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SUS\OneDrive\Documents\Excel_Dataset_AlmaX\"/>
    </mc:Choice>
  </mc:AlternateContent>
  <bookViews>
    <workbookView xWindow="0" yWindow="0" windowWidth="23040" windowHeight="9264"/>
  </bookViews>
  <sheets>
    <sheet name="Answers_Summary" sheetId="8" r:id="rId1"/>
    <sheet name="Customers_Membership" sheetId="9" r:id="rId2"/>
    <sheet name="Shipment_Details_Status" sheetId="3" r:id="rId3"/>
    <sheet name="Pivots" sheetId="10" r:id="rId4"/>
    <sheet name="Dashboard_1" sheetId="16" r:id="rId5"/>
    <sheet name="Dashboard_2" sheetId="15" r:id="rId6"/>
    <sheet name="Payment_Details" sheetId="5" r:id="rId7"/>
    <sheet name="Dashboard_pivots_1" sheetId="12" state="hidden" r:id="rId8"/>
    <sheet name="Data_Breakthrough" sheetId="11" state="hidden" r:id="rId9"/>
    <sheet name="Membership_Details" sheetId="4" r:id="rId10"/>
    <sheet name="Status" sheetId="6" r:id="rId11"/>
    <sheet name="Employee_Details" sheetId="2" r:id="rId12"/>
    <sheet name="Employee_Manages_Shipment" sheetId="7" r:id="rId13"/>
  </sheets>
  <definedNames>
    <definedName name="_xlnm._FilterDatabase" localSheetId="1" hidden="1">Customers_Membership!$A$1:$J$201</definedName>
    <definedName name="_xlnm._FilterDatabase" localSheetId="12" hidden="1">Employee_Manages_Shipment!$A$1:$B$201</definedName>
    <definedName name="_xlnm._FilterDatabase" localSheetId="6" hidden="1">Payment_Details!$A$1:$K$201</definedName>
    <definedName name="_xlnm._FilterDatabase" localSheetId="3" hidden="1">Pivots!$B$34:$B$39</definedName>
    <definedName name="_xlnm._FilterDatabase" localSheetId="2" hidden="1">Shipment_Details_Status!$A$1:$Q$201</definedName>
    <definedName name="_xlnm._FilterDatabase" localSheetId="10" hidden="1">Status!$A$1:$E$201</definedName>
    <definedName name="Amount_Paid">Payment_Details!$D$1:$D$201</definedName>
    <definedName name="Customer_Id">Customers_Membership!$A$1:$A$201</definedName>
    <definedName name="Payment_Mode">Payment_Details!$F$1:$F$201</definedName>
    <definedName name="Slicer_Current_Status">#N/A</definedName>
    <definedName name="Slicer_Customer_Type">#N/A</definedName>
    <definedName name="Slicer_Payment_Category">#N/A</definedName>
    <definedName name="Slicer_Payment_Mode">#N/A</definedName>
    <definedName name="Slicer_Payment_Status">#N/A</definedName>
    <definedName name="Slicer_Payment_Status1">#N/A</definedName>
    <definedName name="Slicer_Payment_Status2">#N/A</definedName>
    <definedName name="Slicer_SER_TYPE">#N/A</definedName>
    <definedName name="Slicer_SER_TYPE1">#N/A</definedName>
    <definedName name="Slicer_SH_CONTENT">#N/A</definedName>
    <definedName name="Slicer_SH_DOMAIN">#N/A</definedName>
    <definedName name="Slicer_SH_DOMAIN1">#N/A</definedName>
    <definedName name="Slicer_Shipment_category">#N/A</definedName>
    <definedName name="Slicer_Time_Taken_Date">#N/A</definedName>
    <definedName name="Slicer_Time_Taken_Date1">#N/A</definedName>
  </definedNames>
  <calcPr calcId="152511"/>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5" l="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 i="5"/>
  <c r="A201" i="2" l="1"/>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J60" i="10"/>
  <c r="I60" i="10"/>
  <c r="H60" i="10"/>
  <c r="G60" i="10"/>
  <c r="F60" i="10"/>
  <c r="E60" i="10"/>
  <c r="D60" i="10"/>
  <c r="C60" i="10"/>
  <c r="F39" i="10"/>
  <c r="E39" i="10"/>
  <c r="D39" i="10"/>
  <c r="C39" i="10"/>
  <c r="B39" i="10"/>
  <c r="F38" i="10"/>
  <c r="E38" i="10"/>
  <c r="D38" i="10"/>
  <c r="C38" i="10"/>
  <c r="B38" i="10"/>
  <c r="F37" i="10"/>
  <c r="E37" i="10"/>
  <c r="D37" i="10"/>
  <c r="C37" i="10"/>
  <c r="B37" i="10"/>
  <c r="F36" i="10"/>
  <c r="E36" i="10"/>
  <c r="D36" i="10"/>
  <c r="C36" i="10"/>
  <c r="B36" i="10"/>
  <c r="F35" i="10"/>
  <c r="E35" i="10"/>
  <c r="D35" i="10"/>
  <c r="C35" i="10"/>
  <c r="B35" i="10"/>
  <c r="B20" i="10"/>
  <c r="J201" i="5"/>
  <c r="I201" i="5"/>
  <c r="H201" i="5"/>
  <c r="J200" i="5"/>
  <c r="I200" i="5"/>
  <c r="H200" i="5"/>
  <c r="J199" i="5"/>
  <c r="I199" i="5"/>
  <c r="H199" i="5"/>
  <c r="J198" i="5"/>
  <c r="I198" i="5"/>
  <c r="H198" i="5"/>
  <c r="J197" i="5"/>
  <c r="I197" i="5"/>
  <c r="H197" i="5"/>
  <c r="J196" i="5"/>
  <c r="I196" i="5"/>
  <c r="H196" i="5"/>
  <c r="J195" i="5"/>
  <c r="I195" i="5"/>
  <c r="H195" i="5"/>
  <c r="J194" i="5"/>
  <c r="I194" i="5"/>
  <c r="H194" i="5"/>
  <c r="J193" i="5"/>
  <c r="I193" i="5"/>
  <c r="H193" i="5"/>
  <c r="J192" i="5"/>
  <c r="I192" i="5"/>
  <c r="H192" i="5"/>
  <c r="J191" i="5"/>
  <c r="I191" i="5"/>
  <c r="H191" i="5"/>
  <c r="J190" i="5"/>
  <c r="I190" i="5"/>
  <c r="H190" i="5"/>
  <c r="J189" i="5"/>
  <c r="I189" i="5"/>
  <c r="H189" i="5"/>
  <c r="J188" i="5"/>
  <c r="I188" i="5"/>
  <c r="H188" i="5"/>
  <c r="J187" i="5"/>
  <c r="I187" i="5"/>
  <c r="H187" i="5"/>
  <c r="J186" i="5"/>
  <c r="I186" i="5"/>
  <c r="H186" i="5"/>
  <c r="J185" i="5"/>
  <c r="I185" i="5"/>
  <c r="H185" i="5"/>
  <c r="J184" i="5"/>
  <c r="I184" i="5"/>
  <c r="H184" i="5"/>
  <c r="J183" i="5"/>
  <c r="I183" i="5"/>
  <c r="H183" i="5"/>
  <c r="J182" i="5"/>
  <c r="I182" i="5"/>
  <c r="H182" i="5"/>
  <c r="J181" i="5"/>
  <c r="I181" i="5"/>
  <c r="H181" i="5"/>
  <c r="J180" i="5"/>
  <c r="I180" i="5"/>
  <c r="H180" i="5"/>
  <c r="J179" i="5"/>
  <c r="I179" i="5"/>
  <c r="H179" i="5"/>
  <c r="J178" i="5"/>
  <c r="I178" i="5"/>
  <c r="H178" i="5"/>
  <c r="J177" i="5"/>
  <c r="I177" i="5"/>
  <c r="H177" i="5"/>
  <c r="J176" i="5"/>
  <c r="I176" i="5"/>
  <c r="H176" i="5"/>
  <c r="J175" i="5"/>
  <c r="I175" i="5"/>
  <c r="H175" i="5"/>
  <c r="J174" i="5"/>
  <c r="I174" i="5"/>
  <c r="H174" i="5"/>
  <c r="J173" i="5"/>
  <c r="I173" i="5"/>
  <c r="H173" i="5"/>
  <c r="J172" i="5"/>
  <c r="I172" i="5"/>
  <c r="H172" i="5"/>
  <c r="J171" i="5"/>
  <c r="I171" i="5"/>
  <c r="H171" i="5"/>
  <c r="J170" i="5"/>
  <c r="I170" i="5"/>
  <c r="H170" i="5"/>
  <c r="J169" i="5"/>
  <c r="I169" i="5"/>
  <c r="H169" i="5"/>
  <c r="J168" i="5"/>
  <c r="I168" i="5"/>
  <c r="H168" i="5"/>
  <c r="J167" i="5"/>
  <c r="I167" i="5"/>
  <c r="H167" i="5"/>
  <c r="J166" i="5"/>
  <c r="I166" i="5"/>
  <c r="H166" i="5"/>
  <c r="J165" i="5"/>
  <c r="I165" i="5"/>
  <c r="H165" i="5"/>
  <c r="J164" i="5"/>
  <c r="I164" i="5"/>
  <c r="H164" i="5"/>
  <c r="J163" i="5"/>
  <c r="I163" i="5"/>
  <c r="H163" i="5"/>
  <c r="J162" i="5"/>
  <c r="I162" i="5"/>
  <c r="H162" i="5"/>
  <c r="J161" i="5"/>
  <c r="I161" i="5"/>
  <c r="H161" i="5"/>
  <c r="J160" i="5"/>
  <c r="I160" i="5"/>
  <c r="H160" i="5"/>
  <c r="J159" i="5"/>
  <c r="I159" i="5"/>
  <c r="H159" i="5"/>
  <c r="J158" i="5"/>
  <c r="I158" i="5"/>
  <c r="H158" i="5"/>
  <c r="J157" i="5"/>
  <c r="I157" i="5"/>
  <c r="H157" i="5"/>
  <c r="J156" i="5"/>
  <c r="I156" i="5"/>
  <c r="H156" i="5"/>
  <c r="J155" i="5"/>
  <c r="I155" i="5"/>
  <c r="H155" i="5"/>
  <c r="J154" i="5"/>
  <c r="I154" i="5"/>
  <c r="H154" i="5"/>
  <c r="J153" i="5"/>
  <c r="I153" i="5"/>
  <c r="H153" i="5"/>
  <c r="J152" i="5"/>
  <c r="I152" i="5"/>
  <c r="H152" i="5"/>
  <c r="J151" i="5"/>
  <c r="I151" i="5"/>
  <c r="H151" i="5"/>
  <c r="J150" i="5"/>
  <c r="I150" i="5"/>
  <c r="H150" i="5"/>
  <c r="J149" i="5"/>
  <c r="I149" i="5"/>
  <c r="H149" i="5"/>
  <c r="J148" i="5"/>
  <c r="I148" i="5"/>
  <c r="H148" i="5"/>
  <c r="J147" i="5"/>
  <c r="I147" i="5"/>
  <c r="H147" i="5"/>
  <c r="J146" i="5"/>
  <c r="I146" i="5"/>
  <c r="H146" i="5"/>
  <c r="J145" i="5"/>
  <c r="I145" i="5"/>
  <c r="H145" i="5"/>
  <c r="J144" i="5"/>
  <c r="I144" i="5"/>
  <c r="H144" i="5"/>
  <c r="J143" i="5"/>
  <c r="I143" i="5"/>
  <c r="H143" i="5"/>
  <c r="J142" i="5"/>
  <c r="I142" i="5"/>
  <c r="H142" i="5"/>
  <c r="J141" i="5"/>
  <c r="I141" i="5"/>
  <c r="H141" i="5"/>
  <c r="J140" i="5"/>
  <c r="I140" i="5"/>
  <c r="H140" i="5"/>
  <c r="J139" i="5"/>
  <c r="I139" i="5"/>
  <c r="H139" i="5"/>
  <c r="J138" i="5"/>
  <c r="I138" i="5"/>
  <c r="H138" i="5"/>
  <c r="J137" i="5"/>
  <c r="I137" i="5"/>
  <c r="H137" i="5"/>
  <c r="J136" i="5"/>
  <c r="I136" i="5"/>
  <c r="H136" i="5"/>
  <c r="J135" i="5"/>
  <c r="I135" i="5"/>
  <c r="H135" i="5"/>
  <c r="J134" i="5"/>
  <c r="I134" i="5"/>
  <c r="H134" i="5"/>
  <c r="J133" i="5"/>
  <c r="I133" i="5"/>
  <c r="H133" i="5"/>
  <c r="J132" i="5"/>
  <c r="I132" i="5"/>
  <c r="H132" i="5"/>
  <c r="J131" i="5"/>
  <c r="I131" i="5"/>
  <c r="H131" i="5"/>
  <c r="J130" i="5"/>
  <c r="I130" i="5"/>
  <c r="H130" i="5"/>
  <c r="J129" i="5"/>
  <c r="I129" i="5"/>
  <c r="H129" i="5"/>
  <c r="J128" i="5"/>
  <c r="I128" i="5"/>
  <c r="H128" i="5"/>
  <c r="J127" i="5"/>
  <c r="I127" i="5"/>
  <c r="H127" i="5"/>
  <c r="J126" i="5"/>
  <c r="I126" i="5"/>
  <c r="H126" i="5"/>
  <c r="J125" i="5"/>
  <c r="I125" i="5"/>
  <c r="H125" i="5"/>
  <c r="J124" i="5"/>
  <c r="I124" i="5"/>
  <c r="H124" i="5"/>
  <c r="J123" i="5"/>
  <c r="I123" i="5"/>
  <c r="H123" i="5"/>
  <c r="J122" i="5"/>
  <c r="I122" i="5"/>
  <c r="H122" i="5"/>
  <c r="J121" i="5"/>
  <c r="I121" i="5"/>
  <c r="H121" i="5"/>
  <c r="J120" i="5"/>
  <c r="I120" i="5"/>
  <c r="H120" i="5"/>
  <c r="J119" i="5"/>
  <c r="I119" i="5"/>
  <c r="H119" i="5"/>
  <c r="J118" i="5"/>
  <c r="I118" i="5"/>
  <c r="H118" i="5"/>
  <c r="J117" i="5"/>
  <c r="I117" i="5"/>
  <c r="H117" i="5"/>
  <c r="J116" i="5"/>
  <c r="I116" i="5"/>
  <c r="H116" i="5"/>
  <c r="J115" i="5"/>
  <c r="I115" i="5"/>
  <c r="H115" i="5"/>
  <c r="J114" i="5"/>
  <c r="I114" i="5"/>
  <c r="H114" i="5"/>
  <c r="J113" i="5"/>
  <c r="I113" i="5"/>
  <c r="H113" i="5"/>
  <c r="J112" i="5"/>
  <c r="I112" i="5"/>
  <c r="H112" i="5"/>
  <c r="J111" i="5"/>
  <c r="I111" i="5"/>
  <c r="H111" i="5"/>
  <c r="J110" i="5"/>
  <c r="I110" i="5"/>
  <c r="H110" i="5"/>
  <c r="J109" i="5"/>
  <c r="I109" i="5"/>
  <c r="H109" i="5"/>
  <c r="J108" i="5"/>
  <c r="I108" i="5"/>
  <c r="H108" i="5"/>
  <c r="J107" i="5"/>
  <c r="I107" i="5"/>
  <c r="H107" i="5"/>
  <c r="J106" i="5"/>
  <c r="I106" i="5"/>
  <c r="H106" i="5"/>
  <c r="J105" i="5"/>
  <c r="I105" i="5"/>
  <c r="H105" i="5"/>
  <c r="J104" i="5"/>
  <c r="I104" i="5"/>
  <c r="H104" i="5"/>
  <c r="J103" i="5"/>
  <c r="I103" i="5"/>
  <c r="H103" i="5"/>
  <c r="J102" i="5"/>
  <c r="I102" i="5"/>
  <c r="H102" i="5"/>
  <c r="J101" i="5"/>
  <c r="I101" i="5"/>
  <c r="H101" i="5"/>
  <c r="J100" i="5"/>
  <c r="I100" i="5"/>
  <c r="H100" i="5"/>
  <c r="J99" i="5"/>
  <c r="I99" i="5"/>
  <c r="H99" i="5"/>
  <c r="J98" i="5"/>
  <c r="I98" i="5"/>
  <c r="H98" i="5"/>
  <c r="J97" i="5"/>
  <c r="I97" i="5"/>
  <c r="H97" i="5"/>
  <c r="J96" i="5"/>
  <c r="I96" i="5"/>
  <c r="H96" i="5"/>
  <c r="J95" i="5"/>
  <c r="I95" i="5"/>
  <c r="H95" i="5"/>
  <c r="J94" i="5"/>
  <c r="I94" i="5"/>
  <c r="H94" i="5"/>
  <c r="J93" i="5"/>
  <c r="I93" i="5"/>
  <c r="H93" i="5"/>
  <c r="J92" i="5"/>
  <c r="I92" i="5"/>
  <c r="H92" i="5"/>
  <c r="J91" i="5"/>
  <c r="I91" i="5"/>
  <c r="H91" i="5"/>
  <c r="J90" i="5"/>
  <c r="I90" i="5"/>
  <c r="H90" i="5"/>
  <c r="J89" i="5"/>
  <c r="I89" i="5"/>
  <c r="H89" i="5"/>
  <c r="J88" i="5"/>
  <c r="I88" i="5"/>
  <c r="H88" i="5"/>
  <c r="J87" i="5"/>
  <c r="I87" i="5"/>
  <c r="H87" i="5"/>
  <c r="J86" i="5"/>
  <c r="I86" i="5"/>
  <c r="H86" i="5"/>
  <c r="J85" i="5"/>
  <c r="I85" i="5"/>
  <c r="H85" i="5"/>
  <c r="J84" i="5"/>
  <c r="I84" i="5"/>
  <c r="H84" i="5"/>
  <c r="J83" i="5"/>
  <c r="I83" i="5"/>
  <c r="H83" i="5"/>
  <c r="J82" i="5"/>
  <c r="I82" i="5"/>
  <c r="H82" i="5"/>
  <c r="J81" i="5"/>
  <c r="I81" i="5"/>
  <c r="H81" i="5"/>
  <c r="J80" i="5"/>
  <c r="I80" i="5"/>
  <c r="H80" i="5"/>
  <c r="J79" i="5"/>
  <c r="I79" i="5"/>
  <c r="H79" i="5"/>
  <c r="J78" i="5"/>
  <c r="I78" i="5"/>
  <c r="H78" i="5"/>
  <c r="J77" i="5"/>
  <c r="I77" i="5"/>
  <c r="H77" i="5"/>
  <c r="J76" i="5"/>
  <c r="I76" i="5"/>
  <c r="H76" i="5"/>
  <c r="J75" i="5"/>
  <c r="I75" i="5"/>
  <c r="H75" i="5"/>
  <c r="J74" i="5"/>
  <c r="I74" i="5"/>
  <c r="H74" i="5"/>
  <c r="J73" i="5"/>
  <c r="I73" i="5"/>
  <c r="H73" i="5"/>
  <c r="J72" i="5"/>
  <c r="I72" i="5"/>
  <c r="H72" i="5"/>
  <c r="J71" i="5"/>
  <c r="I71" i="5"/>
  <c r="H71" i="5"/>
  <c r="J70" i="5"/>
  <c r="I70" i="5"/>
  <c r="H70" i="5"/>
  <c r="J69" i="5"/>
  <c r="I69" i="5"/>
  <c r="H69" i="5"/>
  <c r="J68" i="5"/>
  <c r="I68" i="5"/>
  <c r="H68" i="5"/>
  <c r="J67" i="5"/>
  <c r="I67" i="5"/>
  <c r="H67" i="5"/>
  <c r="J66" i="5"/>
  <c r="I66" i="5"/>
  <c r="H66" i="5"/>
  <c r="J65" i="5"/>
  <c r="I65" i="5"/>
  <c r="H65" i="5"/>
  <c r="J64" i="5"/>
  <c r="I64" i="5"/>
  <c r="H64" i="5"/>
  <c r="J63" i="5"/>
  <c r="I63" i="5"/>
  <c r="H63" i="5"/>
  <c r="J62" i="5"/>
  <c r="I62" i="5"/>
  <c r="H62" i="5"/>
  <c r="J61" i="5"/>
  <c r="I61" i="5"/>
  <c r="H61" i="5"/>
  <c r="J60" i="5"/>
  <c r="I60" i="5"/>
  <c r="H60" i="5"/>
  <c r="J59" i="5"/>
  <c r="I59" i="5"/>
  <c r="H59" i="5"/>
  <c r="J58" i="5"/>
  <c r="I58" i="5"/>
  <c r="H58" i="5"/>
  <c r="J57" i="5"/>
  <c r="I57" i="5"/>
  <c r="H57" i="5"/>
  <c r="J56" i="5"/>
  <c r="I56" i="5"/>
  <c r="H56" i="5"/>
  <c r="J55" i="5"/>
  <c r="I55" i="5"/>
  <c r="H55" i="5"/>
  <c r="J54" i="5"/>
  <c r="I54" i="5"/>
  <c r="H54" i="5"/>
  <c r="J53" i="5"/>
  <c r="I53" i="5"/>
  <c r="H53" i="5"/>
  <c r="J52" i="5"/>
  <c r="I52" i="5"/>
  <c r="H52" i="5"/>
  <c r="J51" i="5"/>
  <c r="I51" i="5"/>
  <c r="H51" i="5"/>
  <c r="J50" i="5"/>
  <c r="I50" i="5"/>
  <c r="H50" i="5"/>
  <c r="J49" i="5"/>
  <c r="I49" i="5"/>
  <c r="H49" i="5"/>
  <c r="J48" i="5"/>
  <c r="I48" i="5"/>
  <c r="H48" i="5"/>
  <c r="J47" i="5"/>
  <c r="I47" i="5"/>
  <c r="H47" i="5"/>
  <c r="J46" i="5"/>
  <c r="I46" i="5"/>
  <c r="H46" i="5"/>
  <c r="J45" i="5"/>
  <c r="I45" i="5"/>
  <c r="H45" i="5"/>
  <c r="J44" i="5"/>
  <c r="I44" i="5"/>
  <c r="H44" i="5"/>
  <c r="J43" i="5"/>
  <c r="I43" i="5"/>
  <c r="H43" i="5"/>
  <c r="J42" i="5"/>
  <c r="I42" i="5"/>
  <c r="H42" i="5"/>
  <c r="J41" i="5"/>
  <c r="I41" i="5"/>
  <c r="H41" i="5"/>
  <c r="J40" i="5"/>
  <c r="I40" i="5"/>
  <c r="H40" i="5"/>
  <c r="J39" i="5"/>
  <c r="I39" i="5"/>
  <c r="H39" i="5"/>
  <c r="J38" i="5"/>
  <c r="I38" i="5"/>
  <c r="H38" i="5"/>
  <c r="J37" i="5"/>
  <c r="I37" i="5"/>
  <c r="H37" i="5"/>
  <c r="J36" i="5"/>
  <c r="I36" i="5"/>
  <c r="H36" i="5"/>
  <c r="J35" i="5"/>
  <c r="I35" i="5"/>
  <c r="H35" i="5"/>
  <c r="J34" i="5"/>
  <c r="I34" i="5"/>
  <c r="H34" i="5"/>
  <c r="J33" i="5"/>
  <c r="I33" i="5"/>
  <c r="H33" i="5"/>
  <c r="J32" i="5"/>
  <c r="I32" i="5"/>
  <c r="H32" i="5"/>
  <c r="J31" i="5"/>
  <c r="I31" i="5"/>
  <c r="H31" i="5"/>
  <c r="J30" i="5"/>
  <c r="I30" i="5"/>
  <c r="H30" i="5"/>
  <c r="J29" i="5"/>
  <c r="I29" i="5"/>
  <c r="H29" i="5"/>
  <c r="J28" i="5"/>
  <c r="I28" i="5"/>
  <c r="H28" i="5"/>
  <c r="J27" i="5"/>
  <c r="I27" i="5"/>
  <c r="H27" i="5"/>
  <c r="J26" i="5"/>
  <c r="I26" i="5"/>
  <c r="H26" i="5"/>
  <c r="J25" i="5"/>
  <c r="I25" i="5"/>
  <c r="H25" i="5"/>
  <c r="J24" i="5"/>
  <c r="I24" i="5"/>
  <c r="H24" i="5"/>
  <c r="J23" i="5"/>
  <c r="I23" i="5"/>
  <c r="H23" i="5"/>
  <c r="J22" i="5"/>
  <c r="I22" i="5"/>
  <c r="H22" i="5"/>
  <c r="J21" i="5"/>
  <c r="I21" i="5"/>
  <c r="H21" i="5"/>
  <c r="J20" i="5"/>
  <c r="I20" i="5"/>
  <c r="H20" i="5"/>
  <c r="J19" i="5"/>
  <c r="I19" i="5"/>
  <c r="H19" i="5"/>
  <c r="J18" i="5"/>
  <c r="I18" i="5"/>
  <c r="H18" i="5"/>
  <c r="J17" i="5"/>
  <c r="I17" i="5"/>
  <c r="H17" i="5"/>
  <c r="J16" i="5"/>
  <c r="I16" i="5"/>
  <c r="H16" i="5"/>
  <c r="J15" i="5"/>
  <c r="I15" i="5"/>
  <c r="H15" i="5"/>
  <c r="J14" i="5"/>
  <c r="I14" i="5"/>
  <c r="H14" i="5"/>
  <c r="J13" i="5"/>
  <c r="I13" i="5"/>
  <c r="H13" i="5"/>
  <c r="J12" i="5"/>
  <c r="I12" i="5"/>
  <c r="H12" i="5"/>
  <c r="J11" i="5"/>
  <c r="I11" i="5"/>
  <c r="H11" i="5"/>
  <c r="J10" i="5"/>
  <c r="I10" i="5"/>
  <c r="H10" i="5"/>
  <c r="J9" i="5"/>
  <c r="I9" i="5"/>
  <c r="H9" i="5"/>
  <c r="J8" i="5"/>
  <c r="I8" i="5"/>
  <c r="H8" i="5"/>
  <c r="J7" i="5"/>
  <c r="I7" i="5"/>
  <c r="H7" i="5"/>
  <c r="J6" i="5"/>
  <c r="I6" i="5"/>
  <c r="H6" i="5"/>
  <c r="J5" i="5"/>
  <c r="I5" i="5"/>
  <c r="H5" i="5"/>
  <c r="J4" i="5"/>
  <c r="I4" i="5"/>
  <c r="H4" i="5"/>
  <c r="J3" i="5"/>
  <c r="I3" i="5"/>
  <c r="H3" i="5"/>
  <c r="J2" i="5"/>
  <c r="I2" i="5"/>
  <c r="H2" i="5"/>
  <c r="Q201" i="3"/>
  <c r="P201" i="3"/>
  <c r="O201" i="3"/>
  <c r="N201" i="3"/>
  <c r="M201" i="3"/>
  <c r="K201" i="3"/>
  <c r="J201" i="3"/>
  <c r="Q200" i="3"/>
  <c r="P200" i="3"/>
  <c r="O200" i="3"/>
  <c r="N200" i="3"/>
  <c r="M200" i="3"/>
  <c r="K200" i="3"/>
  <c r="J200" i="3"/>
  <c r="Q199" i="3"/>
  <c r="P199" i="3"/>
  <c r="O199" i="3"/>
  <c r="N199" i="3"/>
  <c r="M199" i="3"/>
  <c r="K199" i="3"/>
  <c r="J199" i="3"/>
  <c r="Q198" i="3"/>
  <c r="P198" i="3"/>
  <c r="O198" i="3"/>
  <c r="N198" i="3"/>
  <c r="M198" i="3"/>
  <c r="K198" i="3"/>
  <c r="J198" i="3"/>
  <c r="Q197" i="3"/>
  <c r="P197" i="3"/>
  <c r="O197" i="3"/>
  <c r="N197" i="3"/>
  <c r="M197" i="3"/>
  <c r="K197" i="3"/>
  <c r="J197" i="3"/>
  <c r="Q196" i="3"/>
  <c r="P196" i="3"/>
  <c r="O196" i="3"/>
  <c r="N196" i="3"/>
  <c r="M196" i="3"/>
  <c r="K196" i="3"/>
  <c r="J196" i="3"/>
  <c r="Q195" i="3"/>
  <c r="P195" i="3"/>
  <c r="O195" i="3"/>
  <c r="N195" i="3"/>
  <c r="M195" i="3"/>
  <c r="K195" i="3"/>
  <c r="J195" i="3"/>
  <c r="Q194" i="3"/>
  <c r="P194" i="3"/>
  <c r="O194" i="3"/>
  <c r="N194" i="3"/>
  <c r="M194" i="3"/>
  <c r="K194" i="3"/>
  <c r="J194" i="3"/>
  <c r="Q193" i="3"/>
  <c r="P193" i="3"/>
  <c r="O193" i="3"/>
  <c r="N193" i="3"/>
  <c r="M193" i="3"/>
  <c r="K193" i="3"/>
  <c r="J193" i="3"/>
  <c r="Q192" i="3"/>
  <c r="P192" i="3"/>
  <c r="O192" i="3"/>
  <c r="N192" i="3"/>
  <c r="M192" i="3"/>
  <c r="K192" i="3"/>
  <c r="J192" i="3"/>
  <c r="Q191" i="3"/>
  <c r="P191" i="3"/>
  <c r="O191" i="3"/>
  <c r="N191" i="3"/>
  <c r="M191" i="3"/>
  <c r="K191" i="3"/>
  <c r="J191" i="3"/>
  <c r="Q190" i="3"/>
  <c r="P190" i="3"/>
  <c r="O190" i="3"/>
  <c r="N190" i="3"/>
  <c r="M190" i="3"/>
  <c r="K190" i="3"/>
  <c r="J190" i="3"/>
  <c r="Q189" i="3"/>
  <c r="P189" i="3"/>
  <c r="O189" i="3"/>
  <c r="N189" i="3"/>
  <c r="M189" i="3"/>
  <c r="K189" i="3"/>
  <c r="J189" i="3"/>
  <c r="Q188" i="3"/>
  <c r="P188" i="3"/>
  <c r="O188" i="3"/>
  <c r="N188" i="3"/>
  <c r="M188" i="3"/>
  <c r="K188" i="3"/>
  <c r="J188" i="3"/>
  <c r="Q187" i="3"/>
  <c r="P187" i="3"/>
  <c r="O187" i="3"/>
  <c r="N187" i="3"/>
  <c r="M187" i="3"/>
  <c r="K187" i="3"/>
  <c r="J187" i="3"/>
  <c r="Q186" i="3"/>
  <c r="P186" i="3"/>
  <c r="O186" i="3"/>
  <c r="N186" i="3"/>
  <c r="M186" i="3"/>
  <c r="K186" i="3"/>
  <c r="J186" i="3"/>
  <c r="Q185" i="3"/>
  <c r="P185" i="3"/>
  <c r="O185" i="3"/>
  <c r="N185" i="3"/>
  <c r="M185" i="3"/>
  <c r="K185" i="3"/>
  <c r="J185" i="3"/>
  <c r="Q184" i="3"/>
  <c r="P184" i="3"/>
  <c r="O184" i="3"/>
  <c r="N184" i="3"/>
  <c r="M184" i="3"/>
  <c r="K184" i="3"/>
  <c r="J184" i="3"/>
  <c r="Q183" i="3"/>
  <c r="P183" i="3"/>
  <c r="O183" i="3"/>
  <c r="N183" i="3"/>
  <c r="M183" i="3"/>
  <c r="K183" i="3"/>
  <c r="J183" i="3"/>
  <c r="Q182" i="3"/>
  <c r="P182" i="3"/>
  <c r="O182" i="3"/>
  <c r="N182" i="3"/>
  <c r="M182" i="3"/>
  <c r="K182" i="3"/>
  <c r="J182" i="3"/>
  <c r="Q181" i="3"/>
  <c r="P181" i="3"/>
  <c r="O181" i="3"/>
  <c r="N181" i="3"/>
  <c r="M181" i="3"/>
  <c r="K181" i="3"/>
  <c r="J181" i="3"/>
  <c r="Q180" i="3"/>
  <c r="P180" i="3"/>
  <c r="O180" i="3"/>
  <c r="N180" i="3"/>
  <c r="M180" i="3"/>
  <c r="K180" i="3"/>
  <c r="J180" i="3"/>
  <c r="Q179" i="3"/>
  <c r="P179" i="3"/>
  <c r="O179" i="3"/>
  <c r="N179" i="3"/>
  <c r="M179" i="3"/>
  <c r="K179" i="3"/>
  <c r="J179" i="3"/>
  <c r="Q178" i="3"/>
  <c r="P178" i="3"/>
  <c r="O178" i="3"/>
  <c r="N178" i="3"/>
  <c r="M178" i="3"/>
  <c r="K178" i="3"/>
  <c r="J178" i="3"/>
  <c r="Q177" i="3"/>
  <c r="P177" i="3"/>
  <c r="O177" i="3"/>
  <c r="N177" i="3"/>
  <c r="M177" i="3"/>
  <c r="K177" i="3"/>
  <c r="J177" i="3"/>
  <c r="Q176" i="3"/>
  <c r="P176" i="3"/>
  <c r="O176" i="3"/>
  <c r="N176" i="3"/>
  <c r="M176" i="3"/>
  <c r="K176" i="3"/>
  <c r="J176" i="3"/>
  <c r="Q175" i="3"/>
  <c r="P175" i="3"/>
  <c r="O175" i="3"/>
  <c r="N175" i="3"/>
  <c r="M175" i="3"/>
  <c r="K175" i="3"/>
  <c r="J175" i="3"/>
  <c r="Q174" i="3"/>
  <c r="P174" i="3"/>
  <c r="O174" i="3"/>
  <c r="N174" i="3"/>
  <c r="M174" i="3"/>
  <c r="K174" i="3"/>
  <c r="J174" i="3"/>
  <c r="Q173" i="3"/>
  <c r="P173" i="3"/>
  <c r="O173" i="3"/>
  <c r="N173" i="3"/>
  <c r="M173" i="3"/>
  <c r="K173" i="3"/>
  <c r="J173" i="3"/>
  <c r="Q172" i="3"/>
  <c r="P172" i="3"/>
  <c r="O172" i="3"/>
  <c r="N172" i="3"/>
  <c r="M172" i="3"/>
  <c r="K172" i="3"/>
  <c r="J172" i="3"/>
  <c r="Q171" i="3"/>
  <c r="P171" i="3"/>
  <c r="O171" i="3"/>
  <c r="N171" i="3"/>
  <c r="M171" i="3"/>
  <c r="K171" i="3"/>
  <c r="J171" i="3"/>
  <c r="Q170" i="3"/>
  <c r="P170" i="3"/>
  <c r="O170" i="3"/>
  <c r="N170" i="3"/>
  <c r="M170" i="3"/>
  <c r="K170" i="3"/>
  <c r="J170" i="3"/>
  <c r="Q169" i="3"/>
  <c r="P169" i="3"/>
  <c r="O169" i="3"/>
  <c r="N169" i="3"/>
  <c r="M169" i="3"/>
  <c r="K169" i="3"/>
  <c r="J169" i="3"/>
  <c r="Q168" i="3"/>
  <c r="P168" i="3"/>
  <c r="O168" i="3"/>
  <c r="N168" i="3"/>
  <c r="M168" i="3"/>
  <c r="K168" i="3"/>
  <c r="J168" i="3"/>
  <c r="Q167" i="3"/>
  <c r="P167" i="3"/>
  <c r="O167" i="3"/>
  <c r="N167" i="3"/>
  <c r="M167" i="3"/>
  <c r="K167" i="3"/>
  <c r="J167" i="3"/>
  <c r="Q166" i="3"/>
  <c r="P166" i="3"/>
  <c r="O166" i="3"/>
  <c r="N166" i="3"/>
  <c r="M166" i="3"/>
  <c r="K166" i="3"/>
  <c r="J166" i="3"/>
  <c r="Q165" i="3"/>
  <c r="P165" i="3"/>
  <c r="O165" i="3"/>
  <c r="N165" i="3"/>
  <c r="M165" i="3"/>
  <c r="K165" i="3"/>
  <c r="J165" i="3"/>
  <c r="Q164" i="3"/>
  <c r="P164" i="3"/>
  <c r="O164" i="3"/>
  <c r="N164" i="3"/>
  <c r="M164" i="3"/>
  <c r="K164" i="3"/>
  <c r="J164" i="3"/>
  <c r="Q163" i="3"/>
  <c r="P163" i="3"/>
  <c r="O163" i="3"/>
  <c r="N163" i="3"/>
  <c r="M163" i="3"/>
  <c r="K163" i="3"/>
  <c r="J163" i="3"/>
  <c r="Q162" i="3"/>
  <c r="P162" i="3"/>
  <c r="O162" i="3"/>
  <c r="N162" i="3"/>
  <c r="M162" i="3"/>
  <c r="K162" i="3"/>
  <c r="J162" i="3"/>
  <c r="Q161" i="3"/>
  <c r="P161" i="3"/>
  <c r="O161" i="3"/>
  <c r="N161" i="3"/>
  <c r="M161" i="3"/>
  <c r="K161" i="3"/>
  <c r="J161" i="3"/>
  <c r="Q160" i="3"/>
  <c r="P160" i="3"/>
  <c r="O160" i="3"/>
  <c r="N160" i="3"/>
  <c r="M160" i="3"/>
  <c r="K160" i="3"/>
  <c r="J160" i="3"/>
  <c r="Q159" i="3"/>
  <c r="P159" i="3"/>
  <c r="O159" i="3"/>
  <c r="N159" i="3"/>
  <c r="M159" i="3"/>
  <c r="K159" i="3"/>
  <c r="J159" i="3"/>
  <c r="Q158" i="3"/>
  <c r="P158" i="3"/>
  <c r="O158" i="3"/>
  <c r="N158" i="3"/>
  <c r="M158" i="3"/>
  <c r="K158" i="3"/>
  <c r="J158" i="3"/>
  <c r="Q157" i="3"/>
  <c r="P157" i="3"/>
  <c r="O157" i="3"/>
  <c r="N157" i="3"/>
  <c r="M157" i="3"/>
  <c r="K157" i="3"/>
  <c r="J157" i="3"/>
  <c r="Q156" i="3"/>
  <c r="P156" i="3"/>
  <c r="O156" i="3"/>
  <c r="N156" i="3"/>
  <c r="M156" i="3"/>
  <c r="K156" i="3"/>
  <c r="J156" i="3"/>
  <c r="Q155" i="3"/>
  <c r="P155" i="3"/>
  <c r="O155" i="3"/>
  <c r="N155" i="3"/>
  <c r="M155" i="3"/>
  <c r="K155" i="3"/>
  <c r="J155" i="3"/>
  <c r="Q154" i="3"/>
  <c r="P154" i="3"/>
  <c r="O154" i="3"/>
  <c r="N154" i="3"/>
  <c r="M154" i="3"/>
  <c r="K154" i="3"/>
  <c r="J154" i="3"/>
  <c r="Q153" i="3"/>
  <c r="P153" i="3"/>
  <c r="O153" i="3"/>
  <c r="N153" i="3"/>
  <c r="M153" i="3"/>
  <c r="K153" i="3"/>
  <c r="J153" i="3"/>
  <c r="Q152" i="3"/>
  <c r="P152" i="3"/>
  <c r="O152" i="3"/>
  <c r="N152" i="3"/>
  <c r="M152" i="3"/>
  <c r="K152" i="3"/>
  <c r="J152" i="3"/>
  <c r="Q151" i="3"/>
  <c r="P151" i="3"/>
  <c r="O151" i="3"/>
  <c r="N151" i="3"/>
  <c r="M151" i="3"/>
  <c r="K151" i="3"/>
  <c r="J151" i="3"/>
  <c r="Q150" i="3"/>
  <c r="P150" i="3"/>
  <c r="O150" i="3"/>
  <c r="N150" i="3"/>
  <c r="M150" i="3"/>
  <c r="K150" i="3"/>
  <c r="J150" i="3"/>
  <c r="Q149" i="3"/>
  <c r="P149" i="3"/>
  <c r="O149" i="3"/>
  <c r="N149" i="3"/>
  <c r="M149" i="3"/>
  <c r="K149" i="3"/>
  <c r="J149" i="3"/>
  <c r="Q148" i="3"/>
  <c r="P148" i="3"/>
  <c r="O148" i="3"/>
  <c r="N148" i="3"/>
  <c r="M148" i="3"/>
  <c r="K148" i="3"/>
  <c r="J148" i="3"/>
  <c r="Q147" i="3"/>
  <c r="P147" i="3"/>
  <c r="O147" i="3"/>
  <c r="N147" i="3"/>
  <c r="M147" i="3"/>
  <c r="K147" i="3"/>
  <c r="J147" i="3"/>
  <c r="Q146" i="3"/>
  <c r="P146" i="3"/>
  <c r="O146" i="3"/>
  <c r="N146" i="3"/>
  <c r="M146" i="3"/>
  <c r="K146" i="3"/>
  <c r="J146" i="3"/>
  <c r="Q145" i="3"/>
  <c r="P145" i="3"/>
  <c r="O145" i="3"/>
  <c r="N145" i="3"/>
  <c r="M145" i="3"/>
  <c r="K145" i="3"/>
  <c r="J145" i="3"/>
  <c r="Q144" i="3"/>
  <c r="P144" i="3"/>
  <c r="O144" i="3"/>
  <c r="N144" i="3"/>
  <c r="M144" i="3"/>
  <c r="K144" i="3"/>
  <c r="J144" i="3"/>
  <c r="Q143" i="3"/>
  <c r="P143" i="3"/>
  <c r="O143" i="3"/>
  <c r="N143" i="3"/>
  <c r="M143" i="3"/>
  <c r="K143" i="3"/>
  <c r="J143" i="3"/>
  <c r="Q142" i="3"/>
  <c r="P142" i="3"/>
  <c r="O142" i="3"/>
  <c r="N142" i="3"/>
  <c r="M142" i="3"/>
  <c r="K142" i="3"/>
  <c r="J142" i="3"/>
  <c r="Q141" i="3"/>
  <c r="P141" i="3"/>
  <c r="O141" i="3"/>
  <c r="N141" i="3"/>
  <c r="M141" i="3"/>
  <c r="K141" i="3"/>
  <c r="J141" i="3"/>
  <c r="Q140" i="3"/>
  <c r="P140" i="3"/>
  <c r="O140" i="3"/>
  <c r="N140" i="3"/>
  <c r="M140" i="3"/>
  <c r="K140" i="3"/>
  <c r="J140" i="3"/>
  <c r="Q139" i="3"/>
  <c r="P139" i="3"/>
  <c r="O139" i="3"/>
  <c r="N139" i="3"/>
  <c r="M139" i="3"/>
  <c r="K139" i="3"/>
  <c r="J139" i="3"/>
  <c r="Q138" i="3"/>
  <c r="P138" i="3"/>
  <c r="O138" i="3"/>
  <c r="N138" i="3"/>
  <c r="M138" i="3"/>
  <c r="K138" i="3"/>
  <c r="J138" i="3"/>
  <c r="Q137" i="3"/>
  <c r="P137" i="3"/>
  <c r="O137" i="3"/>
  <c r="N137" i="3"/>
  <c r="M137" i="3"/>
  <c r="K137" i="3"/>
  <c r="J137" i="3"/>
  <c r="Q136" i="3"/>
  <c r="P136" i="3"/>
  <c r="O136" i="3"/>
  <c r="N136" i="3"/>
  <c r="M136" i="3"/>
  <c r="K136" i="3"/>
  <c r="J136" i="3"/>
  <c r="Q135" i="3"/>
  <c r="P135" i="3"/>
  <c r="O135" i="3"/>
  <c r="N135" i="3"/>
  <c r="M135" i="3"/>
  <c r="K135" i="3"/>
  <c r="J135" i="3"/>
  <c r="Q134" i="3"/>
  <c r="P134" i="3"/>
  <c r="O134" i="3"/>
  <c r="N134" i="3"/>
  <c r="M134" i="3"/>
  <c r="K134" i="3"/>
  <c r="J134" i="3"/>
  <c r="Q133" i="3"/>
  <c r="P133" i="3"/>
  <c r="O133" i="3"/>
  <c r="N133" i="3"/>
  <c r="M133" i="3"/>
  <c r="K133" i="3"/>
  <c r="J133" i="3"/>
  <c r="Q132" i="3"/>
  <c r="P132" i="3"/>
  <c r="O132" i="3"/>
  <c r="N132" i="3"/>
  <c r="M132" i="3"/>
  <c r="K132" i="3"/>
  <c r="J132" i="3"/>
  <c r="Q131" i="3"/>
  <c r="P131" i="3"/>
  <c r="O131" i="3"/>
  <c r="N131" i="3"/>
  <c r="M131" i="3"/>
  <c r="K131" i="3"/>
  <c r="J131" i="3"/>
  <c r="Q130" i="3"/>
  <c r="P130" i="3"/>
  <c r="O130" i="3"/>
  <c r="N130" i="3"/>
  <c r="M130" i="3"/>
  <c r="K130" i="3"/>
  <c r="J130" i="3"/>
  <c r="Q129" i="3"/>
  <c r="P129" i="3"/>
  <c r="O129" i="3"/>
  <c r="N129" i="3"/>
  <c r="M129" i="3"/>
  <c r="K129" i="3"/>
  <c r="J129" i="3"/>
  <c r="Q128" i="3"/>
  <c r="P128" i="3"/>
  <c r="O128" i="3"/>
  <c r="N128" i="3"/>
  <c r="M128" i="3"/>
  <c r="K128" i="3"/>
  <c r="J128" i="3"/>
  <c r="Q127" i="3"/>
  <c r="P127" i="3"/>
  <c r="O127" i="3"/>
  <c r="N127" i="3"/>
  <c r="M127" i="3"/>
  <c r="K127" i="3"/>
  <c r="J127" i="3"/>
  <c r="Q126" i="3"/>
  <c r="P126" i="3"/>
  <c r="O126" i="3"/>
  <c r="N126" i="3"/>
  <c r="M126" i="3"/>
  <c r="K126" i="3"/>
  <c r="J126" i="3"/>
  <c r="Q125" i="3"/>
  <c r="P125" i="3"/>
  <c r="O125" i="3"/>
  <c r="N125" i="3"/>
  <c r="M125" i="3"/>
  <c r="K125" i="3"/>
  <c r="J125" i="3"/>
  <c r="Q124" i="3"/>
  <c r="P124" i="3"/>
  <c r="O124" i="3"/>
  <c r="N124" i="3"/>
  <c r="M124" i="3"/>
  <c r="K124" i="3"/>
  <c r="J124" i="3"/>
  <c r="Q123" i="3"/>
  <c r="P123" i="3"/>
  <c r="O123" i="3"/>
  <c r="N123" i="3"/>
  <c r="M123" i="3"/>
  <c r="K123" i="3"/>
  <c r="J123" i="3"/>
  <c r="Q122" i="3"/>
  <c r="P122" i="3"/>
  <c r="O122" i="3"/>
  <c r="N122" i="3"/>
  <c r="M122" i="3"/>
  <c r="K122" i="3"/>
  <c r="J122" i="3"/>
  <c r="Q121" i="3"/>
  <c r="P121" i="3"/>
  <c r="O121" i="3"/>
  <c r="N121" i="3"/>
  <c r="M121" i="3"/>
  <c r="K121" i="3"/>
  <c r="J121" i="3"/>
  <c r="Q120" i="3"/>
  <c r="P120" i="3"/>
  <c r="O120" i="3"/>
  <c r="N120" i="3"/>
  <c r="M120" i="3"/>
  <c r="K120" i="3"/>
  <c r="J120" i="3"/>
  <c r="Q119" i="3"/>
  <c r="P119" i="3"/>
  <c r="O119" i="3"/>
  <c r="N119" i="3"/>
  <c r="M119" i="3"/>
  <c r="K119" i="3"/>
  <c r="J119" i="3"/>
  <c r="Q118" i="3"/>
  <c r="P118" i="3"/>
  <c r="O118" i="3"/>
  <c r="N118" i="3"/>
  <c r="M118" i="3"/>
  <c r="K118" i="3"/>
  <c r="J118" i="3"/>
  <c r="Q117" i="3"/>
  <c r="P117" i="3"/>
  <c r="O117" i="3"/>
  <c r="N117" i="3"/>
  <c r="M117" i="3"/>
  <c r="K117" i="3"/>
  <c r="J117" i="3"/>
  <c r="Q116" i="3"/>
  <c r="P116" i="3"/>
  <c r="O116" i="3"/>
  <c r="N116" i="3"/>
  <c r="M116" i="3"/>
  <c r="K116" i="3"/>
  <c r="J116" i="3"/>
  <c r="Q115" i="3"/>
  <c r="P115" i="3"/>
  <c r="O115" i="3"/>
  <c r="N115" i="3"/>
  <c r="M115" i="3"/>
  <c r="K115" i="3"/>
  <c r="J115" i="3"/>
  <c r="Q114" i="3"/>
  <c r="P114" i="3"/>
  <c r="O114" i="3"/>
  <c r="N114" i="3"/>
  <c r="M114" i="3"/>
  <c r="K114" i="3"/>
  <c r="J114" i="3"/>
  <c r="Q113" i="3"/>
  <c r="P113" i="3"/>
  <c r="O113" i="3"/>
  <c r="N113" i="3"/>
  <c r="M113" i="3"/>
  <c r="K113" i="3"/>
  <c r="J113" i="3"/>
  <c r="Q112" i="3"/>
  <c r="P112" i="3"/>
  <c r="O112" i="3"/>
  <c r="N112" i="3"/>
  <c r="M112" i="3"/>
  <c r="K112" i="3"/>
  <c r="J112" i="3"/>
  <c r="Q111" i="3"/>
  <c r="P111" i="3"/>
  <c r="O111" i="3"/>
  <c r="N111" i="3"/>
  <c r="M111" i="3"/>
  <c r="K111" i="3"/>
  <c r="J111" i="3"/>
  <c r="Q110" i="3"/>
  <c r="P110" i="3"/>
  <c r="O110" i="3"/>
  <c r="N110" i="3"/>
  <c r="M110" i="3"/>
  <c r="K110" i="3"/>
  <c r="J110" i="3"/>
  <c r="Q109" i="3"/>
  <c r="P109" i="3"/>
  <c r="O109" i="3"/>
  <c r="N109" i="3"/>
  <c r="M109" i="3"/>
  <c r="K109" i="3"/>
  <c r="J109" i="3"/>
  <c r="Q108" i="3"/>
  <c r="P108" i="3"/>
  <c r="O108" i="3"/>
  <c r="N108" i="3"/>
  <c r="M108" i="3"/>
  <c r="K108" i="3"/>
  <c r="J108" i="3"/>
  <c r="Q107" i="3"/>
  <c r="P107" i="3"/>
  <c r="O107" i="3"/>
  <c r="N107" i="3"/>
  <c r="M107" i="3"/>
  <c r="K107" i="3"/>
  <c r="J107" i="3"/>
  <c r="Q106" i="3"/>
  <c r="P106" i="3"/>
  <c r="O106" i="3"/>
  <c r="N106" i="3"/>
  <c r="M106" i="3"/>
  <c r="K106" i="3"/>
  <c r="J106" i="3"/>
  <c r="Q105" i="3"/>
  <c r="P105" i="3"/>
  <c r="O105" i="3"/>
  <c r="N105" i="3"/>
  <c r="M105" i="3"/>
  <c r="K105" i="3"/>
  <c r="J105" i="3"/>
  <c r="Q104" i="3"/>
  <c r="P104" i="3"/>
  <c r="O104" i="3"/>
  <c r="N104" i="3"/>
  <c r="M104" i="3"/>
  <c r="K104" i="3"/>
  <c r="J104" i="3"/>
  <c r="Q103" i="3"/>
  <c r="P103" i="3"/>
  <c r="O103" i="3"/>
  <c r="N103" i="3"/>
  <c r="M103" i="3"/>
  <c r="K103" i="3"/>
  <c r="J103" i="3"/>
  <c r="Q102" i="3"/>
  <c r="P102" i="3"/>
  <c r="O102" i="3"/>
  <c r="N102" i="3"/>
  <c r="M102" i="3"/>
  <c r="K102" i="3"/>
  <c r="J102" i="3"/>
  <c r="Q101" i="3"/>
  <c r="P101" i="3"/>
  <c r="O101" i="3"/>
  <c r="N101" i="3"/>
  <c r="M101" i="3"/>
  <c r="K101" i="3"/>
  <c r="J101" i="3"/>
  <c r="Q100" i="3"/>
  <c r="P100" i="3"/>
  <c r="O100" i="3"/>
  <c r="N100" i="3"/>
  <c r="M100" i="3"/>
  <c r="K100" i="3"/>
  <c r="J100" i="3"/>
  <c r="Q99" i="3"/>
  <c r="P99" i="3"/>
  <c r="O99" i="3"/>
  <c r="N99" i="3"/>
  <c r="M99" i="3"/>
  <c r="K99" i="3"/>
  <c r="J99" i="3"/>
  <c r="Q98" i="3"/>
  <c r="P98" i="3"/>
  <c r="O98" i="3"/>
  <c r="N98" i="3"/>
  <c r="M98" i="3"/>
  <c r="K98" i="3"/>
  <c r="J98" i="3"/>
  <c r="Q97" i="3"/>
  <c r="P97" i="3"/>
  <c r="O97" i="3"/>
  <c r="N97" i="3"/>
  <c r="M97" i="3"/>
  <c r="K97" i="3"/>
  <c r="J97" i="3"/>
  <c r="Q96" i="3"/>
  <c r="P96" i="3"/>
  <c r="O96" i="3"/>
  <c r="N96" i="3"/>
  <c r="M96" i="3"/>
  <c r="K96" i="3"/>
  <c r="J96" i="3"/>
  <c r="Q95" i="3"/>
  <c r="P95" i="3"/>
  <c r="O95" i="3"/>
  <c r="N95" i="3"/>
  <c r="M95" i="3"/>
  <c r="K95" i="3"/>
  <c r="J95" i="3"/>
  <c r="Q94" i="3"/>
  <c r="P94" i="3"/>
  <c r="O94" i="3"/>
  <c r="N94" i="3"/>
  <c r="M94" i="3"/>
  <c r="K94" i="3"/>
  <c r="J94" i="3"/>
  <c r="Q93" i="3"/>
  <c r="P93" i="3"/>
  <c r="O93" i="3"/>
  <c r="N93" i="3"/>
  <c r="M93" i="3"/>
  <c r="K93" i="3"/>
  <c r="J93" i="3"/>
  <c r="Q92" i="3"/>
  <c r="P92" i="3"/>
  <c r="O92" i="3"/>
  <c r="N92" i="3"/>
  <c r="M92" i="3"/>
  <c r="K92" i="3"/>
  <c r="J92" i="3"/>
  <c r="Q91" i="3"/>
  <c r="P91" i="3"/>
  <c r="O91" i="3"/>
  <c r="N91" i="3"/>
  <c r="M91" i="3"/>
  <c r="K91" i="3"/>
  <c r="J91" i="3"/>
  <c r="Q90" i="3"/>
  <c r="P90" i="3"/>
  <c r="O90" i="3"/>
  <c r="N90" i="3"/>
  <c r="M90" i="3"/>
  <c r="K90" i="3"/>
  <c r="J90" i="3"/>
  <c r="Q89" i="3"/>
  <c r="P89" i="3"/>
  <c r="O89" i="3"/>
  <c r="N89" i="3"/>
  <c r="M89" i="3"/>
  <c r="K89" i="3"/>
  <c r="J89" i="3"/>
  <c r="Q88" i="3"/>
  <c r="P88" i="3"/>
  <c r="O88" i="3"/>
  <c r="N88" i="3"/>
  <c r="M88" i="3"/>
  <c r="K88" i="3"/>
  <c r="J88" i="3"/>
  <c r="Q87" i="3"/>
  <c r="P87" i="3"/>
  <c r="O87" i="3"/>
  <c r="N87" i="3"/>
  <c r="M87" i="3"/>
  <c r="K87" i="3"/>
  <c r="J87" i="3"/>
  <c r="Q86" i="3"/>
  <c r="P86" i="3"/>
  <c r="O86" i="3"/>
  <c r="N86" i="3"/>
  <c r="M86" i="3"/>
  <c r="K86" i="3"/>
  <c r="J86" i="3"/>
  <c r="Q85" i="3"/>
  <c r="P85" i="3"/>
  <c r="O85" i="3"/>
  <c r="N85" i="3"/>
  <c r="M85" i="3"/>
  <c r="K85" i="3"/>
  <c r="J85" i="3"/>
  <c r="Q84" i="3"/>
  <c r="P84" i="3"/>
  <c r="O84" i="3"/>
  <c r="N84" i="3"/>
  <c r="M84" i="3"/>
  <c r="K84" i="3"/>
  <c r="J84" i="3"/>
  <c r="Q83" i="3"/>
  <c r="P83" i="3"/>
  <c r="O83" i="3"/>
  <c r="N83" i="3"/>
  <c r="M83" i="3"/>
  <c r="K83" i="3"/>
  <c r="J83" i="3"/>
  <c r="Q82" i="3"/>
  <c r="P82" i="3"/>
  <c r="O82" i="3"/>
  <c r="N82" i="3"/>
  <c r="M82" i="3"/>
  <c r="K82" i="3"/>
  <c r="J82" i="3"/>
  <c r="Q81" i="3"/>
  <c r="P81" i="3"/>
  <c r="O81" i="3"/>
  <c r="N81" i="3"/>
  <c r="M81" i="3"/>
  <c r="K81" i="3"/>
  <c r="J81" i="3"/>
  <c r="Q80" i="3"/>
  <c r="P80" i="3"/>
  <c r="O80" i="3"/>
  <c r="N80" i="3"/>
  <c r="M80" i="3"/>
  <c r="K80" i="3"/>
  <c r="J80" i="3"/>
  <c r="Q79" i="3"/>
  <c r="P79" i="3"/>
  <c r="O79" i="3"/>
  <c r="N79" i="3"/>
  <c r="M79" i="3"/>
  <c r="K79" i="3"/>
  <c r="J79" i="3"/>
  <c r="Q78" i="3"/>
  <c r="P78" i="3"/>
  <c r="O78" i="3"/>
  <c r="N78" i="3"/>
  <c r="M78" i="3"/>
  <c r="K78" i="3"/>
  <c r="J78" i="3"/>
  <c r="Q77" i="3"/>
  <c r="P77" i="3"/>
  <c r="O77" i="3"/>
  <c r="N77" i="3"/>
  <c r="M77" i="3"/>
  <c r="K77" i="3"/>
  <c r="J77" i="3"/>
  <c r="Q76" i="3"/>
  <c r="P76" i="3"/>
  <c r="O76" i="3"/>
  <c r="N76" i="3"/>
  <c r="M76" i="3"/>
  <c r="K76" i="3"/>
  <c r="J76" i="3"/>
  <c r="Q75" i="3"/>
  <c r="P75" i="3"/>
  <c r="O75" i="3"/>
  <c r="N75" i="3"/>
  <c r="M75" i="3"/>
  <c r="K75" i="3"/>
  <c r="J75" i="3"/>
  <c r="Q74" i="3"/>
  <c r="P74" i="3"/>
  <c r="O74" i="3"/>
  <c r="N74" i="3"/>
  <c r="M74" i="3"/>
  <c r="K74" i="3"/>
  <c r="J74" i="3"/>
  <c r="Q73" i="3"/>
  <c r="P73" i="3"/>
  <c r="O73" i="3"/>
  <c r="N73" i="3"/>
  <c r="M73" i="3"/>
  <c r="K73" i="3"/>
  <c r="J73" i="3"/>
  <c r="Q72" i="3"/>
  <c r="P72" i="3"/>
  <c r="O72" i="3"/>
  <c r="N72" i="3"/>
  <c r="M72" i="3"/>
  <c r="K72" i="3"/>
  <c r="J72" i="3"/>
  <c r="Q71" i="3"/>
  <c r="P71" i="3"/>
  <c r="O71" i="3"/>
  <c r="N71" i="3"/>
  <c r="M71" i="3"/>
  <c r="K71" i="3"/>
  <c r="J71" i="3"/>
  <c r="Q70" i="3"/>
  <c r="P70" i="3"/>
  <c r="O70" i="3"/>
  <c r="N70" i="3"/>
  <c r="M70" i="3"/>
  <c r="K70" i="3"/>
  <c r="J70" i="3"/>
  <c r="Q69" i="3"/>
  <c r="P69" i="3"/>
  <c r="O69" i="3"/>
  <c r="N69" i="3"/>
  <c r="M69" i="3"/>
  <c r="K69" i="3"/>
  <c r="J69" i="3"/>
  <c r="Q68" i="3"/>
  <c r="P68" i="3"/>
  <c r="O68" i="3"/>
  <c r="N68" i="3"/>
  <c r="M68" i="3"/>
  <c r="K68" i="3"/>
  <c r="J68" i="3"/>
  <c r="Q67" i="3"/>
  <c r="P67" i="3"/>
  <c r="O67" i="3"/>
  <c r="N67" i="3"/>
  <c r="M67" i="3"/>
  <c r="K67" i="3"/>
  <c r="J67" i="3"/>
  <c r="Q66" i="3"/>
  <c r="P66" i="3"/>
  <c r="O66" i="3"/>
  <c r="N66" i="3"/>
  <c r="M66" i="3"/>
  <c r="K66" i="3"/>
  <c r="J66" i="3"/>
  <c r="Q65" i="3"/>
  <c r="P65" i="3"/>
  <c r="O65" i="3"/>
  <c r="N65" i="3"/>
  <c r="M65" i="3"/>
  <c r="K65" i="3"/>
  <c r="J65" i="3"/>
  <c r="Q64" i="3"/>
  <c r="P64" i="3"/>
  <c r="O64" i="3"/>
  <c r="N64" i="3"/>
  <c r="M64" i="3"/>
  <c r="K64" i="3"/>
  <c r="J64" i="3"/>
  <c r="Q63" i="3"/>
  <c r="P63" i="3"/>
  <c r="O63" i="3"/>
  <c r="N63" i="3"/>
  <c r="M63" i="3"/>
  <c r="K63" i="3"/>
  <c r="J63" i="3"/>
  <c r="Q62" i="3"/>
  <c r="P62" i="3"/>
  <c r="O62" i="3"/>
  <c r="N62" i="3"/>
  <c r="M62" i="3"/>
  <c r="K62" i="3"/>
  <c r="J62" i="3"/>
  <c r="Q61" i="3"/>
  <c r="P61" i="3"/>
  <c r="O61" i="3"/>
  <c r="N61" i="3"/>
  <c r="M61" i="3"/>
  <c r="K61" i="3"/>
  <c r="J61" i="3"/>
  <c r="Q60" i="3"/>
  <c r="P60" i="3"/>
  <c r="O60" i="3"/>
  <c r="N60" i="3"/>
  <c r="M60" i="3"/>
  <c r="K60" i="3"/>
  <c r="J60" i="3"/>
  <c r="Q59" i="3"/>
  <c r="P59" i="3"/>
  <c r="O59" i="3"/>
  <c r="N59" i="3"/>
  <c r="M59" i="3"/>
  <c r="K59" i="3"/>
  <c r="J59" i="3"/>
  <c r="Q58" i="3"/>
  <c r="P58" i="3"/>
  <c r="O58" i="3"/>
  <c r="N58" i="3"/>
  <c r="M58" i="3"/>
  <c r="K58" i="3"/>
  <c r="J58" i="3"/>
  <c r="Q57" i="3"/>
  <c r="P57" i="3"/>
  <c r="O57" i="3"/>
  <c r="N57" i="3"/>
  <c r="M57" i="3"/>
  <c r="K57" i="3"/>
  <c r="J57" i="3"/>
  <c r="Q56" i="3"/>
  <c r="P56" i="3"/>
  <c r="O56" i="3"/>
  <c r="N56" i="3"/>
  <c r="M56" i="3"/>
  <c r="K56" i="3"/>
  <c r="J56" i="3"/>
  <c r="Q55" i="3"/>
  <c r="P55" i="3"/>
  <c r="O55" i="3"/>
  <c r="N55" i="3"/>
  <c r="M55" i="3"/>
  <c r="K55" i="3"/>
  <c r="J55" i="3"/>
  <c r="Q54" i="3"/>
  <c r="P54" i="3"/>
  <c r="O54" i="3"/>
  <c r="N54" i="3"/>
  <c r="M54" i="3"/>
  <c r="K54" i="3"/>
  <c r="J54" i="3"/>
  <c r="Q53" i="3"/>
  <c r="P53" i="3"/>
  <c r="O53" i="3"/>
  <c r="N53" i="3"/>
  <c r="M53" i="3"/>
  <c r="K53" i="3"/>
  <c r="J53" i="3"/>
  <c r="Q52" i="3"/>
  <c r="P52" i="3"/>
  <c r="O52" i="3"/>
  <c r="N52" i="3"/>
  <c r="M52" i="3"/>
  <c r="K52" i="3"/>
  <c r="J52" i="3"/>
  <c r="Q51" i="3"/>
  <c r="P51" i="3"/>
  <c r="O51" i="3"/>
  <c r="N51" i="3"/>
  <c r="M51" i="3"/>
  <c r="K51" i="3"/>
  <c r="J51" i="3"/>
  <c r="Q50" i="3"/>
  <c r="P50" i="3"/>
  <c r="O50" i="3"/>
  <c r="N50" i="3"/>
  <c r="M50" i="3"/>
  <c r="K50" i="3"/>
  <c r="J50" i="3"/>
  <c r="Q49" i="3"/>
  <c r="P49" i="3"/>
  <c r="O49" i="3"/>
  <c r="N49" i="3"/>
  <c r="M49" i="3"/>
  <c r="K49" i="3"/>
  <c r="J49" i="3"/>
  <c r="Q48" i="3"/>
  <c r="P48" i="3"/>
  <c r="O48" i="3"/>
  <c r="N48" i="3"/>
  <c r="M48" i="3"/>
  <c r="K48" i="3"/>
  <c r="J48" i="3"/>
  <c r="Q47" i="3"/>
  <c r="P47" i="3"/>
  <c r="O47" i="3"/>
  <c r="N47" i="3"/>
  <c r="M47" i="3"/>
  <c r="K47" i="3"/>
  <c r="J47" i="3"/>
  <c r="Q46" i="3"/>
  <c r="P46" i="3"/>
  <c r="O46" i="3"/>
  <c r="N46" i="3"/>
  <c r="M46" i="3"/>
  <c r="K46" i="3"/>
  <c r="J46" i="3"/>
  <c r="Q45" i="3"/>
  <c r="P45" i="3"/>
  <c r="O45" i="3"/>
  <c r="N45" i="3"/>
  <c r="M45" i="3"/>
  <c r="K45" i="3"/>
  <c r="J45" i="3"/>
  <c r="Q44" i="3"/>
  <c r="P44" i="3"/>
  <c r="O44" i="3"/>
  <c r="N44" i="3"/>
  <c r="M44" i="3"/>
  <c r="K44" i="3"/>
  <c r="J44" i="3"/>
  <c r="Q43" i="3"/>
  <c r="P43" i="3"/>
  <c r="O43" i="3"/>
  <c r="N43" i="3"/>
  <c r="M43" i="3"/>
  <c r="K43" i="3"/>
  <c r="J43" i="3"/>
  <c r="Q42" i="3"/>
  <c r="P42" i="3"/>
  <c r="O42" i="3"/>
  <c r="N42" i="3"/>
  <c r="M42" i="3"/>
  <c r="K42" i="3"/>
  <c r="J42" i="3"/>
  <c r="Q41" i="3"/>
  <c r="P41" i="3"/>
  <c r="O41" i="3"/>
  <c r="N41" i="3"/>
  <c r="M41" i="3"/>
  <c r="K41" i="3"/>
  <c r="J41" i="3"/>
  <c r="Q40" i="3"/>
  <c r="P40" i="3"/>
  <c r="O40" i="3"/>
  <c r="N40" i="3"/>
  <c r="M40" i="3"/>
  <c r="K40" i="3"/>
  <c r="J40" i="3"/>
  <c r="Q39" i="3"/>
  <c r="P39" i="3"/>
  <c r="O39" i="3"/>
  <c r="N39" i="3"/>
  <c r="M39" i="3"/>
  <c r="K39" i="3"/>
  <c r="J39" i="3"/>
  <c r="Q38" i="3"/>
  <c r="P38" i="3"/>
  <c r="O38" i="3"/>
  <c r="N38" i="3"/>
  <c r="M38" i="3"/>
  <c r="K38" i="3"/>
  <c r="J38" i="3"/>
  <c r="Q37" i="3"/>
  <c r="P37" i="3"/>
  <c r="O37" i="3"/>
  <c r="N37" i="3"/>
  <c r="M37" i="3"/>
  <c r="K37" i="3"/>
  <c r="J37" i="3"/>
  <c r="Q36" i="3"/>
  <c r="P36" i="3"/>
  <c r="O36" i="3"/>
  <c r="N36" i="3"/>
  <c r="M36" i="3"/>
  <c r="K36" i="3"/>
  <c r="J36" i="3"/>
  <c r="Q35" i="3"/>
  <c r="P35" i="3"/>
  <c r="O35" i="3"/>
  <c r="N35" i="3"/>
  <c r="M35" i="3"/>
  <c r="K35" i="3"/>
  <c r="J35" i="3"/>
  <c r="Q34" i="3"/>
  <c r="P34" i="3"/>
  <c r="O34" i="3"/>
  <c r="N34" i="3"/>
  <c r="M34" i="3"/>
  <c r="K34" i="3"/>
  <c r="J34" i="3"/>
  <c r="Q33" i="3"/>
  <c r="P33" i="3"/>
  <c r="O33" i="3"/>
  <c r="N33" i="3"/>
  <c r="M33" i="3"/>
  <c r="K33" i="3"/>
  <c r="J33" i="3"/>
  <c r="Q32" i="3"/>
  <c r="P32" i="3"/>
  <c r="O32" i="3"/>
  <c r="N32" i="3"/>
  <c r="M32" i="3"/>
  <c r="K32" i="3"/>
  <c r="J32" i="3"/>
  <c r="Q31" i="3"/>
  <c r="P31" i="3"/>
  <c r="O31" i="3"/>
  <c r="N31" i="3"/>
  <c r="M31" i="3"/>
  <c r="K31" i="3"/>
  <c r="J31" i="3"/>
  <c r="Q30" i="3"/>
  <c r="P30" i="3"/>
  <c r="O30" i="3"/>
  <c r="N30" i="3"/>
  <c r="M30" i="3"/>
  <c r="K30" i="3"/>
  <c r="J30" i="3"/>
  <c r="Q29" i="3"/>
  <c r="P29" i="3"/>
  <c r="O29" i="3"/>
  <c r="N29" i="3"/>
  <c r="M29" i="3"/>
  <c r="K29" i="3"/>
  <c r="J29" i="3"/>
  <c r="Q28" i="3"/>
  <c r="P28" i="3"/>
  <c r="O28" i="3"/>
  <c r="N28" i="3"/>
  <c r="M28" i="3"/>
  <c r="K28" i="3"/>
  <c r="J28" i="3"/>
  <c r="Q27" i="3"/>
  <c r="P27" i="3"/>
  <c r="O27" i="3"/>
  <c r="N27" i="3"/>
  <c r="M27" i="3"/>
  <c r="K27" i="3"/>
  <c r="J27" i="3"/>
  <c r="Q26" i="3"/>
  <c r="P26" i="3"/>
  <c r="O26" i="3"/>
  <c r="N26" i="3"/>
  <c r="M26" i="3"/>
  <c r="K26" i="3"/>
  <c r="J26" i="3"/>
  <c r="Q25" i="3"/>
  <c r="P25" i="3"/>
  <c r="O25" i="3"/>
  <c r="N25" i="3"/>
  <c r="M25" i="3"/>
  <c r="K25" i="3"/>
  <c r="J25" i="3"/>
  <c r="Q24" i="3"/>
  <c r="P24" i="3"/>
  <c r="O24" i="3"/>
  <c r="N24" i="3"/>
  <c r="M24" i="3"/>
  <c r="K24" i="3"/>
  <c r="J24" i="3"/>
  <c r="Q23" i="3"/>
  <c r="P23" i="3"/>
  <c r="O23" i="3"/>
  <c r="N23" i="3"/>
  <c r="M23" i="3"/>
  <c r="K23" i="3"/>
  <c r="J23" i="3"/>
  <c r="Q22" i="3"/>
  <c r="P22" i="3"/>
  <c r="O22" i="3"/>
  <c r="N22" i="3"/>
  <c r="M22" i="3"/>
  <c r="K22" i="3"/>
  <c r="J22" i="3"/>
  <c r="Q21" i="3"/>
  <c r="P21" i="3"/>
  <c r="O21" i="3"/>
  <c r="N21" i="3"/>
  <c r="M21" i="3"/>
  <c r="K21" i="3"/>
  <c r="J21" i="3"/>
  <c r="Q20" i="3"/>
  <c r="P20" i="3"/>
  <c r="O20" i="3"/>
  <c r="N20" i="3"/>
  <c r="M20" i="3"/>
  <c r="K20" i="3"/>
  <c r="J20" i="3"/>
  <c r="Q19" i="3"/>
  <c r="P19" i="3"/>
  <c r="O19" i="3"/>
  <c r="N19" i="3"/>
  <c r="M19" i="3"/>
  <c r="K19" i="3"/>
  <c r="J19" i="3"/>
  <c r="Q18" i="3"/>
  <c r="P18" i="3"/>
  <c r="O18" i="3"/>
  <c r="N18" i="3"/>
  <c r="M18" i="3"/>
  <c r="K18" i="3"/>
  <c r="J18" i="3"/>
  <c r="Q17" i="3"/>
  <c r="P17" i="3"/>
  <c r="O17" i="3"/>
  <c r="N17" i="3"/>
  <c r="M17" i="3"/>
  <c r="K17" i="3"/>
  <c r="J17" i="3"/>
  <c r="Q16" i="3"/>
  <c r="P16" i="3"/>
  <c r="O16" i="3"/>
  <c r="N16" i="3"/>
  <c r="M16" i="3"/>
  <c r="K16" i="3"/>
  <c r="J16" i="3"/>
  <c r="Q15" i="3"/>
  <c r="P15" i="3"/>
  <c r="O15" i="3"/>
  <c r="N15" i="3"/>
  <c r="M15" i="3"/>
  <c r="K15" i="3"/>
  <c r="J15" i="3"/>
  <c r="Q14" i="3"/>
  <c r="P14" i="3"/>
  <c r="O14" i="3"/>
  <c r="N14" i="3"/>
  <c r="M14" i="3"/>
  <c r="K14" i="3"/>
  <c r="J14" i="3"/>
  <c r="Q13" i="3"/>
  <c r="P13" i="3"/>
  <c r="O13" i="3"/>
  <c r="N13" i="3"/>
  <c r="M13" i="3"/>
  <c r="K13" i="3"/>
  <c r="J13" i="3"/>
  <c r="Q12" i="3"/>
  <c r="P12" i="3"/>
  <c r="O12" i="3"/>
  <c r="N12" i="3"/>
  <c r="M12" i="3"/>
  <c r="K12" i="3"/>
  <c r="J12" i="3"/>
  <c r="Q11" i="3"/>
  <c r="P11" i="3"/>
  <c r="O11" i="3"/>
  <c r="N11" i="3"/>
  <c r="M11" i="3"/>
  <c r="K11" i="3"/>
  <c r="J11" i="3"/>
  <c r="Q10" i="3"/>
  <c r="P10" i="3"/>
  <c r="O10" i="3"/>
  <c r="N10" i="3"/>
  <c r="M10" i="3"/>
  <c r="K10" i="3"/>
  <c r="J10" i="3"/>
  <c r="Q9" i="3"/>
  <c r="P9" i="3"/>
  <c r="O9" i="3"/>
  <c r="N9" i="3"/>
  <c r="M9" i="3"/>
  <c r="K9" i="3"/>
  <c r="J9" i="3"/>
  <c r="Q8" i="3"/>
  <c r="P8" i="3"/>
  <c r="O8" i="3"/>
  <c r="N8" i="3"/>
  <c r="M8" i="3"/>
  <c r="K8" i="3"/>
  <c r="J8" i="3"/>
  <c r="Q7" i="3"/>
  <c r="P7" i="3"/>
  <c r="O7" i="3"/>
  <c r="N7" i="3"/>
  <c r="M7" i="3"/>
  <c r="K7" i="3"/>
  <c r="J7" i="3"/>
  <c r="Q6" i="3"/>
  <c r="P6" i="3"/>
  <c r="O6" i="3"/>
  <c r="N6" i="3"/>
  <c r="M6" i="3"/>
  <c r="K6" i="3"/>
  <c r="J6" i="3"/>
  <c r="Q5" i="3"/>
  <c r="P5" i="3"/>
  <c r="O5" i="3"/>
  <c r="N5" i="3"/>
  <c r="M5" i="3"/>
  <c r="K5" i="3"/>
  <c r="J5" i="3"/>
  <c r="Q4" i="3"/>
  <c r="P4" i="3"/>
  <c r="O4" i="3"/>
  <c r="N4" i="3"/>
  <c r="M4" i="3"/>
  <c r="K4" i="3"/>
  <c r="J4" i="3"/>
  <c r="Q3" i="3"/>
  <c r="P3" i="3"/>
  <c r="O3" i="3"/>
  <c r="N3" i="3"/>
  <c r="M3" i="3"/>
  <c r="K3" i="3"/>
  <c r="J3" i="3"/>
  <c r="Q2" i="3"/>
  <c r="P2" i="3"/>
  <c r="O2" i="3"/>
  <c r="N2" i="3"/>
  <c r="M2" i="3"/>
  <c r="K2" i="3"/>
  <c r="J2" i="3"/>
  <c r="J201" i="9"/>
  <c r="I201" i="9"/>
  <c r="H201" i="9"/>
  <c r="J200" i="9"/>
  <c r="I200" i="9"/>
  <c r="H200" i="9"/>
  <c r="J199" i="9"/>
  <c r="I199" i="9"/>
  <c r="H199" i="9"/>
  <c r="J198" i="9"/>
  <c r="I198" i="9"/>
  <c r="H198" i="9"/>
  <c r="J197" i="9"/>
  <c r="I197" i="9"/>
  <c r="H197" i="9"/>
  <c r="J196" i="9"/>
  <c r="I196" i="9"/>
  <c r="H196" i="9"/>
  <c r="J195" i="9"/>
  <c r="I195" i="9"/>
  <c r="H195" i="9"/>
  <c r="J194" i="9"/>
  <c r="I194" i="9"/>
  <c r="H194" i="9"/>
  <c r="J193" i="9"/>
  <c r="I193" i="9"/>
  <c r="H193" i="9"/>
  <c r="J192" i="9"/>
  <c r="I192" i="9"/>
  <c r="H192" i="9"/>
  <c r="J191" i="9"/>
  <c r="I191" i="9"/>
  <c r="H191" i="9"/>
  <c r="J190" i="9"/>
  <c r="I190" i="9"/>
  <c r="H190" i="9"/>
  <c r="J189" i="9"/>
  <c r="I189" i="9"/>
  <c r="H189" i="9"/>
  <c r="J188" i="9"/>
  <c r="I188" i="9"/>
  <c r="H188" i="9"/>
  <c r="J187" i="9"/>
  <c r="I187" i="9"/>
  <c r="H187" i="9"/>
  <c r="J186" i="9"/>
  <c r="I186" i="9"/>
  <c r="H186" i="9"/>
  <c r="J185" i="9"/>
  <c r="I185" i="9"/>
  <c r="H185" i="9"/>
  <c r="J184" i="9"/>
  <c r="I184" i="9"/>
  <c r="H184" i="9"/>
  <c r="J183" i="9"/>
  <c r="I183" i="9"/>
  <c r="H183" i="9"/>
  <c r="J182" i="9"/>
  <c r="I182" i="9"/>
  <c r="H182" i="9"/>
  <c r="J181" i="9"/>
  <c r="I181" i="9"/>
  <c r="H181" i="9"/>
  <c r="J180" i="9"/>
  <c r="I180" i="9"/>
  <c r="H180" i="9"/>
  <c r="J179" i="9"/>
  <c r="I179" i="9"/>
  <c r="H179" i="9"/>
  <c r="J178" i="9"/>
  <c r="I178" i="9"/>
  <c r="H178" i="9"/>
  <c r="J177" i="9"/>
  <c r="I177" i="9"/>
  <c r="H177" i="9"/>
  <c r="J176" i="9"/>
  <c r="I176" i="9"/>
  <c r="H176" i="9"/>
  <c r="J175" i="9"/>
  <c r="I175" i="9"/>
  <c r="H175" i="9"/>
  <c r="J174" i="9"/>
  <c r="I174" i="9"/>
  <c r="H174" i="9"/>
  <c r="J173" i="9"/>
  <c r="I173" i="9"/>
  <c r="H173" i="9"/>
  <c r="J172" i="9"/>
  <c r="I172" i="9"/>
  <c r="H172" i="9"/>
  <c r="J171" i="9"/>
  <c r="I171" i="9"/>
  <c r="H171" i="9"/>
  <c r="J170" i="9"/>
  <c r="I170" i="9"/>
  <c r="H170" i="9"/>
  <c r="J169" i="9"/>
  <c r="I169" i="9"/>
  <c r="H169" i="9"/>
  <c r="J168" i="9"/>
  <c r="I168" i="9"/>
  <c r="H168" i="9"/>
  <c r="J167" i="9"/>
  <c r="I167" i="9"/>
  <c r="H167" i="9"/>
  <c r="J166" i="9"/>
  <c r="I166" i="9"/>
  <c r="H166" i="9"/>
  <c r="J165" i="9"/>
  <c r="I165" i="9"/>
  <c r="H165" i="9"/>
  <c r="J164" i="9"/>
  <c r="I164" i="9"/>
  <c r="H164" i="9"/>
  <c r="J163" i="9"/>
  <c r="I163" i="9"/>
  <c r="H163" i="9"/>
  <c r="J162" i="9"/>
  <c r="I162" i="9"/>
  <c r="H162" i="9"/>
  <c r="J161" i="9"/>
  <c r="I161" i="9"/>
  <c r="H161" i="9"/>
  <c r="J160" i="9"/>
  <c r="I160" i="9"/>
  <c r="H160" i="9"/>
  <c r="J159" i="9"/>
  <c r="I159" i="9"/>
  <c r="H159" i="9"/>
  <c r="J158" i="9"/>
  <c r="I158" i="9"/>
  <c r="H158" i="9"/>
  <c r="J157" i="9"/>
  <c r="I157" i="9"/>
  <c r="H157" i="9"/>
  <c r="J156" i="9"/>
  <c r="I156" i="9"/>
  <c r="H156" i="9"/>
  <c r="J155" i="9"/>
  <c r="I155" i="9"/>
  <c r="H155" i="9"/>
  <c r="J154" i="9"/>
  <c r="I154" i="9"/>
  <c r="H154" i="9"/>
  <c r="J153" i="9"/>
  <c r="I153" i="9"/>
  <c r="H153" i="9"/>
  <c r="J152" i="9"/>
  <c r="I152" i="9"/>
  <c r="H152" i="9"/>
  <c r="J151" i="9"/>
  <c r="I151" i="9"/>
  <c r="H151" i="9"/>
  <c r="J150" i="9"/>
  <c r="I150" i="9"/>
  <c r="H150" i="9"/>
  <c r="J149" i="9"/>
  <c r="I149" i="9"/>
  <c r="H149" i="9"/>
  <c r="J148" i="9"/>
  <c r="I148" i="9"/>
  <c r="H148" i="9"/>
  <c r="J147" i="9"/>
  <c r="I147" i="9"/>
  <c r="H147" i="9"/>
  <c r="J146" i="9"/>
  <c r="I146" i="9"/>
  <c r="H146" i="9"/>
  <c r="J145" i="9"/>
  <c r="I145" i="9"/>
  <c r="H145" i="9"/>
  <c r="J144" i="9"/>
  <c r="I144" i="9"/>
  <c r="H144" i="9"/>
  <c r="J143" i="9"/>
  <c r="I143" i="9"/>
  <c r="H143" i="9"/>
  <c r="J142" i="9"/>
  <c r="I142" i="9"/>
  <c r="H142" i="9"/>
  <c r="J141" i="9"/>
  <c r="I141" i="9"/>
  <c r="H141" i="9"/>
  <c r="J140" i="9"/>
  <c r="I140" i="9"/>
  <c r="H140" i="9"/>
  <c r="J139" i="9"/>
  <c r="I139" i="9"/>
  <c r="H139" i="9"/>
  <c r="J138" i="9"/>
  <c r="I138" i="9"/>
  <c r="H138" i="9"/>
  <c r="J137" i="9"/>
  <c r="I137" i="9"/>
  <c r="H137" i="9"/>
  <c r="J136" i="9"/>
  <c r="I136" i="9"/>
  <c r="H136" i="9"/>
  <c r="J135" i="9"/>
  <c r="I135" i="9"/>
  <c r="H135" i="9"/>
  <c r="J134" i="9"/>
  <c r="I134" i="9"/>
  <c r="H134" i="9"/>
  <c r="J133" i="9"/>
  <c r="I133" i="9"/>
  <c r="H133" i="9"/>
  <c r="J132" i="9"/>
  <c r="I132" i="9"/>
  <c r="H132" i="9"/>
  <c r="J131" i="9"/>
  <c r="I131" i="9"/>
  <c r="H131" i="9"/>
  <c r="J130" i="9"/>
  <c r="I130" i="9"/>
  <c r="H130" i="9"/>
  <c r="J129" i="9"/>
  <c r="I129" i="9"/>
  <c r="H129" i="9"/>
  <c r="J128" i="9"/>
  <c r="I128" i="9"/>
  <c r="H128" i="9"/>
  <c r="J127" i="9"/>
  <c r="I127" i="9"/>
  <c r="H127" i="9"/>
  <c r="J126" i="9"/>
  <c r="I126" i="9"/>
  <c r="H126" i="9"/>
  <c r="J125" i="9"/>
  <c r="I125" i="9"/>
  <c r="H125" i="9"/>
  <c r="J124" i="9"/>
  <c r="I124" i="9"/>
  <c r="H124" i="9"/>
  <c r="J123" i="9"/>
  <c r="I123" i="9"/>
  <c r="H123" i="9"/>
  <c r="J122" i="9"/>
  <c r="I122" i="9"/>
  <c r="H122" i="9"/>
  <c r="J121" i="9"/>
  <c r="I121" i="9"/>
  <c r="H121" i="9"/>
  <c r="J120" i="9"/>
  <c r="I120" i="9"/>
  <c r="H120" i="9"/>
  <c r="J119" i="9"/>
  <c r="I119" i="9"/>
  <c r="H119" i="9"/>
  <c r="J118" i="9"/>
  <c r="I118" i="9"/>
  <c r="H118" i="9"/>
  <c r="J117" i="9"/>
  <c r="I117" i="9"/>
  <c r="H117" i="9"/>
  <c r="J116" i="9"/>
  <c r="I116" i="9"/>
  <c r="H116" i="9"/>
  <c r="J115" i="9"/>
  <c r="I115" i="9"/>
  <c r="H115" i="9"/>
  <c r="J114" i="9"/>
  <c r="I114" i="9"/>
  <c r="H114" i="9"/>
  <c r="J113" i="9"/>
  <c r="I113" i="9"/>
  <c r="H113" i="9"/>
  <c r="J112" i="9"/>
  <c r="I112" i="9"/>
  <c r="H112" i="9"/>
  <c r="J111" i="9"/>
  <c r="I111" i="9"/>
  <c r="H111" i="9"/>
  <c r="J110" i="9"/>
  <c r="I110" i="9"/>
  <c r="H110" i="9"/>
  <c r="J109" i="9"/>
  <c r="I109" i="9"/>
  <c r="H109" i="9"/>
  <c r="J108" i="9"/>
  <c r="I108" i="9"/>
  <c r="H108" i="9"/>
  <c r="J107" i="9"/>
  <c r="I107" i="9"/>
  <c r="H107" i="9"/>
  <c r="J106" i="9"/>
  <c r="I106" i="9"/>
  <c r="H106" i="9"/>
  <c r="J105" i="9"/>
  <c r="I105" i="9"/>
  <c r="H105" i="9"/>
  <c r="J104" i="9"/>
  <c r="I104" i="9"/>
  <c r="H104" i="9"/>
  <c r="J103" i="9"/>
  <c r="I103" i="9"/>
  <c r="H103" i="9"/>
  <c r="J102" i="9"/>
  <c r="I102" i="9"/>
  <c r="H102" i="9"/>
  <c r="J101" i="9"/>
  <c r="I101" i="9"/>
  <c r="H101" i="9"/>
  <c r="J100" i="9"/>
  <c r="I100" i="9"/>
  <c r="H100" i="9"/>
  <c r="J99" i="9"/>
  <c r="I99" i="9"/>
  <c r="H99" i="9"/>
  <c r="J98" i="9"/>
  <c r="I98" i="9"/>
  <c r="H98" i="9"/>
  <c r="J97" i="9"/>
  <c r="I97" i="9"/>
  <c r="H97" i="9"/>
  <c r="J96" i="9"/>
  <c r="I96" i="9"/>
  <c r="H96" i="9"/>
  <c r="J95" i="9"/>
  <c r="I95" i="9"/>
  <c r="H95" i="9"/>
  <c r="J94" i="9"/>
  <c r="I94" i="9"/>
  <c r="H94" i="9"/>
  <c r="J93" i="9"/>
  <c r="I93" i="9"/>
  <c r="H93" i="9"/>
  <c r="J92" i="9"/>
  <c r="I92" i="9"/>
  <c r="H92" i="9"/>
  <c r="J91" i="9"/>
  <c r="I91" i="9"/>
  <c r="H91" i="9"/>
  <c r="J90" i="9"/>
  <c r="I90" i="9"/>
  <c r="H90" i="9"/>
  <c r="J89" i="9"/>
  <c r="I89" i="9"/>
  <c r="H89" i="9"/>
  <c r="J88" i="9"/>
  <c r="I88" i="9"/>
  <c r="H88" i="9"/>
  <c r="J87" i="9"/>
  <c r="I87" i="9"/>
  <c r="H87" i="9"/>
  <c r="J86" i="9"/>
  <c r="I86" i="9"/>
  <c r="H86" i="9"/>
  <c r="J85" i="9"/>
  <c r="I85" i="9"/>
  <c r="H85" i="9"/>
  <c r="J84" i="9"/>
  <c r="I84" i="9"/>
  <c r="H84" i="9"/>
  <c r="J83" i="9"/>
  <c r="I83" i="9"/>
  <c r="H83" i="9"/>
  <c r="J82" i="9"/>
  <c r="I82" i="9"/>
  <c r="H82" i="9"/>
  <c r="J81" i="9"/>
  <c r="I81" i="9"/>
  <c r="H81" i="9"/>
  <c r="J80" i="9"/>
  <c r="I80" i="9"/>
  <c r="H80" i="9"/>
  <c r="J79" i="9"/>
  <c r="I79" i="9"/>
  <c r="H79" i="9"/>
  <c r="J78" i="9"/>
  <c r="I78" i="9"/>
  <c r="H78" i="9"/>
  <c r="J77" i="9"/>
  <c r="I77" i="9"/>
  <c r="H77" i="9"/>
  <c r="J76" i="9"/>
  <c r="I76" i="9"/>
  <c r="H76" i="9"/>
  <c r="J75" i="9"/>
  <c r="I75" i="9"/>
  <c r="H75" i="9"/>
  <c r="J74" i="9"/>
  <c r="I74" i="9"/>
  <c r="H74" i="9"/>
  <c r="J73" i="9"/>
  <c r="I73" i="9"/>
  <c r="H73" i="9"/>
  <c r="J72" i="9"/>
  <c r="I72" i="9"/>
  <c r="H72" i="9"/>
  <c r="J71" i="9"/>
  <c r="I71" i="9"/>
  <c r="H71" i="9"/>
  <c r="J70" i="9"/>
  <c r="I70" i="9"/>
  <c r="H70" i="9"/>
  <c r="J69" i="9"/>
  <c r="I69" i="9"/>
  <c r="H69" i="9"/>
  <c r="J68" i="9"/>
  <c r="I68" i="9"/>
  <c r="H68" i="9"/>
  <c r="J67" i="9"/>
  <c r="I67" i="9"/>
  <c r="H67" i="9"/>
  <c r="J66" i="9"/>
  <c r="I66" i="9"/>
  <c r="H66" i="9"/>
  <c r="J65" i="9"/>
  <c r="I65" i="9"/>
  <c r="H65" i="9"/>
  <c r="J64" i="9"/>
  <c r="I64" i="9"/>
  <c r="H64" i="9"/>
  <c r="J63" i="9"/>
  <c r="I63" i="9"/>
  <c r="H63" i="9"/>
  <c r="J62" i="9"/>
  <c r="I62" i="9"/>
  <c r="H62" i="9"/>
  <c r="J61" i="9"/>
  <c r="I61" i="9"/>
  <c r="H61" i="9"/>
  <c r="J60" i="9"/>
  <c r="I60" i="9"/>
  <c r="H60" i="9"/>
  <c r="J59" i="9"/>
  <c r="I59" i="9"/>
  <c r="H59" i="9"/>
  <c r="J58" i="9"/>
  <c r="I58" i="9"/>
  <c r="H58" i="9"/>
  <c r="J57" i="9"/>
  <c r="I57" i="9"/>
  <c r="H57" i="9"/>
  <c r="J56" i="9"/>
  <c r="I56" i="9"/>
  <c r="H56" i="9"/>
  <c r="J55" i="9"/>
  <c r="I55" i="9"/>
  <c r="H55" i="9"/>
  <c r="J54" i="9"/>
  <c r="I54" i="9"/>
  <c r="H54" i="9"/>
  <c r="J53" i="9"/>
  <c r="I53" i="9"/>
  <c r="H53" i="9"/>
  <c r="J52" i="9"/>
  <c r="I52" i="9"/>
  <c r="H52" i="9"/>
  <c r="J51" i="9"/>
  <c r="I51" i="9"/>
  <c r="H51" i="9"/>
  <c r="J50" i="9"/>
  <c r="I50" i="9"/>
  <c r="H50" i="9"/>
  <c r="J49" i="9"/>
  <c r="I49" i="9"/>
  <c r="H49" i="9"/>
  <c r="J48" i="9"/>
  <c r="I48" i="9"/>
  <c r="H48" i="9"/>
  <c r="J47" i="9"/>
  <c r="I47" i="9"/>
  <c r="H47" i="9"/>
  <c r="J46" i="9"/>
  <c r="I46" i="9"/>
  <c r="H46" i="9"/>
  <c r="J45" i="9"/>
  <c r="I45" i="9"/>
  <c r="H45" i="9"/>
  <c r="J44" i="9"/>
  <c r="I44" i="9"/>
  <c r="H44" i="9"/>
  <c r="J43" i="9"/>
  <c r="I43" i="9"/>
  <c r="H43" i="9"/>
  <c r="J42" i="9"/>
  <c r="I42" i="9"/>
  <c r="H42" i="9"/>
  <c r="J41" i="9"/>
  <c r="I41" i="9"/>
  <c r="H41" i="9"/>
  <c r="J40" i="9"/>
  <c r="I40" i="9"/>
  <c r="H40" i="9"/>
  <c r="J39" i="9"/>
  <c r="I39" i="9"/>
  <c r="H39" i="9"/>
  <c r="J38" i="9"/>
  <c r="I38" i="9"/>
  <c r="H38" i="9"/>
  <c r="J37" i="9"/>
  <c r="I37" i="9"/>
  <c r="H37" i="9"/>
  <c r="J36" i="9"/>
  <c r="I36" i="9"/>
  <c r="H36" i="9"/>
  <c r="J35" i="9"/>
  <c r="I35" i="9"/>
  <c r="H35" i="9"/>
  <c r="J34" i="9"/>
  <c r="I34" i="9"/>
  <c r="H34" i="9"/>
  <c r="J33" i="9"/>
  <c r="I33" i="9"/>
  <c r="H33" i="9"/>
  <c r="J32" i="9"/>
  <c r="I32" i="9"/>
  <c r="H32" i="9"/>
  <c r="J31" i="9"/>
  <c r="I31" i="9"/>
  <c r="H31" i="9"/>
  <c r="J30" i="9"/>
  <c r="I30" i="9"/>
  <c r="H30" i="9"/>
  <c r="J29" i="9"/>
  <c r="I29" i="9"/>
  <c r="H29" i="9"/>
  <c r="J28" i="9"/>
  <c r="I28" i="9"/>
  <c r="H28" i="9"/>
  <c r="J27" i="9"/>
  <c r="I27" i="9"/>
  <c r="H27" i="9"/>
  <c r="J26" i="9"/>
  <c r="I26" i="9"/>
  <c r="H26" i="9"/>
  <c r="J25" i="9"/>
  <c r="I25" i="9"/>
  <c r="H25" i="9"/>
  <c r="J24" i="9"/>
  <c r="I24" i="9"/>
  <c r="H24" i="9"/>
  <c r="J23" i="9"/>
  <c r="I23" i="9"/>
  <c r="H23" i="9"/>
  <c r="J22" i="9"/>
  <c r="I22" i="9"/>
  <c r="H22" i="9"/>
  <c r="J21" i="9"/>
  <c r="I21" i="9"/>
  <c r="H21" i="9"/>
  <c r="J20" i="9"/>
  <c r="I20" i="9"/>
  <c r="H20" i="9"/>
  <c r="J19" i="9"/>
  <c r="I19" i="9"/>
  <c r="H19" i="9"/>
  <c r="J18" i="9"/>
  <c r="I18" i="9"/>
  <c r="H18" i="9"/>
  <c r="J17" i="9"/>
  <c r="I17" i="9"/>
  <c r="H17" i="9"/>
  <c r="J16" i="9"/>
  <c r="I16" i="9"/>
  <c r="H16" i="9"/>
  <c r="J15" i="9"/>
  <c r="I15" i="9"/>
  <c r="H15" i="9"/>
  <c r="J14" i="9"/>
  <c r="I14" i="9"/>
  <c r="H14" i="9"/>
  <c r="J13" i="9"/>
  <c r="I13" i="9"/>
  <c r="H13" i="9"/>
  <c r="J12" i="9"/>
  <c r="I12" i="9"/>
  <c r="H12" i="9"/>
  <c r="J11" i="9"/>
  <c r="I11" i="9"/>
  <c r="H11" i="9"/>
  <c r="J10" i="9"/>
  <c r="I10" i="9"/>
  <c r="H10" i="9"/>
  <c r="J9" i="9"/>
  <c r="I9" i="9"/>
  <c r="H9" i="9"/>
  <c r="J8" i="9"/>
  <c r="I8" i="9"/>
  <c r="H8" i="9"/>
  <c r="J7" i="9"/>
  <c r="I7" i="9"/>
  <c r="H7" i="9"/>
  <c r="J6" i="9"/>
  <c r="I6" i="9"/>
  <c r="H6" i="9"/>
  <c r="J5" i="9"/>
  <c r="I5" i="9"/>
  <c r="H5" i="9"/>
  <c r="J4" i="9"/>
  <c r="I4" i="9"/>
  <c r="H4" i="9"/>
  <c r="J3" i="9"/>
  <c r="I3" i="9"/>
  <c r="H3" i="9"/>
  <c r="J2" i="9"/>
  <c r="I2" i="9"/>
  <c r="H2" i="9"/>
</calcChain>
</file>

<file path=xl/sharedStrings.xml><?xml version="1.0" encoding="utf-8"?>
<sst xmlns="http://schemas.openxmlformats.org/spreadsheetml/2006/main" count="4055" uniqueCount="1723">
  <si>
    <t>Payment_ID</t>
  </si>
  <si>
    <t>C_ID</t>
  </si>
  <si>
    <t>SH_ID</t>
  </si>
  <si>
    <t>AMOUNT</t>
  </si>
  <si>
    <t>Payment_Status</t>
  </si>
  <si>
    <t>Payment_Mode</t>
  </si>
  <si>
    <t>Payment_Date</t>
  </si>
  <si>
    <t>313cd69e-66f3-11ea-9879-7077813058ce</t>
  </si>
  <si>
    <t>PAID</t>
  </si>
  <si>
    <t>CARD PAYMENT</t>
  </si>
  <si>
    <t>313dc140-66f3-11ea-a952-7077813058ce</t>
  </si>
  <si>
    <t>313eab1e-66f3-11ea-81af-7077813058ce</t>
  </si>
  <si>
    <t>NOT PAID</t>
  </si>
  <si>
    <t>313f474a-66f3-11ea-a78b-7077813058ce</t>
  </si>
  <si>
    <t>COD</t>
  </si>
  <si>
    <t>3140589a-66f3-11ea-a057-7077813058ce</t>
  </si>
  <si>
    <t>31411bc8-66f3-11ea-a4b7-7077813058ce</t>
  </si>
  <si>
    <t>3141defa-66f3-11ea-b10e-7077813058ce</t>
  </si>
  <si>
    <t>3142c940-66f3-11ea-9f69-7077813058ce</t>
  </si>
  <si>
    <t>31444fa8-66f3-11ea-912a-7077813058ce</t>
  </si>
  <si>
    <t>314539e6-66f3-11ea-bfa4-7077813058ce</t>
  </si>
  <si>
    <t>3145fd0a-66f3-11ea-958b-7077813058ce</t>
  </si>
  <si>
    <t>31469934-66f3-11ea-8572-7077813058ce</t>
  </si>
  <si>
    <t>3147355e-66f3-11ea-aae4-7077813058ce</t>
  </si>
  <si>
    <t>3147f89c-66f3-11ea-8dfd-7077813058ce</t>
  </si>
  <si>
    <t>3148bbc8-66f3-11ea-8acf-7077813058ce</t>
  </si>
  <si>
    <t>31497efa-66f3-11ea-9497-7077813058ce</t>
  </si>
  <si>
    <t>314a1b22-66f3-11ea-9e82-7077813058ce</t>
  </si>
  <si>
    <t>314ade58-66f3-11ea-8979-7077813058ce</t>
  </si>
  <si>
    <t>314b7a8a-66f3-11ea-97d4-7077813058ce</t>
  </si>
  <si>
    <t>314c8bcc-66f3-11ea-b526-7077813058ce</t>
  </si>
  <si>
    <t>314d761e-66f3-11ea-b155-7077813058ce</t>
  </si>
  <si>
    <t>314eae64-66f3-11ea-b08f-7077813058ce</t>
  </si>
  <si>
    <t>314f4a7a-66f3-11ea-8b83-7077813058ce</t>
  </si>
  <si>
    <t>315034c6-66f3-11ea-a2bf-7077813058ce</t>
  </si>
  <si>
    <t>31511efa-66f3-11ea-bc4c-7077813058ce</t>
  </si>
  <si>
    <t>3151e23a-66f3-11ea-9b38-7077813058ce</t>
  </si>
  <si>
    <t>3152a56c-66f3-11ea-9340-7077813058ce</t>
  </si>
  <si>
    <t>31534188-66f3-11ea-8acd-7077813058ce</t>
  </si>
  <si>
    <t>3153ddb4-66f3-11ea-a4d6-7077813058ce</t>
  </si>
  <si>
    <t>3154c800-66f3-11ea-8721-7077813058ce</t>
  </si>
  <si>
    <t>3155d94c-66f3-11ea-b116-7077813058ce</t>
  </si>
  <si>
    <t>31575fac-66f3-11ea-8d99-7077813058ce</t>
  </si>
  <si>
    <t>315897f8-66f3-11ea-ad46-7077813058ce</t>
  </si>
  <si>
    <t>3159d04c-66f3-11ea-95df-7077813058ce</t>
  </si>
  <si>
    <t>315aba8a-66f3-11ea-9db6-7077813058ce</t>
  </si>
  <si>
    <t>315b7db4-66f3-11ea-ae41-7077813058ce</t>
  </si>
  <si>
    <t>315c67f4-66f3-11ea-bcd7-7077813058ce</t>
  </si>
  <si>
    <t>315d041c-66f3-11ea-8af9-7077813058ce</t>
  </si>
  <si>
    <t>315da042-66f3-11ea-ac04-7077813058ce</t>
  </si>
  <si>
    <t>315e3c68-66f3-11ea-8d08-7077813058ce</t>
  </si>
  <si>
    <t>315f26ac-66f3-11ea-a883-7077813058ce</t>
  </si>
  <si>
    <t>315fe9e2-66f3-11ea-b80f-7077813058ce</t>
  </si>
  <si>
    <t>3160ad0c-66f3-11ea-961a-7077813058ce</t>
  </si>
  <si>
    <t>31619754-66f3-11ea-911d-7077813058ce</t>
  </si>
  <si>
    <t>3162337a-66f3-11ea-bf3c-7077813058ce</t>
  </si>
  <si>
    <t>3162cf9c-66f3-11ea-917a-7077813058ce</t>
  </si>
  <si>
    <t>31636bd2-66f3-11ea-aa21-7077813058ce</t>
  </si>
  <si>
    <t>31642f12-66f3-11ea-b553-7077813058ce</t>
  </si>
  <si>
    <t>3164f24c-66f3-11ea-bf87-7077813058ce</t>
  </si>
  <si>
    <t>3165b562-66f3-11ea-83de-7077813058ce</t>
  </si>
  <si>
    <t>316678a4-66f3-11ea-b7d3-7077813058ce</t>
  </si>
  <si>
    <t>31673bc8-66f3-11ea-803a-7077813058ce</t>
  </si>
  <si>
    <t>3167d7ee-66f3-11ea-a273-7077813058ce</t>
  </si>
  <si>
    <t>3168c236-66f3-11ea-ad73-7077813058ce</t>
  </si>
  <si>
    <t>3169fa82-66f3-11ea-a4aa-7077813058ce</t>
  </si>
  <si>
    <t>316abe90-66f3-11ea-b19a-7077813058ce</t>
  </si>
  <si>
    <t>316ba7f6-66f3-11ea-913f-7077813058ce</t>
  </si>
  <si>
    <t>316c441e-66f3-11ea-89de-7077813058ce</t>
  </si>
  <si>
    <t>316ce042-66f3-11ea-b223-7077813058ce</t>
  </si>
  <si>
    <t>316d7c6e-66f3-11ea-aad7-7077813058ce</t>
  </si>
  <si>
    <t>316e8db8-66f3-11ea-88c1-7077813058ce</t>
  </si>
  <si>
    <t>316f77f6-66f3-11ea-8aa2-7077813058ce</t>
  </si>
  <si>
    <t>3170141c-66f3-11ea-97a3-7077813058ce</t>
  </si>
  <si>
    <t>3170d834-66f3-11ea-b48e-7077813058ce</t>
  </si>
  <si>
    <t>31717452-66f3-11ea-9fcf-7077813058ce</t>
  </si>
  <si>
    <t>3172107a-66f3-11ea-ad07-7077813058ce</t>
  </si>
  <si>
    <t>3172d2fa-66f3-11ea-bad5-7077813058ce</t>
  </si>
  <si>
    <t>3173e41e-66f3-11ea-b5f4-7077813058ce</t>
  </si>
  <si>
    <t>3174f566-66f3-11ea-98c3-7077813058ce</t>
  </si>
  <si>
    <t>3175dfa2-66f3-11ea-b9d8-7077813058ce</t>
  </si>
  <si>
    <t>31767bca-66f3-11ea-848b-7077813058ce</t>
  </si>
  <si>
    <t>317717f0-66f3-11ea-b57c-7077813058ce</t>
  </si>
  <si>
    <t>3177db2e-66f3-11ea-99fe-7077813058ce</t>
  </si>
  <si>
    <t>3178c56c-66f3-11ea-9547-7077813058ce</t>
  </si>
  <si>
    <t>31796190-66f3-11ea-b0b6-7077813058ce</t>
  </si>
  <si>
    <t>3179fdb8-66f3-11ea-b117-7077813058ce</t>
  </si>
  <si>
    <t>317ac112-66f3-11ea-96bf-7077813058ce</t>
  </si>
  <si>
    <t>317b8422-66f3-11ea-8b90-7077813058ce</t>
  </si>
  <si>
    <t>317c204a-66f3-11ea-b627-7077813058ce</t>
  </si>
  <si>
    <t>317ce378-66f3-11ea-b64a-7077813058ce</t>
  </si>
  <si>
    <t>317dcdc0-66f3-11ea-a3ce-7077813058ce</t>
  </si>
  <si>
    <t>317e69e2-66f3-11ea-8d1d-7077813058ce</t>
  </si>
  <si>
    <t>317f5426-66f3-11ea-9e99-7077813058ce</t>
  </si>
  <si>
    <t>31803e5c-66f3-11ea-9cfa-7077813058ce</t>
  </si>
  <si>
    <t>3180da86-66f3-11ea-a8db-7077813058ce</t>
  </si>
  <si>
    <t>318176ac-66f3-11ea-8841-7077813058ce</t>
  </si>
  <si>
    <t>318260fe-66f3-11ea-a0f0-7077813058ce</t>
  </si>
  <si>
    <t>31832428-66f3-11ea-9902-7077813058ce</t>
  </si>
  <si>
    <t>31851fae-66f3-11ea-9f4d-7077813058ce</t>
  </si>
  <si>
    <t>31863106-66f3-11ea-8b2f-7077813058ce</t>
  </si>
  <si>
    <t>31876958-66f3-11ea-afcb-7077813058ce</t>
  </si>
  <si>
    <t>31885382-66f3-11ea-b84f-7077813058ce</t>
  </si>
  <si>
    <t>318916c0-66f3-11ea-8a7c-7077813058ce</t>
  </si>
  <si>
    <t>318a2800-66f3-11ea-b639-7077813058ce</t>
  </si>
  <si>
    <t>318b396c-66f3-11ea-9883-7077813058ce</t>
  </si>
  <si>
    <t>318cbfc6-66f3-11ea-b57f-7077813058ce</t>
  </si>
  <si>
    <t>318d82e8-66f3-11ea-9cca-7077813058ce</t>
  </si>
  <si>
    <t>318e4628-66f3-11ea-a70e-7077813058ce</t>
  </si>
  <si>
    <t>318f305e-66f3-11ea-b203-7077813058ce</t>
  </si>
  <si>
    <t>31901a98-66f3-11ea-830a-7077813058ce</t>
  </si>
  <si>
    <t>3190ddc6-66f3-11ea-8fea-7077813058ce</t>
  </si>
  <si>
    <t>3191ef06-66f3-11ea-bb69-7077813058ce</t>
  </si>
  <si>
    <t>31930050-66f3-11ea-8535-7077813058ce</t>
  </si>
  <si>
    <t>319438b6-66f3-11ea-9722-7077813058ce</t>
  </si>
  <si>
    <t>319549e8-66f3-11ea-85a4-7077813058ce</t>
  </si>
  <si>
    <t>31963430-66f3-11ea-bdc7-7077813058ce</t>
  </si>
  <si>
    <t>31971e6e-66f3-11ea-86f5-7077813058ce</t>
  </si>
  <si>
    <t>31987dc0-66f3-11ea-a59b-7077813058ce</t>
  </si>
  <si>
    <t>3199b61c-66f3-11ea-ab02-7077813058ce</t>
  </si>
  <si>
    <t>319ac762-66f3-11ea-b75f-7077813058ce</t>
  </si>
  <si>
    <t>319bfff4-66f3-11ea-8fba-7077813058ce</t>
  </si>
  <si>
    <t>319d3826-66f3-11ea-8b8d-7077813058ce</t>
  </si>
  <si>
    <t>319e9766-66f3-11ea-9392-7077813058ce</t>
  </si>
  <si>
    <t>319fa8a8-66f3-11ea-b17c-7077813058ce</t>
  </si>
  <si>
    <t>31a0e11a-66f3-11ea-999b-7077813058ce</t>
  </si>
  <si>
    <t>31a1cb62-66f3-11ea-81bc-7077813058ce</t>
  </si>
  <si>
    <t>31a2b586-66f3-11ea-a9ea-7077813058ce</t>
  </si>
  <si>
    <t>31a3c6d8-66f3-11ea-983d-7077813058ce</t>
  </si>
  <si>
    <t>31a489fa-66f3-11ea-9155-7077813058ce</t>
  </si>
  <si>
    <t>31a5c242-66f3-11ea-960b-7077813058ce</t>
  </si>
  <si>
    <t>31a6ac9c-66f3-11ea-926a-7077813058ce</t>
  </si>
  <si>
    <t>31a796d0-66f3-11ea-ae4e-7077813058ce</t>
  </si>
  <si>
    <t>31a859f0-66f3-11ea-8394-7077813058ce</t>
  </si>
  <si>
    <t>31a9925e-66f3-11ea-b9ab-7077813058ce</t>
  </si>
  <si>
    <t>31aa7c8c-66f3-11ea-bbd5-7077813058ce</t>
  </si>
  <si>
    <t>31ab66b6-66f3-11ea-b954-7077813058ce</t>
  </si>
  <si>
    <t>31ac02dc-66f3-11ea-8f7e-7077813058ce</t>
  </si>
  <si>
    <t>31aced36-66f3-11ea-b593-7077813058ce</t>
  </si>
  <si>
    <t>31add76e-66f3-11ea-bc98-7077813058ce</t>
  </si>
  <si>
    <t>31ae9a98-66f3-11ea-9239-7077813058ce</t>
  </si>
  <si>
    <t>31af36c0-66f3-11ea-9653-7077813058ce</t>
  </si>
  <si>
    <t>31affa0a-66f3-11ea-8464-7077813058ce</t>
  </si>
  <si>
    <t>31b0e428-66f3-11ea-8884-7077813058ce</t>
  </si>
  <si>
    <t>31b21c7a-66f3-11ea-b007-7077813058ce</t>
  </si>
  <si>
    <t>31b2dfd8-66f3-11ea-b094-7077813058ce</t>
  </si>
  <si>
    <t>31b3ca0a-66f3-11ea-bdb1-7077813058ce</t>
  </si>
  <si>
    <t>31b4db48-66f3-11ea-8ac6-7077813058ce</t>
  </si>
  <si>
    <t>31b6138a-66f3-11ea-a991-7077813058ce</t>
  </si>
  <si>
    <t>31b6fdd4-66f3-11ea-8bc0-7077813058ce</t>
  </si>
  <si>
    <t>31b80f2e-66f3-11ea-9f03-7077813058ce</t>
  </si>
  <si>
    <t>31b8ab40-66f3-11ea-a1ea-7077813058ce</t>
  </si>
  <si>
    <t>31b96e70-66f3-11ea-9a67-7077813058ce</t>
  </si>
  <si>
    <t>31ba31b0-66f3-11ea-b455-7077813058ce</t>
  </si>
  <si>
    <t>31bb1bfa-66f3-11ea-982b-7077813058ce</t>
  </si>
  <si>
    <t>31bbdf14-66f3-11ea-8012-7077813058ce</t>
  </si>
  <si>
    <t>31bca246-66f3-11ea-abf6-7077813058ce</t>
  </si>
  <si>
    <t>31bd8c92-66f3-11ea-9011-7077813058ce</t>
  </si>
  <si>
    <t>31be28b0-66f3-11ea-ac89-7077813058ce</t>
  </si>
  <si>
    <t>31beebdc-66f3-11ea-a06e-7077813058ce</t>
  </si>
  <si>
    <t>31bfaf0c-66f3-11ea-8a4e-7077813058ce</t>
  </si>
  <si>
    <t>31c07288-66f3-11ea-a2cf-7077813058ce</t>
  </si>
  <si>
    <t>31c1364c-66f3-11ea-82bf-7077813058ce</t>
  </si>
  <si>
    <t>31c1f8b4-66f3-11ea-8397-7077813058ce</t>
  </si>
  <si>
    <t>31c30a08-66f3-11ea-aba8-7077813058ce</t>
  </si>
  <si>
    <t>31c49062-66f3-11ea-ba20-7077813058ce</t>
  </si>
  <si>
    <t>31c616ba-66f3-11ea-afb3-7077813058ce</t>
  </si>
  <si>
    <t>31c6b2fe-66f3-11ea-9b07-7077813058ce</t>
  </si>
  <si>
    <t>31c77618-66f3-11ea-bb5b-7077813058ce</t>
  </si>
  <si>
    <t>31c8394a-66f3-11ea-bf8e-7077813058ce</t>
  </si>
  <si>
    <t>31c8fc98-66f3-11ea-b3c3-7077813058ce</t>
  </si>
  <si>
    <t>31c9e6be-66f3-11ea-9f95-7077813058ce</t>
  </si>
  <si>
    <t>31caa9ee-66f3-11ea-bce1-7077813058ce</t>
  </si>
  <si>
    <t>31cb461a-66f3-11ea-a37c-7077813058ce</t>
  </si>
  <si>
    <t>31cc0964-66f3-11ea-b6b3-7077813058ce</t>
  </si>
  <si>
    <t>31cccd64-66f3-11ea-a4c2-7077813058ce</t>
  </si>
  <si>
    <t>31cd8fca-66f3-11ea-97a4-7077813058ce</t>
  </si>
  <si>
    <t>31ce7a18-66f3-11ea-94eb-7077813058ce</t>
  </si>
  <si>
    <t>31cf3d24-66f3-11ea-8054-7077813058ce</t>
  </si>
  <si>
    <t>31d0006c-66f3-11ea-9c10-7077813058ce</t>
  </si>
  <si>
    <t>31d16094-66f3-11ea-b511-7077813058ce</t>
  </si>
  <si>
    <t>31d222e8-66f3-11ea-9b54-7077813058ce</t>
  </si>
  <si>
    <t>31d2e636-66f3-11ea-8df2-7077813058ce</t>
  </si>
  <si>
    <t>31d3f842-66f3-11ea-a75e-7077813058ce</t>
  </si>
  <si>
    <t>31d4bb6c-66f3-11ea-9ff7-7077813058ce</t>
  </si>
  <si>
    <t>31d5a4e4-66f3-11ea-861b-7077813058ce</t>
  </si>
  <si>
    <t>31d68f18-66f3-11ea-b8c4-7077813058ce</t>
  </si>
  <si>
    <t>31d77952-66f3-11ea-b47a-7077813058ce</t>
  </si>
  <si>
    <t>31d8638c-66f3-11ea-8b90-7077813058ce</t>
  </si>
  <si>
    <t>31d927a2-66f3-11ea-bb48-7077813058ce</t>
  </si>
  <si>
    <t>31d9eaca-66f3-11ea-b8c8-7077813058ce</t>
  </si>
  <si>
    <t>31da86f6-66f3-11ea-8b12-7077813058ce</t>
  </si>
  <si>
    <t>31db9768-66f3-11ea-883c-7077813058ce</t>
  </si>
  <si>
    <t>31dcf6d4-66f3-11ea-a647-7077813058ce</t>
  </si>
  <si>
    <t>31de0880-66f3-11ea-ab1e-7077813058ce</t>
  </si>
  <si>
    <t>31df1974-66f3-11ea-948f-7077813058ce</t>
  </si>
  <si>
    <t>31e02ac0-66f3-11ea-85d7-7077813058ce</t>
  </si>
  <si>
    <t>31e163c2-66f3-11ea-a771-7077813058ce</t>
  </si>
  <si>
    <t>31e27454-66f3-11ea-985a-7077813058ce</t>
  </si>
  <si>
    <t>31e3aca4-66f3-11ea-b4f1-7077813058ce</t>
  </si>
  <si>
    <t>31e496d4-66f3-11ea-ae24-7077813058ce</t>
  </si>
  <si>
    <t>31e5a810-66f3-11ea-b394-7077813058ce</t>
  </si>
  <si>
    <t>31e70780-66f3-11ea-a98c-7077813058ce</t>
  </si>
  <si>
    <t>31e7ca9a-66f3-11ea-a42b-7077813058ce</t>
  </si>
  <si>
    <t>31e92a06-66f3-11ea-a2c3-7077813058ce</t>
  </si>
  <si>
    <t>31ea3b58-66f3-11ea-bc9e-7077813058ce</t>
  </si>
  <si>
    <t>31eb4c8c-66f3-11ea-b7ad-7077813058ce</t>
  </si>
  <si>
    <t>31ebe8b4-66f3-11ea-b8ca-7077813058ce</t>
  </si>
  <si>
    <t>31ecabe2-66f3-11ea-9fa2-7077813058ce</t>
  </si>
  <si>
    <t>31ed6f18-66f3-11ea-af57-7077813058ce</t>
  </si>
  <si>
    <t>31ee3246-66f3-11ea-ae6c-7077813058ce</t>
  </si>
  <si>
    <t>E_ID</t>
  </si>
  <si>
    <t>E_NAME</t>
  </si>
  <si>
    <t>E_DESIGNATION</t>
  </si>
  <si>
    <t>E_ADDR</t>
  </si>
  <si>
    <t>E_BRANCH</t>
  </si>
  <si>
    <t>E_CONT_NO</t>
  </si>
  <si>
    <t>Harriette</t>
  </si>
  <si>
    <t>Market analyst</t>
  </si>
  <si>
    <t>600 Block of PINE ST</t>
  </si>
  <si>
    <t>TX</t>
  </si>
  <si>
    <t>Matthew</t>
  </si>
  <si>
    <t>Chief finance officer</t>
  </si>
  <si>
    <t>EDDY ST / MASON ST</t>
  </si>
  <si>
    <t>MA</t>
  </si>
  <si>
    <t>Geraldine</t>
  </si>
  <si>
    <t>Transport manager</t>
  </si>
  <si>
    <t>800 Block of BRYANT ST</t>
  </si>
  <si>
    <t>CT</t>
  </si>
  <si>
    <t>Brenda</t>
  </si>
  <si>
    <t>Warehouse manager</t>
  </si>
  <si>
    <t>3300 Block of JUDAH ST</t>
  </si>
  <si>
    <t>UT</t>
  </si>
  <si>
    <t>Malie</t>
  </si>
  <si>
    <t>Branch manager</t>
  </si>
  <si>
    <t>3200 Block of GEARY BL</t>
  </si>
  <si>
    <t>OH</t>
  </si>
  <si>
    <t>Fred</t>
  </si>
  <si>
    <t>Project director</t>
  </si>
  <si>
    <t>VANNESS AV / MARKET ST</t>
  </si>
  <si>
    <t>MO</t>
  </si>
  <si>
    <t>Clay</t>
  </si>
  <si>
    <t>HR manager</t>
  </si>
  <si>
    <t>1000 Block of BOSWORTH ST</t>
  </si>
  <si>
    <t>SD</t>
  </si>
  <si>
    <t>Alaysha</t>
  </si>
  <si>
    <t>Material handling executive</t>
  </si>
  <si>
    <t>800 Block of GEARY ST</t>
  </si>
  <si>
    <t>Kelli</t>
  </si>
  <si>
    <t>Non-executive director</t>
  </si>
  <si>
    <t>BAY SHORE BL / JERROLD AV</t>
  </si>
  <si>
    <t>Ryker</t>
  </si>
  <si>
    <t>400 Block of LEAVENWORTH ST</t>
  </si>
  <si>
    <t>HI</t>
  </si>
  <si>
    <t>Johnnie</t>
  </si>
  <si>
    <t>In House logistics executive</t>
  </si>
  <si>
    <t>100 Block of BRITTON ST</t>
  </si>
  <si>
    <t>RI</t>
  </si>
  <si>
    <t>Zykeria</t>
  </si>
  <si>
    <t>Warehouse in charge</t>
  </si>
  <si>
    <t>2700 Block of PACIFIC AV</t>
  </si>
  <si>
    <t>VA</t>
  </si>
  <si>
    <t>Selma</t>
  </si>
  <si>
    <t>Head of marketing</t>
  </si>
  <si>
    <t>900 Block of SANSOME ST</t>
  </si>
  <si>
    <t>KY</t>
  </si>
  <si>
    <t>Kathryn</t>
  </si>
  <si>
    <t>Technical support executive</t>
  </si>
  <si>
    <t>1300 Block of PACIFIC AV</t>
  </si>
  <si>
    <t>AL</t>
  </si>
  <si>
    <t>Karl</t>
  </si>
  <si>
    <t>LA PLAYA ST / BALBOA ST</t>
  </si>
  <si>
    <t>Freda</t>
  </si>
  <si>
    <t>IT support executive</t>
  </si>
  <si>
    <t>1900 Block of MISSION ST</t>
  </si>
  <si>
    <t>NH</t>
  </si>
  <si>
    <t>David</t>
  </si>
  <si>
    <t>Inventory manager</t>
  </si>
  <si>
    <t>22ND ST / IOWA ST</t>
  </si>
  <si>
    <t>Winnifred</t>
  </si>
  <si>
    <t>0 Block of 6TH ST</t>
  </si>
  <si>
    <t>Bryce</t>
  </si>
  <si>
    <t>Manager</t>
  </si>
  <si>
    <t>20TH ST / MISSION ST</t>
  </si>
  <si>
    <t>CA</t>
  </si>
  <si>
    <t>Maeve</t>
  </si>
  <si>
    <t>GENEVA AV / MISSION ST</t>
  </si>
  <si>
    <t>Seth</t>
  </si>
  <si>
    <t>1600 Block of FILLMORE ST</t>
  </si>
  <si>
    <t>NJ</t>
  </si>
  <si>
    <t>Maria</t>
  </si>
  <si>
    <t>3400 Block of CESAR CHAVEZ ST</t>
  </si>
  <si>
    <t>OK</t>
  </si>
  <si>
    <t>Taron</t>
  </si>
  <si>
    <t>Sales manager</t>
  </si>
  <si>
    <t>1000 Block of POTRERO AV</t>
  </si>
  <si>
    <t>NC</t>
  </si>
  <si>
    <t>Block development manager</t>
  </si>
  <si>
    <t>900 Block of MARKET ST</t>
  </si>
  <si>
    <t>NY</t>
  </si>
  <si>
    <t>Ramona</t>
  </si>
  <si>
    <t>POLK ST / PINE ST</t>
  </si>
  <si>
    <t>Adrienne</t>
  </si>
  <si>
    <t>Assistant manager</t>
  </si>
  <si>
    <t>6TH ST / MARKET ST</t>
  </si>
  <si>
    <t>NM</t>
  </si>
  <si>
    <t>Dawn</t>
  </si>
  <si>
    <t>200 Block of DIVISION ST</t>
  </si>
  <si>
    <t>PA</t>
  </si>
  <si>
    <t>Yessenia</t>
  </si>
  <si>
    <t>Delivery Boy</t>
  </si>
  <si>
    <t>1600 Block of FOLSOM ST</t>
  </si>
  <si>
    <t>Ryan</t>
  </si>
  <si>
    <t>600 Block of INDIANA ST</t>
  </si>
  <si>
    <t>1100 Block of GUERRERO ST</t>
  </si>
  <si>
    <t>Jana</t>
  </si>
  <si>
    <t>Office manager</t>
  </si>
  <si>
    <t>500 Block of CARTER ST</t>
  </si>
  <si>
    <t>OR</t>
  </si>
  <si>
    <t>Frances</t>
  </si>
  <si>
    <t>Engineering department manager</t>
  </si>
  <si>
    <t>0 Block of WHITFIELD CT</t>
  </si>
  <si>
    <t>Tiffani</t>
  </si>
  <si>
    <t>8TH ST / MARKET ST</t>
  </si>
  <si>
    <t>Cecile</t>
  </si>
  <si>
    <t>400 Block of ELLIS ST</t>
  </si>
  <si>
    <t>CO</t>
  </si>
  <si>
    <t>Chief executive officer</t>
  </si>
  <si>
    <t>TAYLOR ST / EDDY ST</t>
  </si>
  <si>
    <t>Earle</t>
  </si>
  <si>
    <t>1200 Block of WAWONA ST</t>
  </si>
  <si>
    <t>Danita</t>
  </si>
  <si>
    <t>500 Block of BROADWAY ST</t>
  </si>
  <si>
    <t>Raeleigh</t>
  </si>
  <si>
    <t>400 Block of CASTRO ST</t>
  </si>
  <si>
    <t>Guy</t>
  </si>
  <si>
    <t>NATOMA ST / 6TH ST</t>
  </si>
  <si>
    <t>TN</t>
  </si>
  <si>
    <t>Anastasia</t>
  </si>
  <si>
    <t>JONES ST / PINE ST</t>
  </si>
  <si>
    <t>Benita</t>
  </si>
  <si>
    <t>1700 Block of GREENWICH ST</t>
  </si>
  <si>
    <t>Dianne</t>
  </si>
  <si>
    <t>SCOTT ST / SACRAMENTO ST</t>
  </si>
  <si>
    <t>Andrea</t>
  </si>
  <si>
    <t>1700 Block of BEACH ST</t>
  </si>
  <si>
    <t>Raul</t>
  </si>
  <si>
    <t>1400 Block of 47TH AV</t>
  </si>
  <si>
    <t>Raven</t>
  </si>
  <si>
    <t>CASTRO ST / MARKET ST</t>
  </si>
  <si>
    <t>Rebecca</t>
  </si>
  <si>
    <t>400 Block of SCOTT ST</t>
  </si>
  <si>
    <t>Rosalind</t>
  </si>
  <si>
    <t>MINNA ST / JULIA ST</t>
  </si>
  <si>
    <t>Anne</t>
  </si>
  <si>
    <t>IA</t>
  </si>
  <si>
    <t>Michael</t>
  </si>
  <si>
    <t>7TH ST / MARKET ST</t>
  </si>
  <si>
    <t>Danielle</t>
  </si>
  <si>
    <t>100 Block of EUREKA ST</t>
  </si>
  <si>
    <t>Heather</t>
  </si>
  <si>
    <t>2000 Block of UNION ST</t>
  </si>
  <si>
    <t>Kaitlyn</t>
  </si>
  <si>
    <t>800 Block of MARKET ST</t>
  </si>
  <si>
    <t>MS</t>
  </si>
  <si>
    <t>Eileen</t>
  </si>
  <si>
    <t>SAN JOSE AV / GUERRERO ST</t>
  </si>
  <si>
    <t>Cheyenne</t>
  </si>
  <si>
    <t>100 Block of GIRARD ST</t>
  </si>
  <si>
    <t>Ely</t>
  </si>
  <si>
    <t>KS</t>
  </si>
  <si>
    <t>Irby</t>
  </si>
  <si>
    <t>0 Block of CRANE ST</t>
  </si>
  <si>
    <t>AR</t>
  </si>
  <si>
    <t>Genevieve</t>
  </si>
  <si>
    <t>Fleet manager</t>
  </si>
  <si>
    <t>LEAVENWORTH ST / GOLDEN GATE AV</t>
  </si>
  <si>
    <t>Elliana</t>
  </si>
  <si>
    <t>COLUMBUS AV / LOMBARD ST</t>
  </si>
  <si>
    <t>LA</t>
  </si>
  <si>
    <t>Katrice</t>
  </si>
  <si>
    <t>1600 Block of MARKET ST</t>
  </si>
  <si>
    <t>WV</t>
  </si>
  <si>
    <t>Laverne</t>
  </si>
  <si>
    <t>1800 Block of WALLER ST</t>
  </si>
  <si>
    <t>Chasity</t>
  </si>
  <si>
    <t>600 Block of MANGELS AV</t>
  </si>
  <si>
    <t>WA</t>
  </si>
  <si>
    <t>Kyle</t>
  </si>
  <si>
    <t>0 Block of POWELL ST</t>
  </si>
  <si>
    <t>Gene</t>
  </si>
  <si>
    <t>1900 Block of LOMBARD ST</t>
  </si>
  <si>
    <t>ME</t>
  </si>
  <si>
    <t>Marlene</t>
  </si>
  <si>
    <t>500 Block of NOE ST</t>
  </si>
  <si>
    <t>MISSION ST / 16TH ST</t>
  </si>
  <si>
    <t>Baldemar</t>
  </si>
  <si>
    <t>2700 Block of TAYLOR ST</t>
  </si>
  <si>
    <t>Claudia</t>
  </si>
  <si>
    <t>CEDAR ST / POLK ST</t>
  </si>
  <si>
    <t>Arya</t>
  </si>
  <si>
    <t>1200 Block of MARKET ST</t>
  </si>
  <si>
    <t>Rodney</t>
  </si>
  <si>
    <t>Marketing manager</t>
  </si>
  <si>
    <t>Amelia</t>
  </si>
  <si>
    <t>BAY ST / POWELL ST</t>
  </si>
  <si>
    <t>FL</t>
  </si>
  <si>
    <t>Stephanie</t>
  </si>
  <si>
    <t>1800 Block of OCEAN AV</t>
  </si>
  <si>
    <t>Dejon</t>
  </si>
  <si>
    <t>Executive director</t>
  </si>
  <si>
    <t>100 Block of CLINTONPARK ST</t>
  </si>
  <si>
    <t>IL</t>
  </si>
  <si>
    <t>Lawrence</t>
  </si>
  <si>
    <t>100 Block of APTOS AV</t>
  </si>
  <si>
    <t>Felicity</t>
  </si>
  <si>
    <t>1800 Block of NEWHALL ST</t>
  </si>
  <si>
    <t>Kim</t>
  </si>
  <si>
    <t>100 Block of CEDAR ST</t>
  </si>
  <si>
    <t>Morgan</t>
  </si>
  <si>
    <t>400 Block of VALENCIA ST</t>
  </si>
  <si>
    <t>SC</t>
  </si>
  <si>
    <t>Hudson</t>
  </si>
  <si>
    <t>STEINER ST / WASHINGTON ST</t>
  </si>
  <si>
    <t>Stacy</t>
  </si>
  <si>
    <t>200 Block of BRANNAN ST</t>
  </si>
  <si>
    <t>Peter</t>
  </si>
  <si>
    <t>Beth</t>
  </si>
  <si>
    <t>2200 Block of CHESTNUT ST</t>
  </si>
  <si>
    <t>Devon</t>
  </si>
  <si>
    <t>ADA CT / OFARRELL ST</t>
  </si>
  <si>
    <t>Jonathan</t>
  </si>
  <si>
    <t>1600 Block of WEBSTER ST</t>
  </si>
  <si>
    <t>Director</t>
  </si>
  <si>
    <t>4800 Block of GEARY BL</t>
  </si>
  <si>
    <t>John</t>
  </si>
  <si>
    <t>1100 Block of SUNNYDALE AV</t>
  </si>
  <si>
    <t>Jan</t>
  </si>
  <si>
    <t>300 Block of CHATTANOOGA ST</t>
  </si>
  <si>
    <t>Robert</t>
  </si>
  <si>
    <t>ELIZABETH ST / DIAMOND ST</t>
  </si>
  <si>
    <t>1400 Block of BAKER ST</t>
  </si>
  <si>
    <t>Stephan</t>
  </si>
  <si>
    <t>Emma</t>
  </si>
  <si>
    <t>300 Block of PRAGUE ST</t>
  </si>
  <si>
    <t>Monica</t>
  </si>
  <si>
    <t>400 Block of BAY ST</t>
  </si>
  <si>
    <t>Pamala</t>
  </si>
  <si>
    <t>1600 Block of THE EMBARCADERONORTH ST</t>
  </si>
  <si>
    <t>AZ</t>
  </si>
  <si>
    <t>Matt</t>
  </si>
  <si>
    <t>1100 Block of FITZGERALD AV</t>
  </si>
  <si>
    <t>Kristie</t>
  </si>
  <si>
    <t>4600 Block of 18TH ST</t>
  </si>
  <si>
    <t>Lee</t>
  </si>
  <si>
    <t>0 Block of MAIDEN LN</t>
  </si>
  <si>
    <t>Roger</t>
  </si>
  <si>
    <t>100 Block of KISKA RD</t>
  </si>
  <si>
    <t>Zoya</t>
  </si>
  <si>
    <t>400 Block of MASON ST</t>
  </si>
  <si>
    <t>1200 Block of HAIGHT ST</t>
  </si>
  <si>
    <t>ID</t>
  </si>
  <si>
    <t>Danny</t>
  </si>
  <si>
    <t>800 Block of ELLIS ST</t>
  </si>
  <si>
    <t>Zelda</t>
  </si>
  <si>
    <t>2300 Block of VICENTE ST</t>
  </si>
  <si>
    <t>MISSION ST / RUSSIA AV</t>
  </si>
  <si>
    <t>Jacquelin</t>
  </si>
  <si>
    <t>DOLORES ST / 30TH ST</t>
  </si>
  <si>
    <t>Ardis</t>
  </si>
  <si>
    <t>Scott</t>
  </si>
  <si>
    <t>17TH ST / SHOTWELL ST</t>
  </si>
  <si>
    <t>Alexia</t>
  </si>
  <si>
    <t>200 Block of LOWELL ST</t>
  </si>
  <si>
    <t>Donnell</t>
  </si>
  <si>
    <t>2400 Block of MISSION ST</t>
  </si>
  <si>
    <t>Trent</t>
  </si>
  <si>
    <t>0 Block of AUGUST AL</t>
  </si>
  <si>
    <t>Gerald</t>
  </si>
  <si>
    <t>MISSION ST / FAIR AV</t>
  </si>
  <si>
    <t>Zakariya</t>
  </si>
  <si>
    <t>300 Block of CAPP ST</t>
  </si>
  <si>
    <t>Artie</t>
  </si>
  <si>
    <t>3500 Block of FILLMORE ST</t>
  </si>
  <si>
    <t>GA</t>
  </si>
  <si>
    <t>0 Block of JONES ST</t>
  </si>
  <si>
    <t>Albertha</t>
  </si>
  <si>
    <t>1000 Block of VANNESS AV</t>
  </si>
  <si>
    <t>Carolyn</t>
  </si>
  <si>
    <t>100 Block of SANJUAN AV</t>
  </si>
  <si>
    <t>Ilana</t>
  </si>
  <si>
    <t>900 Block of GRANT AV</t>
  </si>
  <si>
    <t>MI</t>
  </si>
  <si>
    <t>Christa</t>
  </si>
  <si>
    <t>0 Block of HANCOCK ST</t>
  </si>
  <si>
    <t>Bobby</t>
  </si>
  <si>
    <t>700 Block of MISSION ST</t>
  </si>
  <si>
    <t>Laurence</t>
  </si>
  <si>
    <t>2900 Block of JACKSON ST</t>
  </si>
  <si>
    <t>Trevon</t>
  </si>
  <si>
    <t>1100 Block of MARKET ST</t>
  </si>
  <si>
    <t>Jason</t>
  </si>
  <si>
    <t>1600 Block of INDIANA ST</t>
  </si>
  <si>
    <t>IN</t>
  </si>
  <si>
    <t>FULTON ST / 5TH AV</t>
  </si>
  <si>
    <t>Harvey</t>
  </si>
  <si>
    <t>200 Block of LAKEVIEW AV</t>
  </si>
  <si>
    <t>DC</t>
  </si>
  <si>
    <t>Ericka</t>
  </si>
  <si>
    <t>1000 Block of MARKET ST</t>
  </si>
  <si>
    <t>DAVIS ST / CLAY ST</t>
  </si>
  <si>
    <t>Shirley</t>
  </si>
  <si>
    <t>200 Block of INTERSTATE80 HY</t>
  </si>
  <si>
    <t>Nevaeh</t>
  </si>
  <si>
    <t>FITZGERALD AV / GRIFFITH ST</t>
  </si>
  <si>
    <t>Rayburn</t>
  </si>
  <si>
    <t>LEAVENWORTH ST / ELLIS ST</t>
  </si>
  <si>
    <t>400 Block of JONES ST</t>
  </si>
  <si>
    <t>Sharyn</t>
  </si>
  <si>
    <t>MISSION ST / 24TH ST</t>
  </si>
  <si>
    <t>Leslie</t>
  </si>
  <si>
    <t>RUSSIA AV / ATHENS ST</t>
  </si>
  <si>
    <t>BRANNAN ST / 9TH ST</t>
  </si>
  <si>
    <t>Curtis</t>
  </si>
  <si>
    <t>200 Block of ASHBURY ST</t>
  </si>
  <si>
    <t>Alessia</t>
  </si>
  <si>
    <t>1200 Block of THE EMBARCADERONORTH ST</t>
  </si>
  <si>
    <t>Bridgett</t>
  </si>
  <si>
    <t>100 Block of OFARRELL ST</t>
  </si>
  <si>
    <t>Kelly</t>
  </si>
  <si>
    <t>0 Block of BRADY ST</t>
  </si>
  <si>
    <t>Francis</t>
  </si>
  <si>
    <t>ANZA ST / SPRUCE ST</t>
  </si>
  <si>
    <t>Stephania</t>
  </si>
  <si>
    <t>1600 Block of HAIGHT ST</t>
  </si>
  <si>
    <t>Zella</t>
  </si>
  <si>
    <t>FRANKLIN ST / GOLDEN GATE AV</t>
  </si>
  <si>
    <t>Tiffany</t>
  </si>
  <si>
    <t>JACKSON ST / GRANT AV</t>
  </si>
  <si>
    <t>Bernard</t>
  </si>
  <si>
    <t>JONES ST / STEVELOE PL</t>
  </si>
  <si>
    <t>MN</t>
  </si>
  <si>
    <t>Parth</t>
  </si>
  <si>
    <t>1400 Block of WASHINGTON ST</t>
  </si>
  <si>
    <t>Arlene</t>
  </si>
  <si>
    <t>15TH AV / SHELDON TR</t>
  </si>
  <si>
    <t>Ronnie</t>
  </si>
  <si>
    <t>400 Block of SUTTER ST</t>
  </si>
  <si>
    <t>Kathleen</t>
  </si>
  <si>
    <t>200 Block of 6TH ST</t>
  </si>
  <si>
    <t>Jalen</t>
  </si>
  <si>
    <t>1400 Block of 19TH AV</t>
  </si>
  <si>
    <t>Jensen</t>
  </si>
  <si>
    <t>1900 Block of UNION ST</t>
  </si>
  <si>
    <t>Stanley</t>
  </si>
  <si>
    <t>SUTTER ST / LARKIN ST</t>
  </si>
  <si>
    <t>0 Block of LAGUNA ST</t>
  </si>
  <si>
    <t>MD</t>
  </si>
  <si>
    <t>Pamela</t>
  </si>
  <si>
    <t>0 Block of CHENERY ST</t>
  </si>
  <si>
    <t>Isabela</t>
  </si>
  <si>
    <t>MISSION ST / 13TH ST</t>
  </si>
  <si>
    <t>1700 Block of POST ST</t>
  </si>
  <si>
    <t>Ora</t>
  </si>
  <si>
    <t>Crystal</t>
  </si>
  <si>
    <t>0 Block of ADAIR ST</t>
  </si>
  <si>
    <t>Todd</t>
  </si>
  <si>
    <t>6TH ST / MISSION ST</t>
  </si>
  <si>
    <t>Frederick</t>
  </si>
  <si>
    <t>TAYLOR ST / ELLIS ST</t>
  </si>
  <si>
    <t>DE</t>
  </si>
  <si>
    <t>Makala</t>
  </si>
  <si>
    <t>0 Block of NEWTON ST</t>
  </si>
  <si>
    <t>Wayne</t>
  </si>
  <si>
    <t>500 Block of CAPP ST</t>
  </si>
  <si>
    <t>Bart</t>
  </si>
  <si>
    <t>11TH ST / MINNA ST</t>
  </si>
  <si>
    <t>Leighann</t>
  </si>
  <si>
    <t>HAIGHT ST / STANYAN ST</t>
  </si>
  <si>
    <t>Christina</t>
  </si>
  <si>
    <t>2400 Block of SAN BRUNO AV</t>
  </si>
  <si>
    <t>Edith</t>
  </si>
  <si>
    <t>300 Block of 30TH AV</t>
  </si>
  <si>
    <t>Milburn</t>
  </si>
  <si>
    <t>4200 Block of GEARY BL</t>
  </si>
  <si>
    <t>MT</t>
  </si>
  <si>
    <t>Loren</t>
  </si>
  <si>
    <t>400 Block of HAIGHT ST</t>
  </si>
  <si>
    <t>Zoie</t>
  </si>
  <si>
    <t>1200 Block of POLK ST</t>
  </si>
  <si>
    <t>Coleman</t>
  </si>
  <si>
    <t>1500 Block of MARKET ST</t>
  </si>
  <si>
    <t>Jennifer</t>
  </si>
  <si>
    <t>FELL ST / STEINER ST</t>
  </si>
  <si>
    <t>Cristina</t>
  </si>
  <si>
    <t>MISSION ST / FRANCIS ST</t>
  </si>
  <si>
    <t>Annamaria</t>
  </si>
  <si>
    <t>HYDE ST / GROVE ST</t>
  </si>
  <si>
    <t>Jennie</t>
  </si>
  <si>
    <t>Eldon</t>
  </si>
  <si>
    <t>200 Block of BATTERY ST</t>
  </si>
  <si>
    <t>Tammi</t>
  </si>
  <si>
    <t>0 Block of CLARION AL</t>
  </si>
  <si>
    <t>Elise</t>
  </si>
  <si>
    <t>FRANKLIN ST / IVY ST</t>
  </si>
  <si>
    <t>Twanna</t>
  </si>
  <si>
    <t>4000 Block of 19TH AV</t>
  </si>
  <si>
    <t>0 Block of TAYLOR ST</t>
  </si>
  <si>
    <t>Gael</t>
  </si>
  <si>
    <t>26TH ST / TREAT AV</t>
  </si>
  <si>
    <t>Joao</t>
  </si>
  <si>
    <t>800 Block of SOUTH VAN NESS AV</t>
  </si>
  <si>
    <t>Muriel</t>
  </si>
  <si>
    <t>4300 Block of 25TH ST</t>
  </si>
  <si>
    <t>Valeria</t>
  </si>
  <si>
    <t>1900 Block of 14TH AV</t>
  </si>
  <si>
    <t>Yasmeen</t>
  </si>
  <si>
    <t>1200 Block of HOWARD ST</t>
  </si>
  <si>
    <t>Cecilia</t>
  </si>
  <si>
    <t>800 Block of BURNETT AV</t>
  </si>
  <si>
    <t>Brent</t>
  </si>
  <si>
    <t>1500 Block of UNION ST</t>
  </si>
  <si>
    <t>Gray</t>
  </si>
  <si>
    <t>2400 Block of CALIFORNIA ST</t>
  </si>
  <si>
    <t>VT</t>
  </si>
  <si>
    <t>Kenny</t>
  </si>
  <si>
    <t>400 Block of 26TH AV</t>
  </si>
  <si>
    <t>Jasmine</t>
  </si>
  <si>
    <t>14TH ST / FOLSOM ST</t>
  </si>
  <si>
    <t>COLUMBUS AV / GREEN ST</t>
  </si>
  <si>
    <t>Alysha</t>
  </si>
  <si>
    <t>1500 Block of SLOAT BL</t>
  </si>
  <si>
    <t>Rashawn</t>
  </si>
  <si>
    <t>Rita</t>
  </si>
  <si>
    <t>300 Block of GOLDEN GATE AV</t>
  </si>
  <si>
    <t>WI</t>
  </si>
  <si>
    <t>Jaime</t>
  </si>
  <si>
    <t>Debora</t>
  </si>
  <si>
    <t>0 Block of LATONA ST</t>
  </si>
  <si>
    <t>Van</t>
  </si>
  <si>
    <t>3200 Block of 20TH AV</t>
  </si>
  <si>
    <t>LARKIN ST / SUTTER ST</t>
  </si>
  <si>
    <t>Samual</t>
  </si>
  <si>
    <t>0 Block of DUNCAN ST</t>
  </si>
  <si>
    <t>Holli</t>
  </si>
  <si>
    <t>400 Block of GROVE ST</t>
  </si>
  <si>
    <t>Latasha</t>
  </si>
  <si>
    <t>2900 Block of 26TH ST</t>
  </si>
  <si>
    <t>1100 Block of FILLMORE ST</t>
  </si>
  <si>
    <t>Valencia</t>
  </si>
  <si>
    <t>400 Block of EDDY ST</t>
  </si>
  <si>
    <t>SH_CONTENT</t>
  </si>
  <si>
    <t>SH_DOMAIN</t>
  </si>
  <si>
    <t>SER_TYPE</t>
  </si>
  <si>
    <t>SH_WEIGHT</t>
  </si>
  <si>
    <t>SH_CHARGES</t>
  </si>
  <si>
    <t>SR_ADDR</t>
  </si>
  <si>
    <t>DS_ADDR</t>
  </si>
  <si>
    <t>Healthcare</t>
  </si>
  <si>
    <t>Domestic</t>
  </si>
  <si>
    <t>Regular</t>
  </si>
  <si>
    <t>1800 Block of 26TH ST</t>
  </si>
  <si>
    <t>1200 Block of JACKSON ST</t>
  </si>
  <si>
    <t>International</t>
  </si>
  <si>
    <t>Express</t>
  </si>
  <si>
    <t>2600 Block of ALEMANY BL</t>
  </si>
  <si>
    <t>700 Block of HAMPSHIRE ST</t>
  </si>
  <si>
    <t>Luggage</t>
  </si>
  <si>
    <t>BARTLETT ST / 23RD ST</t>
  </si>
  <si>
    <t>500 Block of HAIGHT ST</t>
  </si>
  <si>
    <t>Home Furnishing</t>
  </si>
  <si>
    <t>1300 Block of 7TH AV</t>
  </si>
  <si>
    <t>300 Block of 9TH ST</t>
  </si>
  <si>
    <t>Electronics</t>
  </si>
  <si>
    <t>0 Block of EUREKA ST</t>
  </si>
  <si>
    <t>1800 Block of VANNESS AV</t>
  </si>
  <si>
    <t>Food and Beverages</t>
  </si>
  <si>
    <t>700 Block of VANNESS AV</t>
  </si>
  <si>
    <t>500 Block of LEAVENWORTH ST</t>
  </si>
  <si>
    <t>Fashion</t>
  </si>
  <si>
    <t>200 Block of BERRY ST</t>
  </si>
  <si>
    <t>CARROLL AV / JENNINGS ST</t>
  </si>
  <si>
    <t>Industrial Equipments</t>
  </si>
  <si>
    <t>1100 Block of FRANCISCO ST</t>
  </si>
  <si>
    <t>Hazardous Goods</t>
  </si>
  <si>
    <t>100 Block of NEWMONTGOMERY ST</t>
  </si>
  <si>
    <t>600 Block of SOUTH VAN NESS AV</t>
  </si>
  <si>
    <t>Automotive</t>
  </si>
  <si>
    <t>200 Block of SCOTT ST</t>
  </si>
  <si>
    <t>2600 Block of MISSION ST</t>
  </si>
  <si>
    <t>BELVEDERE ST / WALLER ST</t>
  </si>
  <si>
    <t>0 Block of CEDAR ST</t>
  </si>
  <si>
    <t>500 Block of FREDERICK ST</t>
  </si>
  <si>
    <t>1300 Block of CALIFORNIA ST</t>
  </si>
  <si>
    <t>0 Block of RAUSCH ST</t>
  </si>
  <si>
    <t>300 Block of CHENERY ST</t>
  </si>
  <si>
    <t>BUSH ST / BUCHANAN ST</t>
  </si>
  <si>
    <t>2600 Block of 18TH ST</t>
  </si>
  <si>
    <t>800 Block of 30TH AV</t>
  </si>
  <si>
    <t>Construction</t>
  </si>
  <si>
    <t>800 Block of GENEVA AV</t>
  </si>
  <si>
    <t>300 Block of 4TH ST</t>
  </si>
  <si>
    <t>100 Block of TOWNSEND ST</t>
  </si>
  <si>
    <t>15TH ST / SANCHEZ ST</t>
  </si>
  <si>
    <t>1700 Block of FULTON ST</t>
  </si>
  <si>
    <t>900 Block of ELLSWORTH ST</t>
  </si>
  <si>
    <t>400 Block of 28TH ST</t>
  </si>
  <si>
    <t>600 Block of FRANCISCO ST</t>
  </si>
  <si>
    <t>FELL ST / MASONIC AV</t>
  </si>
  <si>
    <t>900 Block of RANDOLPH ST</t>
  </si>
  <si>
    <t>Arts and crafts</t>
  </si>
  <si>
    <t>ELLIS ST / LAGUNA ST</t>
  </si>
  <si>
    <t>0 Block of HYDE ST</t>
  </si>
  <si>
    <t>100 Block of STEUART ST</t>
  </si>
  <si>
    <t>900 Block of VALENCIA ST</t>
  </si>
  <si>
    <t>700 Block of FOLSOM ST</t>
  </si>
  <si>
    <t>300 Block of ARBALLO DR</t>
  </si>
  <si>
    <t>1600 Block of VANNESS AV</t>
  </si>
  <si>
    <t>100 Block of PHELAN AV</t>
  </si>
  <si>
    <t>0 Block of GORDON ST</t>
  </si>
  <si>
    <t>600 Block of VALENCIA ST</t>
  </si>
  <si>
    <t>SHOTWELL ST / 17TH ST</t>
  </si>
  <si>
    <t>EDDY ST / HYDE ST</t>
  </si>
  <si>
    <t>1500 Block of BAKER ST</t>
  </si>
  <si>
    <t>LIPPARD AV / BOSWORTH ST</t>
  </si>
  <si>
    <t>100 Block of BERRY ST</t>
  </si>
  <si>
    <t>KERN ST / DIAMOND ST</t>
  </si>
  <si>
    <t>700 Block of HOWARD ST</t>
  </si>
  <si>
    <t>HARRISON ST / 3RD ST</t>
  </si>
  <si>
    <t>0 Block of LEE AV</t>
  </si>
  <si>
    <t>0 Block of FALLON PL</t>
  </si>
  <si>
    <t>STOCKTON ST / BROADWAY ST</t>
  </si>
  <si>
    <t>900 Block of GEARY ST</t>
  </si>
  <si>
    <t>LAKE MERCED BL / BROTHERHOOD WAY</t>
  </si>
  <si>
    <t>HARRISON ST / THE EMBARCADEROSOUTH ST</t>
  </si>
  <si>
    <t>GEARY ST / POLK ST</t>
  </si>
  <si>
    <t>1600 Block of LASALLE AV</t>
  </si>
  <si>
    <t>1400 Block of DOUGLASS ST</t>
  </si>
  <si>
    <t>48TH AV / JUDAH ST</t>
  </si>
  <si>
    <t>100 Block of FONT BL</t>
  </si>
  <si>
    <t>1000 Block of KEY AV</t>
  </si>
  <si>
    <t>HOLLOWAY AV / BRIGHTON AV</t>
  </si>
  <si>
    <t>TAYLOR ST / GOLDEN GATE AV</t>
  </si>
  <si>
    <t>1800 Block of KIRKHAM ST</t>
  </si>
  <si>
    <t>500 Block of TUNNEL AV</t>
  </si>
  <si>
    <t>1600 Block of TURK ST</t>
  </si>
  <si>
    <t>100 Block of SPEAR ST</t>
  </si>
  <si>
    <t>200 Block of CHENERY ST</t>
  </si>
  <si>
    <t>2900 Block of DIAMOND ST</t>
  </si>
  <si>
    <t>400 Block of ROLPH ST</t>
  </si>
  <si>
    <t>100 Block of HYDE ST</t>
  </si>
  <si>
    <t>BANCROFT AV / KEITH ST</t>
  </si>
  <si>
    <t>1100 Block of HUDSON AV</t>
  </si>
  <si>
    <t>MYRTLE ST / LARKIN ST</t>
  </si>
  <si>
    <t>STOCKTON ST / POST ST</t>
  </si>
  <si>
    <t>500 Block of MAGELLAN AV</t>
  </si>
  <si>
    <t>LEAVENWORTH ST / TURK ST</t>
  </si>
  <si>
    <t>1600 Block of 38TH AV</t>
  </si>
  <si>
    <t>3300 Block of MISSION ST</t>
  </si>
  <si>
    <t>4200 Block of 26TH ST</t>
  </si>
  <si>
    <t>0 Block of TURK ST</t>
  </si>
  <si>
    <t>BLAKE ST / GEARY BL</t>
  </si>
  <si>
    <t>BROADWAY ST / COLUMBUS AV</t>
  </si>
  <si>
    <t>WASHINGTON ST / DRUMM ST</t>
  </si>
  <si>
    <t>1200 Block of PINE ST</t>
  </si>
  <si>
    <t>EXECUTIVEPARK BL / ALANA WY</t>
  </si>
  <si>
    <t>900 Block of MISSION ST</t>
  </si>
  <si>
    <t>0 Block of BROOKDALE AV</t>
  </si>
  <si>
    <t>1300 Block of EGBERT AV</t>
  </si>
  <si>
    <t>3600 Block of 22ND ST</t>
  </si>
  <si>
    <t>200 Block of NAGLEE AV</t>
  </si>
  <si>
    <t>700 Block of 3RD ST</t>
  </si>
  <si>
    <t>FRANCISCO ST / JONES ST</t>
  </si>
  <si>
    <t>1700 Block of 25TH ST</t>
  </si>
  <si>
    <t>1300 Block of BROADWAY ST</t>
  </si>
  <si>
    <t>EARL ST / LASALLE AV</t>
  </si>
  <si>
    <t>1400 Block of KIRKWOOD CT</t>
  </si>
  <si>
    <t>CLARA ST / 4TH ST</t>
  </si>
  <si>
    <t>100 Block of ATOLL CR</t>
  </si>
  <si>
    <t>0 Block of STEINER ST</t>
  </si>
  <si>
    <t>1800 Block of 8TH AV</t>
  </si>
  <si>
    <t>JONES ST / GOLDEN GATE AV</t>
  </si>
  <si>
    <t>HARRISON ST / 11TH ST</t>
  </si>
  <si>
    <t>BROADWAY ST / KEARNY ST</t>
  </si>
  <si>
    <t>500 Block of HYDE ST</t>
  </si>
  <si>
    <t>400 Block of CAPP ST</t>
  </si>
  <si>
    <t>LARKIN ST / ELLIS ST</t>
  </si>
  <si>
    <t>2700 Block of DIAMOND ST</t>
  </si>
  <si>
    <t>6500 Block of 3RD ST</t>
  </si>
  <si>
    <t>800 Block of 33RD AV</t>
  </si>
  <si>
    <t>1500 Block of POWELL ST</t>
  </si>
  <si>
    <t>1100 Block of OCEAN AV</t>
  </si>
  <si>
    <t>900 Block of DEHARO ST</t>
  </si>
  <si>
    <t>BRYANT ST / 4TH ST</t>
  </si>
  <si>
    <t>1300 Block of MISSION ST</t>
  </si>
  <si>
    <t>900 Block of CONNECTICUT ST</t>
  </si>
  <si>
    <t>LEAVENWORTH ST / EDDY ST</t>
  </si>
  <si>
    <t>POLK ST / BEACH ST</t>
  </si>
  <si>
    <t>700 Block of LARKIN ST</t>
  </si>
  <si>
    <t>37TH AV / RIVERA ST</t>
  </si>
  <si>
    <t>1200 Block of 36TH AV</t>
  </si>
  <si>
    <t>FREMONT ST / HARRISON ST</t>
  </si>
  <si>
    <t>0 Block of CRESTLAKE DR</t>
  </si>
  <si>
    <t>400 Block of GENEVA AV</t>
  </si>
  <si>
    <t>POWELL ST / OFARRELL ST</t>
  </si>
  <si>
    <t>20TH ST / KANSAS ST</t>
  </si>
  <si>
    <t>JEFFERSON ST / TAYLOR ST</t>
  </si>
  <si>
    <t>4000 Block of 18TH ST</t>
  </si>
  <si>
    <t>500 Block of ELLIS ST</t>
  </si>
  <si>
    <t>1400 Block of 14TH AV</t>
  </si>
  <si>
    <t>1800 Block of DIVISADERO ST</t>
  </si>
  <si>
    <t>200 Block of 2ND ST</t>
  </si>
  <si>
    <t>0 Block of THRIFT ST</t>
  </si>
  <si>
    <t>2900 Block of TURK ST</t>
  </si>
  <si>
    <t>300 Block of DEMONTFORT AV</t>
  </si>
  <si>
    <t>0 Block of 7TH ST</t>
  </si>
  <si>
    <t>300 Block of 10TH ST</t>
  </si>
  <si>
    <t>0 Block of CUMBERLAND ST</t>
  </si>
  <si>
    <t>200 Block of POPLAR ST</t>
  </si>
  <si>
    <t>1100 Block of POLK ST</t>
  </si>
  <si>
    <t>800 Block of OFARRELL ST</t>
  </si>
  <si>
    <t>16TH ST / UTAH ST</t>
  </si>
  <si>
    <t>100 Block of GOLDEN GATE AV</t>
  </si>
  <si>
    <t>800 Block of MISSION ST</t>
  </si>
  <si>
    <t>1500 Block of POLK ST</t>
  </si>
  <si>
    <t>600 Block of KANSAS ST</t>
  </si>
  <si>
    <t>POLK ST / SUTTER ST</t>
  </si>
  <si>
    <t>1200 Block of NOE ST</t>
  </si>
  <si>
    <t>100 Block of BREWSTER ST</t>
  </si>
  <si>
    <t>900 Block of CAPITOL AV</t>
  </si>
  <si>
    <t>1700 Block of SUNNYDALE AV</t>
  </si>
  <si>
    <t>400 Block of BAKER ST</t>
  </si>
  <si>
    <t>SOUTH VAN NESS AV / 13TH ST</t>
  </si>
  <si>
    <t>100 Block of LELAND AV</t>
  </si>
  <si>
    <t>22ND ST / CAROLINA ST</t>
  </si>
  <si>
    <t>2600 Block of FOLSOM ST</t>
  </si>
  <si>
    <t>POWELL ST / GEARY ST</t>
  </si>
  <si>
    <t>3RD ST / PALOU AV</t>
  </si>
  <si>
    <t>2500 Block of MISSION ST</t>
  </si>
  <si>
    <t>2600 Block of 34TH AV</t>
  </si>
  <si>
    <t>500 Block of 9TH ST</t>
  </si>
  <si>
    <t>300 Block of OFARRELL ST</t>
  </si>
  <si>
    <t>0 Block of RAE AV</t>
  </si>
  <si>
    <t>DIVISADERO ST / JACKSON ST</t>
  </si>
  <si>
    <t>0 Block of DESOTO ST</t>
  </si>
  <si>
    <t>SILLIMAN ST / BOWDOIN ST</t>
  </si>
  <si>
    <t>200 Block of LEAVENWORTH ST</t>
  </si>
  <si>
    <t>2300 Block of CHESTNUT ST</t>
  </si>
  <si>
    <t>LAKE MERCED BL / SUNSET BL</t>
  </si>
  <si>
    <t>500 Block of VALENCIA ST</t>
  </si>
  <si>
    <t>6TH ST / STEVENSON ST</t>
  </si>
  <si>
    <t>800 Block of 47TH AV</t>
  </si>
  <si>
    <t>0 Block of LURLINE ST</t>
  </si>
  <si>
    <t>KEITH ST / THOMAS AV</t>
  </si>
  <si>
    <t>100 Block of CAPP ST</t>
  </si>
  <si>
    <t>LYON ST / OFARRELL ST</t>
  </si>
  <si>
    <t>0 Block of HARRISON ST</t>
  </si>
  <si>
    <t>1200 Block of GOLDEN GATE AV</t>
  </si>
  <si>
    <t>1400 Block of RANKIN ST</t>
  </si>
  <si>
    <t>1800 Block of DONNER AV</t>
  </si>
  <si>
    <t>19TH AV / LINCOLN WY</t>
  </si>
  <si>
    <t>800 Block of INGERSON AV</t>
  </si>
  <si>
    <t>MISSION ST / 2ND ST</t>
  </si>
  <si>
    <t>1300 Block of REVERE AV</t>
  </si>
  <si>
    <t>0 Block of WILLIAR AV</t>
  </si>
  <si>
    <t>0 Block of DORE ST</t>
  </si>
  <si>
    <t>100 Block of TURK ST</t>
  </si>
  <si>
    <t>500 Block of BRANNAN ST</t>
  </si>
  <si>
    <t>PIERCE ST / LOMBARD ST</t>
  </si>
  <si>
    <t>8TH AV / CLEMENT ST</t>
  </si>
  <si>
    <t>1700 Block of NEWCOMB AV</t>
  </si>
  <si>
    <t>1500 Block of LASALLE AV</t>
  </si>
  <si>
    <t>2300 Block of 25TH AV</t>
  </si>
  <si>
    <t>HOLLYPARK CR / MURRAY ST</t>
  </si>
  <si>
    <t>2000 Block of MISSION ST</t>
  </si>
  <si>
    <t>1100 Block of CONNECTICUT ST</t>
  </si>
  <si>
    <t>1700 Block of 22ND AV</t>
  </si>
  <si>
    <t>0 Block of LEAVENWORTH ST</t>
  </si>
  <si>
    <t>500 Block of 41ST AV</t>
  </si>
  <si>
    <t>500 Block of GUERRERO ST</t>
  </si>
  <si>
    <t>700 Block of MARKET ST</t>
  </si>
  <si>
    <t>ELLIS ST / HYDE ST</t>
  </si>
  <si>
    <t>0 Block of CASTLEMANOR AV</t>
  </si>
  <si>
    <t>LANE ST / REVERE AV</t>
  </si>
  <si>
    <t>GEARY ST / HYDE ST</t>
  </si>
  <si>
    <t>500 Block of 39TH AV</t>
  </si>
  <si>
    <t>700 Block of STANYAN ST</t>
  </si>
  <si>
    <t>600 Block of MISSION ST</t>
  </si>
  <si>
    <t>300 Block of ATHENS ST</t>
  </si>
  <si>
    <t>1400 Block of CLAY ST</t>
  </si>
  <si>
    <t>5600 Block of DIAMONDHEIGHTS BL</t>
  </si>
  <si>
    <t>100 Block of ELLIOT ST</t>
  </si>
  <si>
    <t>4600 Block of IRVING ST</t>
  </si>
  <si>
    <t>200 Block of TURK ST</t>
  </si>
  <si>
    <t>0 Block of ANKENY ST</t>
  </si>
  <si>
    <t>NATOMA ST / 2ND ST</t>
  </si>
  <si>
    <t>3500 Block of MISSION ST</t>
  </si>
  <si>
    <t>1600 Block of DONNER AV</t>
  </si>
  <si>
    <t>800 Block of LARKIN ST</t>
  </si>
  <si>
    <t>800 Block of MOSCOW ST</t>
  </si>
  <si>
    <t>100 Block of LEAVENWORTH ST</t>
  </si>
  <si>
    <t>100 Block of PERSIA AV</t>
  </si>
  <si>
    <t>100 Block of POWELL ST</t>
  </si>
  <si>
    <t>1600 Block of 39TH AV</t>
  </si>
  <si>
    <t>PARNASSUS AV / CLAYTON ST</t>
  </si>
  <si>
    <t>MARKET ST / CHURCH ST</t>
  </si>
  <si>
    <t>LOMBARD ST / LEAVENWORTH ST</t>
  </si>
  <si>
    <t>100 Block of UPPER TR</t>
  </si>
  <si>
    <t>POST ST / HYDE ST</t>
  </si>
  <si>
    <t>300 Block of SALINAS AV</t>
  </si>
  <si>
    <t>1900 Block of FILLMORE ST</t>
  </si>
  <si>
    <t>0 Block of GOLDEN GATE AV</t>
  </si>
  <si>
    <t>900 Block of MARIPOSA ST</t>
  </si>
  <si>
    <t>MINNA ST / 5TH ST</t>
  </si>
  <si>
    <t>MARKET ST / 5TH ST</t>
  </si>
  <si>
    <t>200 Block of MISSOURI ST</t>
  </si>
  <si>
    <t>100 Block of EDDY ST</t>
  </si>
  <si>
    <t>0 Block of UNITEDNATIONS PZ</t>
  </si>
  <si>
    <t>200 Block of HAHN ST</t>
  </si>
  <si>
    <t>300 Block of BUCHANAN ST</t>
  </si>
  <si>
    <t>2800 Block of BRYANT ST</t>
  </si>
  <si>
    <t>4000 Block of GEARY BL</t>
  </si>
  <si>
    <t>3100 Block of 23RD ST</t>
  </si>
  <si>
    <t>GEARY ST / POWELL ST</t>
  </si>
  <si>
    <t>CAPP ST / 17TH ST</t>
  </si>
  <si>
    <t>ALEMANY BL / ELLSWORTH ST</t>
  </si>
  <si>
    <t>4TH ST / HARRISON ST</t>
  </si>
  <si>
    <t>600 Block of CLAY ST</t>
  </si>
  <si>
    <t>700 Block of BATTERY ST</t>
  </si>
  <si>
    <t>0 Block of MARINA BL</t>
  </si>
  <si>
    <t>5TH ST / MARKET ST</t>
  </si>
  <si>
    <t>MONTGOMERY ST / VALLEJO ST</t>
  </si>
  <si>
    <t>BEACH ST / TAYLOR ST</t>
  </si>
  <si>
    <t>TARAVAL ST / 17TH AV</t>
  </si>
  <si>
    <t>19TH ST / SHOTWELL ST</t>
  </si>
  <si>
    <t>7TH ST / STEVENSON ST</t>
  </si>
  <si>
    <t>2300 Block of 14TH AV</t>
  </si>
  <si>
    <t>0 Block of 12TH ST</t>
  </si>
  <si>
    <t>2100 Block of MISSION ST</t>
  </si>
  <si>
    <t>1100 Block of FOLSOM ST</t>
  </si>
  <si>
    <t>1400 Block of VANDYKE AV</t>
  </si>
  <si>
    <t>EDDY ST / VANNESS AV</t>
  </si>
  <si>
    <t>300 Block of COLLINGWOOD ST</t>
  </si>
  <si>
    <t>21ST ST / POTRERO AV</t>
  </si>
  <si>
    <t>200 Block of 11TH AV</t>
  </si>
  <si>
    <t>400 Block of TURK ST</t>
  </si>
  <si>
    <t>17TH ST / FOLSOM ST</t>
  </si>
  <si>
    <t>400 Block of BRIGHT ST</t>
  </si>
  <si>
    <t>KEITH ST / SHAFTER AV</t>
  </si>
  <si>
    <t>0 Block of SPOFFORD LN</t>
  </si>
  <si>
    <t>900 Block of LARKIN ST</t>
  </si>
  <si>
    <t>900 Block of STOCKTON ST</t>
  </si>
  <si>
    <t>MADRID ST / RUSSIA AV</t>
  </si>
  <si>
    <t>0 Block of OFARRELL ST</t>
  </si>
  <si>
    <t>0 Block of PAYSON ST</t>
  </si>
  <si>
    <t>500 Block of STEVENSON ST</t>
  </si>
  <si>
    <t>HYDE ST / TURK ST</t>
  </si>
  <si>
    <t>CALIFORNIA ST / DAVIS ST</t>
  </si>
  <si>
    <t>0 Block of STOCKTON ST</t>
  </si>
  <si>
    <t>NEWCOMB AV / 3RD ST</t>
  </si>
  <si>
    <t>1000 Block of COLUMBUS AV</t>
  </si>
  <si>
    <t>1400 Block of PHELPS ST</t>
  </si>
  <si>
    <t>3800 Block of 24TH ST</t>
  </si>
  <si>
    <t>5TH ST / MISSION ST</t>
  </si>
  <si>
    <t>1500 Block of HAIGHT ST</t>
  </si>
  <si>
    <t>3600 Block of SACRAMENTO ST</t>
  </si>
  <si>
    <t>SCOTT ST / CHESTNUT ST</t>
  </si>
  <si>
    <t>300 Block of HAIGHT ST</t>
  </si>
  <si>
    <t>3300 Block of BALBOA ST</t>
  </si>
  <si>
    <t>300 Block of ELLIS ST</t>
  </si>
  <si>
    <t>200 Block of KING ST</t>
  </si>
  <si>
    <t>0 Block of FUENTE AV</t>
  </si>
  <si>
    <t>LASALLE AV / PHELPS ST</t>
  </si>
  <si>
    <t>3300 Block of 22ND ST</t>
  </si>
  <si>
    <t>CALIFORNIA ST / POLK ST</t>
  </si>
  <si>
    <t>16TH ST / MISSOURI ST</t>
  </si>
  <si>
    <t>200 Block of HARKNESS AV</t>
  </si>
  <si>
    <t>WINSTON DR / 19TH AV</t>
  </si>
  <si>
    <t>300 Block of BEALE ST</t>
  </si>
  <si>
    <t>2100 Block of 16TH AV</t>
  </si>
  <si>
    <t>1900 Block of WASHINGTON ST</t>
  </si>
  <si>
    <t>CALIFORNIA ST / FILLMORE ST</t>
  </si>
  <si>
    <t>MARTIN LUTHER KING JR DR / 9TH AV</t>
  </si>
  <si>
    <t>3RD AV / BALBOA ST</t>
  </si>
  <si>
    <t>400 Block of LAKESHORE DR</t>
  </si>
  <si>
    <t>3800 Block of MISSION ST</t>
  </si>
  <si>
    <t>100 Block of PAGE ST</t>
  </si>
  <si>
    <t>500 Block of JOHNFKENNEDY DR</t>
  </si>
  <si>
    <t>VALLEJO ST / KEARNY ST</t>
  </si>
  <si>
    <t>GOLDEN GATE AV / LEAVENWORTH ST</t>
  </si>
  <si>
    <t>500 Block of HOWARD ST</t>
  </si>
  <si>
    <t>500 Block of JACKSON ST</t>
  </si>
  <si>
    <t>0 Block of MYRTLE ST</t>
  </si>
  <si>
    <t>2ND ST / TOWNSEND ST</t>
  </si>
  <si>
    <t>900 Block of THE EMBARCADERO NORTH ST</t>
  </si>
  <si>
    <t>2500 Block of OCTAVIA ST</t>
  </si>
  <si>
    <t>600 Block of GOETTINGEN ST</t>
  </si>
  <si>
    <t>100 Block of 6TH ST</t>
  </si>
  <si>
    <t>1000 Block of SUTTER ST</t>
  </si>
  <si>
    <t>800 Block of 3RD ST</t>
  </si>
  <si>
    <t>100 Block of MONTGOMERY ST</t>
  </si>
  <si>
    <t>600 Block of PRENTISS ST</t>
  </si>
  <si>
    <t>BARTLETT ST / 21ST ST</t>
  </si>
  <si>
    <t>FELL ST / POLK ST</t>
  </si>
  <si>
    <t>700 Block of SWEENY ST</t>
  </si>
  <si>
    <t>0 Block of CAMERON WY</t>
  </si>
  <si>
    <t>200 Block of DORE ST</t>
  </si>
  <si>
    <t>FILLMORE ST / OFARRELL ST</t>
  </si>
  <si>
    <t>HAWTHORNE ST / HARRISON ST</t>
  </si>
  <si>
    <t>SUTTER ST / LAGUNA ST</t>
  </si>
  <si>
    <t>SOUTH VAN NESS AV / 22ND ST</t>
  </si>
  <si>
    <t>M_ID</t>
  </si>
  <si>
    <t>Start_date</t>
  </si>
  <si>
    <t>End_date</t>
  </si>
  <si>
    <t>Current_Status</t>
  </si>
  <si>
    <t>Sent_date</t>
  </si>
  <si>
    <t>Delivery_date</t>
  </si>
  <si>
    <t>DELIVERED</t>
  </si>
  <si>
    <t>12/18/2014</t>
  </si>
  <si>
    <t>NOT DELIVERED</t>
  </si>
  <si>
    <t>5/15/1991</t>
  </si>
  <si>
    <t>6/30/1976</t>
  </si>
  <si>
    <t>9/15/2005</t>
  </si>
  <si>
    <t>11/15/2013</t>
  </si>
  <si>
    <t>7/17/2006</t>
  </si>
  <si>
    <t>10/20/2002</t>
  </si>
  <si>
    <t>11/20/2004</t>
  </si>
  <si>
    <t>10/15/1982</t>
  </si>
  <si>
    <t>7/15/1991</t>
  </si>
  <si>
    <t>9/30/1983</t>
  </si>
  <si>
    <t>10/22/2006</t>
  </si>
  <si>
    <t>3/22/2000</t>
  </si>
  <si>
    <t>11/30/2010</t>
  </si>
  <si>
    <t>7/31/2019</t>
  </si>
  <si>
    <t>12/23/2006</t>
  </si>
  <si>
    <t>9/25/2004</t>
  </si>
  <si>
    <t>8/23/1995</t>
  </si>
  <si>
    <t>1/31/1985</t>
  </si>
  <si>
    <t>10/20/2006</t>
  </si>
  <si>
    <t>10/17/1989</t>
  </si>
  <si>
    <t>3/16/1980</t>
  </si>
  <si>
    <t>9/17/1989</t>
  </si>
  <si>
    <t>3/30/1977</t>
  </si>
  <si>
    <t>10/29/1982</t>
  </si>
  <si>
    <t>10/26/2004</t>
  </si>
  <si>
    <t>4/27/2010</t>
  </si>
  <si>
    <t>8/30/2018</t>
  </si>
  <si>
    <t>6/21/2013</t>
  </si>
  <si>
    <t>5/25/1974</t>
  </si>
  <si>
    <t>5/20/1975</t>
  </si>
  <si>
    <t>7/22/1983</t>
  </si>
  <si>
    <t>9/21/2016</t>
  </si>
  <si>
    <t>8/23/1989</t>
  </si>
  <si>
    <t>1/26/2009</t>
  </si>
  <si>
    <t>12/25/1992</t>
  </si>
  <si>
    <t>5/17/2004</t>
  </si>
  <si>
    <t>11/28/2003</t>
  </si>
  <si>
    <t>1/17/2012</t>
  </si>
  <si>
    <t>5/17/2008</t>
  </si>
  <si>
    <t>8/28/2010</t>
  </si>
  <si>
    <t>6/25/2011</t>
  </si>
  <si>
    <t>8/20/2012</t>
  </si>
  <si>
    <t>8/31/1976</t>
  </si>
  <si>
    <t>9/29/2009</t>
  </si>
  <si>
    <t>4/30/1987</t>
  </si>
  <si>
    <t>6/16/1972</t>
  </si>
  <si>
    <t>9/13/1996</t>
  </si>
  <si>
    <t>12/27/1992</t>
  </si>
  <si>
    <t>8/24/2017</t>
  </si>
  <si>
    <t>3/20/2015</t>
  </si>
  <si>
    <t>Employee_E_ID</t>
  </si>
  <si>
    <t>Shipment_Sh_ID</t>
  </si>
  <si>
    <t>Checked For missing and irrelavent datas found nothing.</t>
  </si>
  <si>
    <t>C_TYPE</t>
  </si>
  <si>
    <t>C_ADDR</t>
  </si>
  <si>
    <t>C_CONT_NO</t>
  </si>
  <si>
    <t>Mitchell</t>
  </si>
  <si>
    <t>Internal Goods</t>
  </si>
  <si>
    <t>2100 Block of 27TH AV</t>
  </si>
  <si>
    <t>Reginald</t>
  </si>
  <si>
    <t>Wholesale</t>
  </si>
  <si>
    <t>Jaylene</t>
  </si>
  <si>
    <t>Retail</t>
  </si>
  <si>
    <t>1000 Block of MISSION ST</t>
  </si>
  <si>
    <t>Stacie</t>
  </si>
  <si>
    <t>0 Block of DRUMM ST</t>
  </si>
  <si>
    <t>Italia</t>
  </si>
  <si>
    <t>3RD ST / FOLSOM ST</t>
  </si>
  <si>
    <t>Catherine</t>
  </si>
  <si>
    <t>GOLDEN GATE AV / PARKER AV</t>
  </si>
  <si>
    <t>Pierre</t>
  </si>
  <si>
    <t>1400 Block of DEHARO ST</t>
  </si>
  <si>
    <t>Sheryl</t>
  </si>
  <si>
    <t>FOLSOM ST / 3RD ST</t>
  </si>
  <si>
    <t>Rory</t>
  </si>
  <si>
    <t>Monte</t>
  </si>
  <si>
    <t>2400 Block of DIAMOND ST</t>
  </si>
  <si>
    <t>Belle</t>
  </si>
  <si>
    <t>FOLSOM ST / CESAR CHAVEZ ST</t>
  </si>
  <si>
    <t>Rayshawn</t>
  </si>
  <si>
    <t>600 Block of CLEMENT ST</t>
  </si>
  <si>
    <t>Alonzo</t>
  </si>
  <si>
    <t>Ray</t>
  </si>
  <si>
    <t>4400 Block of ANZA ST</t>
  </si>
  <si>
    <t>GEARY ST / TAYLOR ST</t>
  </si>
  <si>
    <t>1500 Block of NEWCOMB AV</t>
  </si>
  <si>
    <t>Franklin</t>
  </si>
  <si>
    <t>ELLIS ST / JONES ST</t>
  </si>
  <si>
    <t>Sophie</t>
  </si>
  <si>
    <t>24TH ST / MISSION ST</t>
  </si>
  <si>
    <t>600 Block of JOHNMUIR DR</t>
  </si>
  <si>
    <t>Larry</t>
  </si>
  <si>
    <t>1700 Block of LYON ST</t>
  </si>
  <si>
    <t>Elena</t>
  </si>
  <si>
    <t>3100 Block of 20TH AV</t>
  </si>
  <si>
    <t>Brady</t>
  </si>
  <si>
    <t>1300 Block of COLUMBUS AV</t>
  </si>
  <si>
    <t>Sapphire</t>
  </si>
  <si>
    <t>LARKIN ST / POST ST</t>
  </si>
  <si>
    <t>800 Block of AMAZON AV</t>
  </si>
  <si>
    <t>Magdalene</t>
  </si>
  <si>
    <t>400 Block of 39TH AV</t>
  </si>
  <si>
    <t>Norma</t>
  </si>
  <si>
    <t>300 Block of CAPISTRANO AV</t>
  </si>
  <si>
    <t>Destiny</t>
  </si>
  <si>
    <t>400 Block of POWELL ST</t>
  </si>
  <si>
    <t>Glory</t>
  </si>
  <si>
    <t>HARRIET ST / HOWARD ST</t>
  </si>
  <si>
    <t>1500 Block of TURK ST</t>
  </si>
  <si>
    <t>200 Block of SILVER AV</t>
  </si>
  <si>
    <t>Dinah</t>
  </si>
  <si>
    <t>2100 Block of LOMBARD ST</t>
  </si>
  <si>
    <t>GOLDEN GATE AV / VANNESS AV</t>
  </si>
  <si>
    <t>Louise</t>
  </si>
  <si>
    <t>POWELL ST / MARKET ST</t>
  </si>
  <si>
    <t>Courtney</t>
  </si>
  <si>
    <t>0 Block of SADOWA ST</t>
  </si>
  <si>
    <t>500 Block of GEARY ST</t>
  </si>
  <si>
    <t>Eddie</t>
  </si>
  <si>
    <t>Maurice</t>
  </si>
  <si>
    <t>2700 Block of FILBERT ST</t>
  </si>
  <si>
    <t>Taryn</t>
  </si>
  <si>
    <t>700 Block of VALLEJO ST</t>
  </si>
  <si>
    <t>Lazaro</t>
  </si>
  <si>
    <t>300 Block of FILLMORE ST</t>
  </si>
  <si>
    <t>300 Block of HOLLADAY AV</t>
  </si>
  <si>
    <t>DORLAND ST / GUERRERO ST</t>
  </si>
  <si>
    <t>23RD ST / DOUGLASS ST</t>
  </si>
  <si>
    <t>5000 Block of 3RD ST</t>
  </si>
  <si>
    <t>Frank</t>
  </si>
  <si>
    <t>3500 Block of 26TH ST</t>
  </si>
  <si>
    <t>Daren</t>
  </si>
  <si>
    <t>0 Block of MAYNARD ST</t>
  </si>
  <si>
    <t>MISSION ST / 17TH ST</t>
  </si>
  <si>
    <t>Isidro</t>
  </si>
  <si>
    <t>300 Block of MARKET ST</t>
  </si>
  <si>
    <t>Claude</t>
  </si>
  <si>
    <t>800 Block of CLEMENT ST</t>
  </si>
  <si>
    <t>Gaylon</t>
  </si>
  <si>
    <t>4100 Block of GEARY BL</t>
  </si>
  <si>
    <t>Adonis</t>
  </si>
  <si>
    <t>3300 Block of CESAR CHAVEZ ST</t>
  </si>
  <si>
    <t>MONTGOMERY ST / BROADWAY ST</t>
  </si>
  <si>
    <t>Bambi</t>
  </si>
  <si>
    <t>600 Block of HEAD ST</t>
  </si>
  <si>
    <t>Philip</t>
  </si>
  <si>
    <t>Joe</t>
  </si>
  <si>
    <t>4100 Block of 18TH ST</t>
  </si>
  <si>
    <t>2700 Block of FOLSOM ST</t>
  </si>
  <si>
    <t>800 Block of HOWARD ST</t>
  </si>
  <si>
    <t>Lola</t>
  </si>
  <si>
    <t>2300 Block of MARKET ST</t>
  </si>
  <si>
    <t>16TH ST / SHOTWELL ST</t>
  </si>
  <si>
    <t>Brennan</t>
  </si>
  <si>
    <t>2000 Block of JERROLD AV</t>
  </si>
  <si>
    <t>Juan</t>
  </si>
  <si>
    <t>600 Block of 9TH AV</t>
  </si>
  <si>
    <t>Carlotta</t>
  </si>
  <si>
    <t>900 Block of GENEVA AV</t>
  </si>
  <si>
    <t>Naisha</t>
  </si>
  <si>
    <t>MISSION ST / 9TH ST</t>
  </si>
  <si>
    <t>1400 Block of HARRISON ST</t>
  </si>
  <si>
    <t>Gabrielle</t>
  </si>
  <si>
    <t>FILLMORE ST / CALIFORNIA ST</t>
  </si>
  <si>
    <t>Grover</t>
  </si>
  <si>
    <t>EDDY ST / POLK ST</t>
  </si>
  <si>
    <t>Carter</t>
  </si>
  <si>
    <t>800 Block of OAK ST</t>
  </si>
  <si>
    <t>Bianca</t>
  </si>
  <si>
    <t>300 Block of LEAVENWORTH ST</t>
  </si>
  <si>
    <t>1500 Block of WEBSTER ST</t>
  </si>
  <si>
    <t>Marie</t>
  </si>
  <si>
    <t>1600 Block of GEARY BL</t>
  </si>
  <si>
    <t>Neri</t>
  </si>
  <si>
    <t>500 Block of CRESTLAKE DR</t>
  </si>
  <si>
    <t>Chelsey</t>
  </si>
  <si>
    <t>1700 Block of STEINER ST</t>
  </si>
  <si>
    <t>Lucien</t>
  </si>
  <si>
    <t>700 Block of PERU AV</t>
  </si>
  <si>
    <t>Aidan</t>
  </si>
  <si>
    <t>100 Block of OAK ST</t>
  </si>
  <si>
    <t>Tomeka</t>
  </si>
  <si>
    <t>HOWARD ST / 3RD ST</t>
  </si>
  <si>
    <t>Theresa</t>
  </si>
  <si>
    <t>Korie</t>
  </si>
  <si>
    <t>Misael</t>
  </si>
  <si>
    <t>4900 Block of MISSION ST</t>
  </si>
  <si>
    <t>Steven</t>
  </si>
  <si>
    <t>1400 Block of SACRAMENTO ST</t>
  </si>
  <si>
    <t>Gordon</t>
  </si>
  <si>
    <t>HARRISON ST / 6TH ST</t>
  </si>
  <si>
    <t>LAWTON ST / 10TH AV</t>
  </si>
  <si>
    <t>Otis</t>
  </si>
  <si>
    <t>0 Block of URANUS TR</t>
  </si>
  <si>
    <t>300 Block of HYDE ST</t>
  </si>
  <si>
    <t>1100 Block of SUTTER ST</t>
  </si>
  <si>
    <t>Dani</t>
  </si>
  <si>
    <t>1900 Block of PALOU AV</t>
  </si>
  <si>
    <t>Sadie</t>
  </si>
  <si>
    <t>17TH ST / CAPP ST</t>
  </si>
  <si>
    <t>MARKET ST / POWELL ST</t>
  </si>
  <si>
    <t>Connie</t>
  </si>
  <si>
    <t>SPEAR ST / MARKET ST</t>
  </si>
  <si>
    <t>Ricky</t>
  </si>
  <si>
    <t>VANNESS AV / CALIFORNIA ST</t>
  </si>
  <si>
    <t>Patrick</t>
  </si>
  <si>
    <t>100 Block of JONES ST</t>
  </si>
  <si>
    <t>Annie</t>
  </si>
  <si>
    <t>0 Block of FREMONT ST</t>
  </si>
  <si>
    <t>Elvia</t>
  </si>
  <si>
    <t>300 Block of 14TH ST</t>
  </si>
  <si>
    <t>Laurette</t>
  </si>
  <si>
    <t>HAROLD AV / BRUCE AV</t>
  </si>
  <si>
    <t>Austin</t>
  </si>
  <si>
    <t>600 Block of TOWNSEND ST</t>
  </si>
  <si>
    <t>Willie</t>
  </si>
  <si>
    <t>Diana</t>
  </si>
  <si>
    <t>1200 Block of IRVING ST</t>
  </si>
  <si>
    <t>TARAVAL ST / 48TH AV</t>
  </si>
  <si>
    <t>Dennis</t>
  </si>
  <si>
    <t>7TH ST / MISSION ST</t>
  </si>
  <si>
    <t>Paige</t>
  </si>
  <si>
    <t>EDDY ST / DIVISADERO ST</t>
  </si>
  <si>
    <t>Lydia</t>
  </si>
  <si>
    <t>EDDY ST / JONES ST</t>
  </si>
  <si>
    <t>Kandace</t>
  </si>
  <si>
    <t>2100 Block of POLK ST</t>
  </si>
  <si>
    <t>Tianna</t>
  </si>
  <si>
    <t>SANSOME ST / CHESTNUT ST</t>
  </si>
  <si>
    <t>Roxanne</t>
  </si>
  <si>
    <t>1500 Block of HUDSON AV</t>
  </si>
  <si>
    <t>Hellen</t>
  </si>
  <si>
    <t>1200 Block of MCALLISTER ST</t>
  </si>
  <si>
    <t>16TH ST / MISSION ST</t>
  </si>
  <si>
    <t>George</t>
  </si>
  <si>
    <t>2200 Block of 14TH AV</t>
  </si>
  <si>
    <t>Genesis</t>
  </si>
  <si>
    <t>GOLDEN GATE AV / FILLMORE ST</t>
  </si>
  <si>
    <t>Reymundo</t>
  </si>
  <si>
    <t>3000 Block of 23RD ST</t>
  </si>
  <si>
    <t>Boyd</t>
  </si>
  <si>
    <t>1500 Block of MCALLISTER ST</t>
  </si>
  <si>
    <t>Janelle</t>
  </si>
  <si>
    <t>OAK ST / FILLMORE ST</t>
  </si>
  <si>
    <t>Bryn</t>
  </si>
  <si>
    <t>JOHNFKENNEDY DR / TRANSVERSE DR</t>
  </si>
  <si>
    <t>Eriana</t>
  </si>
  <si>
    <t>MISSION ST / 20TH ST</t>
  </si>
  <si>
    <t>Bayley</t>
  </si>
  <si>
    <t>900 Block of HAYES ST</t>
  </si>
  <si>
    <t>600 Block of PAGE ST</t>
  </si>
  <si>
    <t>0 Block of WAVERLY PL</t>
  </si>
  <si>
    <t>Sydney</t>
  </si>
  <si>
    <t>MARKET ST / 3RD ST</t>
  </si>
  <si>
    <t>Bernadine</t>
  </si>
  <si>
    <t>1000 Block of CONNECTICUT ST</t>
  </si>
  <si>
    <t>Julianna</t>
  </si>
  <si>
    <t>800 Block of NORTHPOINT ST</t>
  </si>
  <si>
    <t>Gwendolyn</t>
  </si>
  <si>
    <t>100 Block of 3RD ST</t>
  </si>
  <si>
    <t>100 Block of TURQUOISE WY</t>
  </si>
  <si>
    <t>HAIGHT ST / MARKET ST</t>
  </si>
  <si>
    <t>Miley</t>
  </si>
  <si>
    <t>19TH ST / YORK ST</t>
  </si>
  <si>
    <t>Trey</t>
  </si>
  <si>
    <t>GEARY ST / STOCKTON ST</t>
  </si>
  <si>
    <t>700 Block of 14TH ST</t>
  </si>
  <si>
    <t>Sonja</t>
  </si>
  <si>
    <t>OAKDALE AV / SELBY ST</t>
  </si>
  <si>
    <t>100 Block of BROOKDALE AV</t>
  </si>
  <si>
    <t>Max</t>
  </si>
  <si>
    <t>DUNCAN ST / DOUGLASS ST</t>
  </si>
  <si>
    <t>Caitlin</t>
  </si>
  <si>
    <t>2100 Block of 24TH AV</t>
  </si>
  <si>
    <t>Enrique</t>
  </si>
  <si>
    <t>CHESTNUT ST / COLUMBUS AV</t>
  </si>
  <si>
    <t>Andre</t>
  </si>
  <si>
    <t>200 Block of 9TH ST</t>
  </si>
  <si>
    <t>Eunice</t>
  </si>
  <si>
    <t>Johnny</t>
  </si>
  <si>
    <t>27TH AV / LAKE ST</t>
  </si>
  <si>
    <t>Wilbur</t>
  </si>
  <si>
    <t>2400 Block of MARKET ST</t>
  </si>
  <si>
    <t>Steve</t>
  </si>
  <si>
    <t>1000 Block of BUSH ST</t>
  </si>
  <si>
    <t>Julie</t>
  </si>
  <si>
    <t>1300 Block of HAIGHT ST</t>
  </si>
  <si>
    <t>Paola</t>
  </si>
  <si>
    <t>700 Block of POST ST</t>
  </si>
  <si>
    <t>Shemar</t>
  </si>
  <si>
    <t>1000 Block of INGERSON AV</t>
  </si>
  <si>
    <t>Albert</t>
  </si>
  <si>
    <t>0 Block of STONEYBROOK AV</t>
  </si>
  <si>
    <t>Kyleigh</t>
  </si>
  <si>
    <t>3900 Block of MISSION ST</t>
  </si>
  <si>
    <t>300 Block of 6TH AV</t>
  </si>
  <si>
    <t>Michaela</t>
  </si>
  <si>
    <t>Stefania</t>
  </si>
  <si>
    <t>EDDY ST / LARKIN ST</t>
  </si>
  <si>
    <t>Nigel</t>
  </si>
  <si>
    <t>SUTTER ST / FRANKLIN ST</t>
  </si>
  <si>
    <t>Mavis</t>
  </si>
  <si>
    <t>700 Block of CABRILLO ST</t>
  </si>
  <si>
    <t>COLUMBUS AV / CHESTNUT ST</t>
  </si>
  <si>
    <t>Marion</t>
  </si>
  <si>
    <t>5TH ST / TOWNSEND ST</t>
  </si>
  <si>
    <t>Adrianna</t>
  </si>
  <si>
    <t>Jaimee</t>
  </si>
  <si>
    <t>OAKDALE AV / RANKIN ST</t>
  </si>
  <si>
    <t>SILVER AV / BOYLSTON ST</t>
  </si>
  <si>
    <t>100 Block of MINNA ST</t>
  </si>
  <si>
    <t>Peyton</t>
  </si>
  <si>
    <t>500 Block of 2ND ST</t>
  </si>
  <si>
    <t>Joel</t>
  </si>
  <si>
    <t>100 Block of TUCKER AV</t>
  </si>
  <si>
    <t>Darrel</t>
  </si>
  <si>
    <t>2300 Block of BUCHANAN ST</t>
  </si>
  <si>
    <t>TARAVAL ST / 44TH AV</t>
  </si>
  <si>
    <t>1ST ST / MISSION ST</t>
  </si>
  <si>
    <t>Bruno</t>
  </si>
  <si>
    <t>Fabiola</t>
  </si>
  <si>
    <t>MASON ST / TURK ST</t>
  </si>
  <si>
    <t>4400 Block of 3RD ST</t>
  </si>
  <si>
    <t>Joseph</t>
  </si>
  <si>
    <t>100 Block of MARIETTA DR</t>
  </si>
  <si>
    <t>1000 Block of FOLSOM ST</t>
  </si>
  <si>
    <t>Velma</t>
  </si>
  <si>
    <t>1300 Block of MARKET ST</t>
  </si>
  <si>
    <t>Christy</t>
  </si>
  <si>
    <t>200 Block of RALSTON ST</t>
  </si>
  <si>
    <t>100 Block of SANBUENAVENTURA WY</t>
  </si>
  <si>
    <t>Lita</t>
  </si>
  <si>
    <t>1400 Block of BROADWAY ST</t>
  </si>
  <si>
    <t>Stephon</t>
  </si>
  <si>
    <t>1300 Block of FRANKLIN ST</t>
  </si>
  <si>
    <t>Demetrius</t>
  </si>
  <si>
    <t>1000 Block of HYDE ST</t>
  </si>
  <si>
    <t>Evan</t>
  </si>
  <si>
    <t>NORTHPOINT ST / MASON ST</t>
  </si>
  <si>
    <t>900 Block of NATOMA ST</t>
  </si>
  <si>
    <t>Mickey</t>
  </si>
  <si>
    <t>LINCOLN WY / 45TH AV</t>
  </si>
  <si>
    <t>Amy</t>
  </si>
  <si>
    <t>UNION ST / LAGUNA ST</t>
  </si>
  <si>
    <t>500 Block of HOLLOWAY AV</t>
  </si>
  <si>
    <t>MARKET ST / 4TH ST</t>
  </si>
  <si>
    <t>Douglas</t>
  </si>
  <si>
    <t>1100 Block of MASONIC AV</t>
  </si>
  <si>
    <t>Jill</t>
  </si>
  <si>
    <t>14TH ST / VALENCIA ST</t>
  </si>
  <si>
    <t>C_Name_Mod</t>
  </si>
  <si>
    <r>
      <t xml:space="preserve">Converted C_Name in customers table using </t>
    </r>
    <r>
      <rPr>
        <b/>
        <sz val="11"/>
        <color theme="1"/>
        <rFont val="Calibri"/>
        <family val="2"/>
        <scheme val="minor"/>
      </rPr>
      <t>PROPER</t>
    </r>
    <r>
      <rPr>
        <sz val="11"/>
        <color theme="1"/>
        <rFont val="Calibri"/>
        <family val="2"/>
        <scheme val="minor"/>
      </rPr>
      <t xml:space="preserve"> function.</t>
    </r>
  </si>
  <si>
    <t>C_Email_ID_Mod</t>
  </si>
  <si>
    <r>
      <t xml:space="preserve">Utilised </t>
    </r>
    <r>
      <rPr>
        <b/>
        <sz val="11"/>
        <color theme="1"/>
        <rFont val="Calibri"/>
        <family val="2"/>
        <scheme val="minor"/>
      </rPr>
      <t>LOWER</t>
    </r>
    <r>
      <rPr>
        <sz val="11"/>
        <color theme="1"/>
        <rFont val="Calibri"/>
        <family val="2"/>
        <scheme val="minor"/>
      </rPr>
      <t xml:space="preserve"> function to lower case the email id.</t>
    </r>
  </si>
  <si>
    <t>Task_No</t>
  </si>
  <si>
    <t>Task_Done1</t>
  </si>
  <si>
    <t>Task_Done_2</t>
  </si>
  <si>
    <t>Abby</t>
  </si>
  <si>
    <t>Merna</t>
  </si>
  <si>
    <t>harriette42@ymail.com</t>
  </si>
  <si>
    <t>matthew951@yahoo.co.in</t>
  </si>
  <si>
    <t>geraldine867@ymail.co.in</t>
  </si>
  <si>
    <t>brenda905@ymail.com</t>
  </si>
  <si>
    <t>malie282@gmail.com</t>
  </si>
  <si>
    <t>fred847@google.co.in</t>
  </si>
  <si>
    <t>clay224@gmail.com</t>
  </si>
  <si>
    <t>alaysha578@hotmail.com</t>
  </si>
  <si>
    <t>kelli519@gmail.com</t>
  </si>
  <si>
    <t>ryker154@hotmail.com</t>
  </si>
  <si>
    <t>johnnie593@hotmail.com</t>
  </si>
  <si>
    <t>zykeria36@google.co.in</t>
  </si>
  <si>
    <t>selma775@yahoo.co.in</t>
  </si>
  <si>
    <t>kathryn298@gmail.com</t>
  </si>
  <si>
    <t>karl167@google.co.in</t>
  </si>
  <si>
    <t>freda331@yahoo.co.in</t>
  </si>
  <si>
    <t>david216@ymail.com</t>
  </si>
  <si>
    <t>winnifred436@gmail.com</t>
  </si>
  <si>
    <t>bryce535@google.co.in</t>
  </si>
  <si>
    <t>maeve922@gmail.com</t>
  </si>
  <si>
    <t>seth275@ymail.com</t>
  </si>
  <si>
    <t>maria344@yahoo.com</t>
  </si>
  <si>
    <t>taron588@yahoo.co.in</t>
  </si>
  <si>
    <t>bryce621@google.co.in</t>
  </si>
  <si>
    <t>ramona218@gmail.com</t>
  </si>
  <si>
    <t>adrienne107@gmail.com</t>
  </si>
  <si>
    <t>dawn743@yahoo.com</t>
  </si>
  <si>
    <t>yessenia134@yahoo.com</t>
  </si>
  <si>
    <t>ryan368@ymail.com</t>
  </si>
  <si>
    <t>harriette113@ymail.co.in</t>
  </si>
  <si>
    <t>jana467@gmail.com</t>
  </si>
  <si>
    <t>frances207@ymail.co.in</t>
  </si>
  <si>
    <t>tiffani841@google.co.in</t>
  </si>
  <si>
    <t>cecile32@hotmail.com</t>
  </si>
  <si>
    <t>bryce393@ymail.com</t>
  </si>
  <si>
    <t>earle203@google.co.in</t>
  </si>
  <si>
    <t>danita716@ymail.com</t>
  </si>
  <si>
    <t>raeleigh114@gmail.com</t>
  </si>
  <si>
    <t>guy394@outlook.com</t>
  </si>
  <si>
    <t>anastasia108@google.co.in</t>
  </si>
  <si>
    <t>benita963@gmail.com</t>
  </si>
  <si>
    <t>dianne471@ymail.com</t>
  </si>
  <si>
    <t>andrea833@yahoo.co.in</t>
  </si>
  <si>
    <t>raul112@outlook.com</t>
  </si>
  <si>
    <t>raven727@yahoo.co.in</t>
  </si>
  <si>
    <t>rebecca74@yahoo.co.in</t>
  </si>
  <si>
    <t>rosalind124@hotmail.com</t>
  </si>
  <si>
    <t>anne714@gmail.com</t>
  </si>
  <si>
    <t>michael518@yahoo.com</t>
  </si>
  <si>
    <t>danielle957@yahoo.co.in</t>
  </si>
  <si>
    <t>heather632@hotmail.com</t>
  </si>
  <si>
    <t>kaitlyn744@yahoo.com</t>
  </si>
  <si>
    <t>eileen529@google.co.in</t>
  </si>
  <si>
    <t>cheyenne213@outlook.com</t>
  </si>
  <si>
    <t>ely630@yahoo.com</t>
  </si>
  <si>
    <t>irby513@hotmail.com</t>
  </si>
  <si>
    <t>genevieve714@hotmail.com</t>
  </si>
  <si>
    <t>elliana123@hotmail.com</t>
  </si>
  <si>
    <t>katrice318@yahoo.co.in</t>
  </si>
  <si>
    <t>laverne188@google.co.in</t>
  </si>
  <si>
    <t>chasity357@yahoo.co.in</t>
  </si>
  <si>
    <t>kyle670@gmail.com</t>
  </si>
  <si>
    <t>gene977@ymail.co.in</t>
  </si>
  <si>
    <t>marlene682@outlook.com</t>
  </si>
  <si>
    <t>clay181@hotmail.com</t>
  </si>
  <si>
    <t>baldemar170@yahoo.co.in</t>
  </si>
  <si>
    <t>claudia529@google.co.in</t>
  </si>
  <si>
    <t>arya715@ymail.co.in</t>
  </si>
  <si>
    <t>rodney10@ymail.com</t>
  </si>
  <si>
    <t>amelia849@hotmail.com</t>
  </si>
  <si>
    <t>stephanie808@gmail.com</t>
  </si>
  <si>
    <t>dejon859@ymail.com</t>
  </si>
  <si>
    <t>lawrence813@gmail.com</t>
  </si>
  <si>
    <t>felicity667@ymail.com</t>
  </si>
  <si>
    <t>kim205@hotmail.com</t>
  </si>
  <si>
    <t>morgan937@yahoo.com</t>
  </si>
  <si>
    <t>hudson500@gmail.com</t>
  </si>
  <si>
    <t>stacy454@hotmail.com</t>
  </si>
  <si>
    <t>peter111@ymail.co.in</t>
  </si>
  <si>
    <t>beth644@outlook.com</t>
  </si>
  <si>
    <t>devon640@hotmail.com</t>
  </si>
  <si>
    <t>jonathan257@google.co.in</t>
  </si>
  <si>
    <t>benita200@yahoo.co.in</t>
  </si>
  <si>
    <t>john780@yahoo.com</t>
  </si>
  <si>
    <t>jan805@ymail.com</t>
  </si>
  <si>
    <t>robert988@google.co.in</t>
  </si>
  <si>
    <t>kaitlyn60@yahoo.com</t>
  </si>
  <si>
    <t>stephan274@yahoo.co.in</t>
  </si>
  <si>
    <t>emma964@gmail.com</t>
  </si>
  <si>
    <t>monica700@gmail.com</t>
  </si>
  <si>
    <t>pamala451@outlook.com</t>
  </si>
  <si>
    <t>matt620@yahoo.com</t>
  </si>
  <si>
    <t>kristie659@hotmail.com</t>
  </si>
  <si>
    <t>lee224@ymail.co.in</t>
  </si>
  <si>
    <t>roger478@ymail.co.in</t>
  </si>
  <si>
    <t>zoya623@gmail.com</t>
  </si>
  <si>
    <t>robert627@yahoo.co.in</t>
  </si>
  <si>
    <t>danny201@yahoo.com</t>
  </si>
  <si>
    <t>ryker409@gmail.com</t>
  </si>
  <si>
    <t>zelda490@yahoo.co.in</t>
  </si>
  <si>
    <t>david957@ymail.com</t>
  </si>
  <si>
    <t>jacquelin945@yahoo.com</t>
  </si>
  <si>
    <t>ardis505@ymail.com</t>
  </si>
  <si>
    <t>scott41@hotmail.com</t>
  </si>
  <si>
    <t>alexia131@outlook.com</t>
  </si>
  <si>
    <t>donnell940@ymail.co.in</t>
  </si>
  <si>
    <t>trent560@google.co.in</t>
  </si>
  <si>
    <t>gerald85@google.co.in</t>
  </si>
  <si>
    <t>zakariya835@yahoo.com</t>
  </si>
  <si>
    <t>artie206@ymail.com</t>
  </si>
  <si>
    <t>ryan128@yahoo.com</t>
  </si>
  <si>
    <t>albertha398@ymail.com</t>
  </si>
  <si>
    <t>carolyn538@yahoo.co.in</t>
  </si>
  <si>
    <t>ilana40@ymail.co.in</t>
  </si>
  <si>
    <t>christa254@gmail.com</t>
  </si>
  <si>
    <t>bobby84@yahoo.com</t>
  </si>
  <si>
    <t>laurence971@yahoo.co.in</t>
  </si>
  <si>
    <t>trevon752@yahoo.co.in</t>
  </si>
  <si>
    <t>jason341@yahoo.com</t>
  </si>
  <si>
    <t>ramona899@yahoo.com</t>
  </si>
  <si>
    <t>harvey871@ymail.co.in</t>
  </si>
  <si>
    <t>ericka392@hotmail.com</t>
  </si>
  <si>
    <t>scott810@ymail.co.in</t>
  </si>
  <si>
    <t>shirley751@gmail.com</t>
  </si>
  <si>
    <t>nevaeh593@outlook.com</t>
  </si>
  <si>
    <t>rayburn250@yahoo.co.in</t>
  </si>
  <si>
    <t>rayburn258@gmail.com</t>
  </si>
  <si>
    <t>sharyn974@ymail.co.in</t>
  </si>
  <si>
    <t>leslie740@ymail.co.in</t>
  </si>
  <si>
    <t>ericka359@ymail.com</t>
  </si>
  <si>
    <t>curtis682@hotmail.com</t>
  </si>
  <si>
    <t>alessia799@hotmail.com</t>
  </si>
  <si>
    <t>bridgett374@yahoo.com</t>
  </si>
  <si>
    <t>kelly848@hotmail.com</t>
  </si>
  <si>
    <t>francis214@hotmail.com</t>
  </si>
  <si>
    <t>stephania835@gmail.com</t>
  </si>
  <si>
    <t>zella692@yahoo.co.in</t>
  </si>
  <si>
    <t>tiffany386@ymail.com</t>
  </si>
  <si>
    <t>bernard448@google.co.in</t>
  </si>
  <si>
    <t>parth128@gmail.com</t>
  </si>
  <si>
    <t>arlene95@ymail.co.in</t>
  </si>
  <si>
    <t>ronnie261@ymail.co.in</t>
  </si>
  <si>
    <t>anne892@hotmail.com</t>
  </si>
  <si>
    <t>kathleen439@outlook.com</t>
  </si>
  <si>
    <t>jalen33@yahoo.com</t>
  </si>
  <si>
    <t>jensen191@ymail.co.in</t>
  </si>
  <si>
    <t>stanley922@ymail.co.in</t>
  </si>
  <si>
    <t>stanley112@outlook.com</t>
  </si>
  <si>
    <t>pamela639@google.co.in</t>
  </si>
  <si>
    <t>isabela532@hotmail.com</t>
  </si>
  <si>
    <t>tiffani333@outlook.com</t>
  </si>
  <si>
    <t>ora822@outlook.com</t>
  </si>
  <si>
    <t>crystal579@outlook.com</t>
  </si>
  <si>
    <t>todd405@ymail.co.in</t>
  </si>
  <si>
    <t>frederick409@outlook.com</t>
  </si>
  <si>
    <t>makala843@ymail.com</t>
  </si>
  <si>
    <t>wayne473@gmail.com</t>
  </si>
  <si>
    <t>bart400@outlook.com</t>
  </si>
  <si>
    <t>leighann675@gmail.com</t>
  </si>
  <si>
    <t>christina573@hotmail.com</t>
  </si>
  <si>
    <t>edith189@ymail.co.in</t>
  </si>
  <si>
    <t>milburn442@hotmail.com</t>
  </si>
  <si>
    <t>loren171@gmail.com</t>
  </si>
  <si>
    <t>zoie905@gmail.com</t>
  </si>
  <si>
    <t>coleman372@yahoo.co.in</t>
  </si>
  <si>
    <t>jennifer84@gmail.com</t>
  </si>
  <si>
    <t>jensen157@gmail.com</t>
  </si>
  <si>
    <t>cristina330@ymail.com</t>
  </si>
  <si>
    <t>annamaria542@ymail.co.in</t>
  </si>
  <si>
    <t>jennie676@gmail.com</t>
  </si>
  <si>
    <t>eldon965@gmail.com</t>
  </si>
  <si>
    <t>tammi464@google.co.in</t>
  </si>
  <si>
    <t>elise537@google.co.in</t>
  </si>
  <si>
    <t>twanna51@outlook.com</t>
  </si>
  <si>
    <t>dawn379@gmail.com</t>
  </si>
  <si>
    <t>gael721@hotmail.com</t>
  </si>
  <si>
    <t>joao478@ymail.co.in</t>
  </si>
  <si>
    <t>muriel437@yahoo.com</t>
  </si>
  <si>
    <t>valeria27@ymail.com</t>
  </si>
  <si>
    <t>yasmeen6@outlook.com</t>
  </si>
  <si>
    <t>cecilia196@hotmail.com</t>
  </si>
  <si>
    <t>brent496@ymail.co.in</t>
  </si>
  <si>
    <t>gray853@yahoo.co.in</t>
  </si>
  <si>
    <t>kenny233@hotmail.com</t>
  </si>
  <si>
    <t>jasmine269@hotmail.com</t>
  </si>
  <si>
    <t>kelly404@gmail.com</t>
  </si>
  <si>
    <t>alysha459@ymail.co.in</t>
  </si>
  <si>
    <t>rashawn68@hotmail.com</t>
  </si>
  <si>
    <t>rita822@google.co.in</t>
  </si>
  <si>
    <t>jaime171@hotmail.com</t>
  </si>
  <si>
    <t>debora90@gmail.com</t>
  </si>
  <si>
    <t>jan949@yahoo.co.in</t>
  </si>
  <si>
    <t>van725@yahoo.com</t>
  </si>
  <si>
    <t>jalen271@gmail.com</t>
  </si>
  <si>
    <t>samual419@outlook.com</t>
  </si>
  <si>
    <t>holli358@ymail.com</t>
  </si>
  <si>
    <t>latasha554@ymail.com</t>
  </si>
  <si>
    <t>alexia103@ymail.com</t>
  </si>
  <si>
    <t>beth30@yahoo.co.in</t>
  </si>
  <si>
    <t>valencia714@yahoo.co.in</t>
  </si>
  <si>
    <t>Start_Date</t>
  </si>
  <si>
    <t>End_Date</t>
  </si>
  <si>
    <t>Converted numerical column types to numeric from general.</t>
  </si>
  <si>
    <t/>
  </si>
  <si>
    <r>
      <t xml:space="preserve">Combined Shipment details table with Status using </t>
    </r>
    <r>
      <rPr>
        <b/>
        <sz val="11"/>
        <color theme="1"/>
        <rFont val="Calibri"/>
        <family val="2"/>
        <scheme val="minor"/>
      </rPr>
      <t>VLOOKUP</t>
    </r>
  </si>
  <si>
    <r>
      <t xml:space="preserve">Combined Membership table with customers table using </t>
    </r>
    <r>
      <rPr>
        <b/>
        <sz val="11"/>
        <color theme="1"/>
        <rFont val="Calibri"/>
        <family val="2"/>
        <scheme val="minor"/>
      </rPr>
      <t>VLOOKUP</t>
    </r>
  </si>
  <si>
    <t>Payment_Category</t>
  </si>
  <si>
    <t>Created a new column called payment_category and categorized payment into three groups.</t>
  </si>
  <si>
    <r>
      <t xml:space="preserve">Categorized payments less than 20K as "LOW", between 20K and 50K as "Medium", greater than 50k as "High". The same was done using </t>
    </r>
    <r>
      <rPr>
        <b/>
        <sz val="11"/>
        <color theme="1"/>
        <rFont val="Calibri"/>
        <family val="2"/>
        <scheme val="minor"/>
      </rPr>
      <t>IF function.</t>
    </r>
  </si>
  <si>
    <t>Qn No:6</t>
  </si>
  <si>
    <r>
      <t xml:space="preserve">Average Shipment Weight: </t>
    </r>
    <r>
      <rPr>
        <sz val="11"/>
        <color theme="1"/>
        <rFont val="Calibri"/>
        <family val="2"/>
        <scheme val="minor"/>
      </rPr>
      <t xml:space="preserve">Calculate the average shipment weight for each type of service in </t>
    </r>
    <r>
      <rPr>
        <sz val="9.35"/>
        <color rgb="FFEB5757"/>
        <rFont val="Consolas"/>
        <family val="3"/>
      </rPr>
      <t>Shipment_Details.csv</t>
    </r>
    <r>
      <rPr>
        <sz val="11"/>
        <color theme="1"/>
        <rFont val="Calibri"/>
        <family val="2"/>
        <scheme val="minor"/>
      </rPr>
      <t>.</t>
    </r>
  </si>
  <si>
    <t>Grand Total</t>
  </si>
  <si>
    <t>Average of SH_WEIGHT</t>
  </si>
  <si>
    <t>Ser_Type</t>
  </si>
  <si>
    <t>Created a PIVOT TABLE to show the average shipment weight across different SHR_TYPE.</t>
  </si>
  <si>
    <t>Utilised the pivot created and plotted a column chart.</t>
  </si>
  <si>
    <t>Membership_Days</t>
  </si>
  <si>
    <t>Created a new column name Membership_Days to show how many days a customer is being member.</t>
  </si>
  <si>
    <r>
      <t xml:space="preserve">Total Customer Payment: </t>
    </r>
    <r>
      <rPr>
        <sz val="11"/>
        <color theme="1"/>
        <rFont val="Calibri"/>
        <family val="2"/>
        <scheme val="minor"/>
      </rPr>
      <t xml:space="preserve">Create a formula to calculate the total amount paid by each customer in </t>
    </r>
    <r>
      <rPr>
        <sz val="9.35"/>
        <color rgb="FFEB5757"/>
        <rFont val="Consolas"/>
        <family val="3"/>
      </rPr>
      <t>Payment_Details.csv</t>
    </r>
    <r>
      <rPr>
        <sz val="11"/>
        <color theme="1"/>
        <rFont val="Calibri"/>
        <family val="2"/>
        <scheme val="minor"/>
      </rPr>
      <t>.</t>
    </r>
  </si>
  <si>
    <t>Qn No:8</t>
  </si>
  <si>
    <r>
      <t xml:space="preserve">Utilised </t>
    </r>
    <r>
      <rPr>
        <b/>
        <sz val="11"/>
        <color theme="1"/>
        <rFont val="Calibri"/>
        <family val="2"/>
        <scheme val="minor"/>
      </rPr>
      <t>SumIF</t>
    </r>
    <r>
      <rPr>
        <sz val="11"/>
        <color theme="1"/>
        <rFont val="Calibri"/>
        <family val="2"/>
        <scheme val="minor"/>
      </rPr>
      <t xml:space="preserve"> function to sum payments that are only paid.</t>
    </r>
  </si>
  <si>
    <t>Total Amount Paid By Customers</t>
  </si>
  <si>
    <r>
      <t xml:space="preserve">Top Customers Analysis: </t>
    </r>
    <r>
      <rPr>
        <sz val="11"/>
        <color theme="1"/>
        <rFont val="Calibri"/>
        <family val="2"/>
        <scheme val="minor"/>
      </rPr>
      <t xml:space="preserve">Identify the top 5 customers by payment amount in </t>
    </r>
    <r>
      <rPr>
        <sz val="9.35"/>
        <color rgb="FFEB5757"/>
        <rFont val="Consolas"/>
        <family val="3"/>
      </rPr>
      <t>Payment_Details.csv</t>
    </r>
    <r>
      <rPr>
        <sz val="11"/>
        <color theme="1"/>
        <rFont val="Calibri"/>
        <family val="2"/>
        <scheme val="minor"/>
      </rPr>
      <t>.</t>
    </r>
  </si>
  <si>
    <t>Qn No:9</t>
  </si>
  <si>
    <t>Amount_Spent</t>
  </si>
  <si>
    <t>Membership Details</t>
  </si>
  <si>
    <t>C_Name</t>
  </si>
  <si>
    <t>C_Mail_ID</t>
  </si>
  <si>
    <t>C_Type</t>
  </si>
  <si>
    <t>Top 5 customers Based on amount spent are</t>
  </si>
  <si>
    <r>
      <t xml:space="preserve">Shipment Domain Comparison: </t>
    </r>
    <r>
      <rPr>
        <sz val="11"/>
        <color theme="1"/>
        <rFont val="Calibri"/>
        <family val="2"/>
        <scheme val="minor"/>
      </rPr>
      <t xml:space="preserve">Analyze the </t>
    </r>
    <r>
      <rPr>
        <sz val="9.35"/>
        <color rgb="FFEB5757"/>
        <rFont val="Consolas"/>
        <family val="3"/>
      </rPr>
      <t>Shipment_Details.csv</t>
    </r>
    <r>
      <rPr>
        <sz val="11"/>
        <color theme="1"/>
        <rFont val="Calibri"/>
        <family val="2"/>
        <scheme val="minor"/>
      </rPr>
      <t xml:space="preserve"> dataset to find out which shipment domain (Domestic/International) has more shipments.</t>
    </r>
  </si>
  <si>
    <t>Qn No:10</t>
  </si>
  <si>
    <t>SH_COUNT</t>
  </si>
  <si>
    <t>Created a pivot table to find out top 5 customer_id and amount, also filtered only paid customers.</t>
  </si>
  <si>
    <r>
      <t xml:space="preserve">Merged customer table using </t>
    </r>
    <r>
      <rPr>
        <b/>
        <sz val="11"/>
        <color theme="1"/>
        <rFont val="Calibri"/>
        <family val="2"/>
        <scheme val="minor"/>
      </rPr>
      <t xml:space="preserve">VLOOKUP </t>
    </r>
    <r>
      <rPr>
        <sz val="11"/>
        <color theme="1"/>
        <rFont val="Calibri"/>
        <family val="2"/>
        <scheme val="minor"/>
      </rPr>
      <t>to gather details of users.</t>
    </r>
  </si>
  <si>
    <t>Using Column Chart plotted the pivot table.</t>
  </si>
  <si>
    <r>
      <t xml:space="preserve">Created a </t>
    </r>
    <r>
      <rPr>
        <b/>
        <sz val="11"/>
        <color theme="1"/>
        <rFont val="Calibri"/>
        <family val="2"/>
        <scheme val="minor"/>
      </rPr>
      <t>PIVOT TABLE</t>
    </r>
    <r>
      <rPr>
        <sz val="11"/>
        <color theme="1"/>
        <rFont val="Calibri"/>
        <family val="2"/>
        <scheme val="minor"/>
      </rPr>
      <t xml:space="preserve"> to aggregate SH_Domain with it's count.</t>
    </r>
  </si>
  <si>
    <t>Used conditional formatting to formate data that are more than 500 in weight.</t>
  </si>
  <si>
    <r>
      <t xml:space="preserve">Employee Detail Dropdown: </t>
    </r>
    <r>
      <rPr>
        <sz val="11"/>
        <color theme="1"/>
        <rFont val="Calibri"/>
        <family val="2"/>
        <scheme val="minor"/>
      </rPr>
      <t xml:space="preserve">Create a dynamic drop-down list in </t>
    </r>
    <r>
      <rPr>
        <sz val="9.35"/>
        <color rgb="FFEB5757"/>
        <rFont val="Consolas"/>
        <family val="3"/>
      </rPr>
      <t>Employee_Details.csv</t>
    </r>
    <r>
      <rPr>
        <sz val="11"/>
        <color theme="1"/>
        <rFont val="Calibri"/>
        <family val="2"/>
        <scheme val="minor"/>
      </rPr>
      <t xml:space="preserve"> to select and display details of an employee.</t>
    </r>
  </si>
  <si>
    <t>Qn No:13</t>
  </si>
  <si>
    <r>
      <t xml:space="preserve">Created a dynamic drop down using </t>
    </r>
    <r>
      <rPr>
        <b/>
        <sz val="11"/>
        <color theme="1"/>
        <rFont val="Calibri"/>
        <family val="2"/>
        <scheme val="minor"/>
      </rPr>
      <t>DATA VALIDATION</t>
    </r>
    <r>
      <rPr>
        <sz val="11"/>
        <color theme="1"/>
        <rFont val="Calibri"/>
        <family val="2"/>
        <scheme val="minor"/>
      </rPr>
      <t xml:space="preserve"> option.</t>
    </r>
  </si>
  <si>
    <t>Qn No:14</t>
  </si>
  <si>
    <r>
      <t xml:space="preserve">Payment Summary Pivot Table: </t>
    </r>
    <r>
      <rPr>
        <sz val="11"/>
        <color theme="1"/>
        <rFont val="Calibri"/>
        <family val="2"/>
        <scheme val="minor"/>
      </rPr>
      <t>Implement a pivot table to summarize the average payment amount by customer type and payment mode.</t>
    </r>
  </si>
  <si>
    <t>Customer_Type</t>
  </si>
  <si>
    <t>Average of AMOUNT</t>
  </si>
  <si>
    <t>Payment_types</t>
  </si>
  <si>
    <t>Created a PIVOT TABLE and found out average amount spent by customer type and payment mode, Filtered out not paid shipment orders.</t>
  </si>
  <si>
    <t>Plotted a Column Chart to better convey the results.</t>
  </si>
  <si>
    <t>Shipment_category</t>
  </si>
  <si>
    <r>
      <t xml:space="preserve">Used </t>
    </r>
    <r>
      <rPr>
        <b/>
        <sz val="11"/>
        <color theme="1"/>
        <rFont val="Calibri"/>
        <family val="2"/>
        <scheme val="minor"/>
      </rPr>
      <t>IF</t>
    </r>
    <r>
      <rPr>
        <sz val="11"/>
        <color theme="1"/>
        <rFont val="Calibri"/>
        <family val="2"/>
        <scheme val="minor"/>
      </rPr>
      <t xml:space="preserve"> function to categorize shipments based on weight.</t>
    </r>
  </si>
  <si>
    <r>
      <t xml:space="preserve">Categorized shipments as </t>
    </r>
    <r>
      <rPr>
        <b/>
        <sz val="11"/>
        <color theme="1"/>
        <rFont val="Calibri"/>
        <family val="2"/>
        <scheme val="minor"/>
      </rPr>
      <t>Heavy</t>
    </r>
    <r>
      <rPr>
        <sz val="11"/>
        <color theme="1"/>
        <rFont val="Calibri"/>
        <family val="2"/>
        <scheme val="minor"/>
      </rPr>
      <t xml:space="preserve"> when the weight is above 500, </t>
    </r>
    <r>
      <rPr>
        <b/>
        <sz val="11"/>
        <color theme="1"/>
        <rFont val="Calibri"/>
        <family val="2"/>
        <scheme val="minor"/>
      </rPr>
      <t>Light</t>
    </r>
    <r>
      <rPr>
        <sz val="11"/>
        <color theme="1"/>
        <rFont val="Calibri"/>
        <family val="2"/>
        <scheme val="minor"/>
      </rPr>
      <t xml:space="preserve"> when less than 500.</t>
    </r>
  </si>
  <si>
    <t>Employee_Designation</t>
  </si>
  <si>
    <t>Average of SH_CHARGES</t>
  </si>
  <si>
    <t>Qn No:19</t>
  </si>
  <si>
    <t>Designation-wise Shipment Charge: Using a pivot table, analyze the employee_manages_shipment.csv and Shipment_Details.csv datasets to find out which employee designation has the highest average shipment charges. Incorporate slicers or timeline filters for dynamic data exploration.</t>
  </si>
  <si>
    <t>Employee Designation</t>
  </si>
  <si>
    <t>Created a PIVOT TABLE to Calculate average shipment charges by Employee Designation.</t>
  </si>
  <si>
    <t>Created slicers for shipment domain and type.</t>
  </si>
  <si>
    <t>Efficiency</t>
  </si>
  <si>
    <t>Qn No:20</t>
  </si>
  <si>
    <r>
      <t>Shipment Efficiency Analysis:</t>
    </r>
    <r>
      <rPr>
        <sz val="11"/>
        <color theme="1"/>
        <rFont val="Calibri"/>
        <family val="2"/>
        <scheme val="minor"/>
      </rPr>
      <t xml:space="preserve"> Analyze the </t>
    </r>
    <r>
      <rPr>
        <sz val="9.35"/>
        <color rgb="FFEB5757"/>
        <rFont val="Consolas"/>
        <family val="3"/>
      </rPr>
      <t>Shipment_Details.csv</t>
    </r>
    <r>
      <rPr>
        <sz val="11"/>
        <color theme="1"/>
        <rFont val="Calibri"/>
        <family val="2"/>
        <scheme val="minor"/>
      </rPr>
      <t xml:space="preserve"> to calculate the efficiency of shipments. Define efficiency as the ratio of </t>
    </r>
    <r>
      <rPr>
        <sz val="9.35"/>
        <color rgb="FFEB5757"/>
        <rFont val="Consolas"/>
        <family val="3"/>
      </rPr>
      <t>SH_WEIGHT</t>
    </r>
    <r>
      <rPr>
        <sz val="11"/>
        <color theme="1"/>
        <rFont val="Calibri"/>
        <family val="2"/>
        <scheme val="minor"/>
      </rPr>
      <t xml:space="preserve"> to </t>
    </r>
    <r>
      <rPr>
        <sz val="9.35"/>
        <color rgb="FFEB5757"/>
        <rFont val="Consolas"/>
        <family val="3"/>
      </rPr>
      <t>SH_CHARGES</t>
    </r>
    <r>
      <rPr>
        <sz val="11"/>
        <color theme="1"/>
        <rFont val="Calibri"/>
        <family val="2"/>
        <scheme val="minor"/>
      </rPr>
      <t xml:space="preserve">, categorized by </t>
    </r>
    <r>
      <rPr>
        <sz val="9.35"/>
        <color rgb="FFEB5757"/>
        <rFont val="Consolas"/>
        <family val="3"/>
      </rPr>
      <t>SH_DOMAIN</t>
    </r>
    <r>
      <rPr>
        <sz val="11"/>
        <color theme="1"/>
        <rFont val="Calibri"/>
        <family val="2"/>
        <scheme val="minor"/>
      </rPr>
      <t xml:space="preserve"> (Domestic/International) and </t>
    </r>
    <r>
      <rPr>
        <sz val="9.35"/>
        <color rgb="FFEB5757"/>
        <rFont val="Consolas"/>
        <family val="3"/>
      </rPr>
      <t>SER_TYPE</t>
    </r>
    <r>
      <rPr>
        <sz val="11"/>
        <color theme="1"/>
        <rFont val="Calibri"/>
        <family val="2"/>
        <scheme val="minor"/>
      </rPr>
      <t xml:space="preserve"> (Regular/Express). Identify the most and least efficient categories.</t>
    </r>
  </si>
  <si>
    <t>Average of Efficiency</t>
  </si>
  <si>
    <t>SHR_Domain</t>
  </si>
  <si>
    <r>
      <t xml:space="preserve">Created a ne column named </t>
    </r>
    <r>
      <rPr>
        <b/>
        <sz val="11"/>
        <color theme="1"/>
        <rFont val="Calibri"/>
        <family val="2"/>
        <scheme val="minor"/>
      </rPr>
      <t>SHIPMENT EFFICIENCY.</t>
    </r>
  </si>
  <si>
    <r>
      <t>Using colmns present in Shipment_details table created a</t>
    </r>
    <r>
      <rPr>
        <b/>
        <sz val="11"/>
        <color theme="1"/>
        <rFont val="Calibri"/>
        <family val="2"/>
        <scheme val="minor"/>
      </rPr>
      <t xml:space="preserve"> PIVOT TABLE</t>
    </r>
    <r>
      <rPr>
        <sz val="11"/>
        <color theme="1"/>
        <rFont val="Calibri"/>
        <family val="2"/>
        <scheme val="minor"/>
      </rPr>
      <t xml:space="preserve"> to analyze averahe efficiency on each domain and SER_Type</t>
    </r>
  </si>
  <si>
    <t>Membership_days</t>
  </si>
  <si>
    <t>C_Segment</t>
  </si>
  <si>
    <r>
      <t xml:space="preserve">Created a new column named C_Segment to segment customers based on four different categories using </t>
    </r>
    <r>
      <rPr>
        <b/>
        <sz val="11"/>
        <color theme="1"/>
        <rFont val="Calibri"/>
        <family val="2"/>
        <scheme val="minor"/>
      </rPr>
      <t>IF</t>
    </r>
    <r>
      <rPr>
        <sz val="11"/>
        <color theme="1"/>
        <rFont val="Calibri"/>
        <family val="2"/>
        <scheme val="minor"/>
      </rPr>
      <t xml:space="preserve"> function.</t>
    </r>
  </si>
  <si>
    <t>Null</t>
  </si>
  <si>
    <t>Qn No:17</t>
  </si>
  <si>
    <r>
      <t xml:space="preserve">Dynamic Payment Analysis: </t>
    </r>
    <r>
      <rPr>
        <sz val="11"/>
        <color theme="1"/>
        <rFont val="Calibri"/>
        <family val="2"/>
        <scheme val="minor"/>
      </rPr>
      <t xml:space="preserve">In </t>
    </r>
    <r>
      <rPr>
        <sz val="9.35"/>
        <color rgb="FFEB5757"/>
        <rFont val="Consolas"/>
        <family val="3"/>
      </rPr>
      <t>Payment_Details.csv</t>
    </r>
    <r>
      <rPr>
        <sz val="11"/>
        <color theme="1"/>
        <rFont val="Calibri"/>
        <family val="2"/>
        <scheme val="minor"/>
      </rPr>
      <t>, create a dynamic named range for each payment mode (e.g., CARD PAYMENT, COD). Then use a formula to calculate the average payment amount for each mode.</t>
    </r>
  </si>
  <si>
    <t>The dynamic range was created, but due to Excel 2013 version doesn't supports unique function, I have utilised pivot for the same. Also I have done this using Excel web version to get exposure on unique function.</t>
  </si>
  <si>
    <t>Delivery_Date</t>
  </si>
  <si>
    <t>Date_Taken</t>
  </si>
  <si>
    <t>Qn No: 18</t>
  </si>
  <si>
    <r>
      <t xml:space="preserve">Average Delivery Time Analysis: </t>
    </r>
    <r>
      <rPr>
        <sz val="11"/>
        <color theme="1"/>
        <rFont val="Calibri"/>
        <family val="2"/>
        <scheme val="minor"/>
      </rPr>
      <t xml:space="preserve">Analyze the combined data of </t>
    </r>
    <r>
      <rPr>
        <sz val="9.35"/>
        <color rgb="FFEB5757"/>
        <rFont val="Consolas"/>
        <family val="3"/>
      </rPr>
      <t>Shipment_Details.csv</t>
    </r>
    <r>
      <rPr>
        <sz val="11"/>
        <color theme="1"/>
        <rFont val="Calibri"/>
        <family val="2"/>
        <scheme val="minor"/>
      </rPr>
      <t xml:space="preserve"> and </t>
    </r>
    <r>
      <rPr>
        <sz val="9.35"/>
        <color rgb="FFEB5757"/>
        <rFont val="Consolas"/>
        <family val="3"/>
      </rPr>
      <t>Status.csv</t>
    </r>
    <r>
      <rPr>
        <sz val="11"/>
        <color theme="1"/>
        <rFont val="Calibri"/>
        <family val="2"/>
        <scheme val="minor"/>
      </rPr>
      <t xml:space="preserve"> to determine the average delivery time for shipments.(Consider using the </t>
    </r>
    <r>
      <rPr>
        <sz val="9.35"/>
        <color rgb="FFEB5757"/>
        <rFont val="Consolas"/>
        <family val="3"/>
      </rPr>
      <t>DATEDIF</t>
    </r>
    <r>
      <rPr>
        <sz val="11"/>
        <color theme="1"/>
        <rFont val="Calibri"/>
        <family val="2"/>
        <scheme val="minor"/>
      </rPr>
      <t xml:space="preserve"> function or similar.) How does the average delivery time vary between domestic and international shipments?</t>
    </r>
  </si>
  <si>
    <t>Time_Taken(Date)</t>
  </si>
  <si>
    <t>Average of Time_Taken(Date)</t>
  </si>
  <si>
    <t>Domain</t>
  </si>
  <si>
    <t>Area</t>
  </si>
  <si>
    <t>All Tables</t>
  </si>
  <si>
    <t>Pivot Sheet</t>
  </si>
  <si>
    <t>Customers_Membership Sheet</t>
  </si>
  <si>
    <t>Shipment_Details_Status Sheet</t>
  </si>
  <si>
    <t>Membership_Details Sheet</t>
  </si>
  <si>
    <t>Pivots Sheet</t>
  </si>
  <si>
    <t>Payment_Details sheet</t>
  </si>
  <si>
    <r>
      <t xml:space="preserve">using PIVOT TABLE find out the average days taken by each domain to deliver a order, Also removed </t>
    </r>
    <r>
      <rPr>
        <b/>
        <sz val="11"/>
        <color theme="1"/>
        <rFont val="Calibri"/>
        <family val="2"/>
        <scheme val="minor"/>
      </rPr>
      <t>inappropriate dates</t>
    </r>
    <r>
      <rPr>
        <sz val="11"/>
        <color theme="1"/>
        <rFont val="Calibri"/>
        <family val="2"/>
        <scheme val="minor"/>
      </rPr>
      <t xml:space="preserve"> using slicers.</t>
    </r>
  </si>
  <si>
    <r>
      <t xml:space="preserve">Changed date formates present in status table then using </t>
    </r>
    <r>
      <rPr>
        <b/>
        <sz val="11"/>
        <color theme="1"/>
        <rFont val="Calibri"/>
        <family val="2"/>
        <scheme val="minor"/>
      </rPr>
      <t>VLOOKUP</t>
    </r>
    <r>
      <rPr>
        <sz val="11"/>
        <color theme="1"/>
        <rFont val="Calibri"/>
        <family val="2"/>
        <scheme val="minor"/>
      </rPr>
      <t xml:space="preserve"> And created new column name Time_taken(Days).</t>
    </r>
  </si>
  <si>
    <t>Note:</t>
  </si>
  <si>
    <t>As this project is entirely done using Excel 2018 kindly use Excel software to evaluate this, Gdocs may ignore some functionalities and provide different visualization effects.</t>
  </si>
  <si>
    <t>Continuous</t>
  </si>
  <si>
    <t>Categorical</t>
  </si>
  <si>
    <t>Timeline</t>
  </si>
  <si>
    <t>Sh_Weight</t>
  </si>
  <si>
    <t>Sh_Cahrges</t>
  </si>
  <si>
    <t>Time Taken(Days)</t>
  </si>
  <si>
    <t>Insight</t>
  </si>
  <si>
    <t>Chart Type</t>
  </si>
  <si>
    <t>Pie</t>
  </si>
  <si>
    <t>Shipment_category with time taken</t>
  </si>
  <si>
    <t>Stacked Column</t>
  </si>
  <si>
    <t>Bar</t>
  </si>
  <si>
    <t>Row Labels</t>
  </si>
  <si>
    <t>Sum of SH_CHARGES</t>
  </si>
  <si>
    <t>CONTENT by Total SH_Charges</t>
  </si>
  <si>
    <t>Year</t>
  </si>
  <si>
    <t>Heavy</t>
  </si>
  <si>
    <t>Light</t>
  </si>
  <si>
    <t>Column Labels</t>
  </si>
  <si>
    <t>Count of SH_ID</t>
  </si>
  <si>
    <t>Employee_Designation vs Time Taken</t>
  </si>
  <si>
    <t>Bar Chart</t>
  </si>
  <si>
    <t>Scatter Chart (manual)</t>
  </si>
  <si>
    <t>Column / Line Chart</t>
  </si>
  <si>
    <t>Total Shipments by Year</t>
  </si>
  <si>
    <t>Weight vs Charges (Scatter)</t>
  </si>
  <si>
    <t>Shipment Count by Employee Role</t>
  </si>
  <si>
    <t>Shipment and Employee Dashboard</t>
  </si>
  <si>
    <t>Amount</t>
  </si>
  <si>
    <t>Payment Status</t>
  </si>
  <si>
    <t>Payment Mode</t>
  </si>
  <si>
    <t>Payment Date</t>
  </si>
  <si>
    <t>Payment Category</t>
  </si>
  <si>
    <t>Customer type</t>
  </si>
  <si>
    <t>Membership Days</t>
  </si>
  <si>
    <t>Total Amount by payment Mode</t>
  </si>
  <si>
    <t>Amount by Customer Segment</t>
  </si>
  <si>
    <t>Column</t>
  </si>
  <si>
    <t>Average Membership by Type</t>
  </si>
  <si>
    <t>Top 5 Customers</t>
  </si>
  <si>
    <t>Sum of AMOUNT</t>
  </si>
  <si>
    <t>Long-Term, High-Value</t>
  </si>
  <si>
    <t>Long-term, Low-Value</t>
  </si>
  <si>
    <t>Short-term, High-Value</t>
  </si>
  <si>
    <t>Short-Term, Low-Value</t>
  </si>
  <si>
    <t>Average of Membership_days</t>
  </si>
  <si>
    <t>Customer Type vs Payment Status vs Amount</t>
  </si>
  <si>
    <t>Customer_segment</t>
  </si>
  <si>
    <t>Customer_type vs payment_status vs amount</t>
  </si>
  <si>
    <t>Customer_id</t>
  </si>
  <si>
    <t>Payment and Customers Dashboard</t>
  </si>
  <si>
    <t>Dashboard 1</t>
  </si>
  <si>
    <t>Dashboard 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</si>
</sst>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9" formatCode="_-[$$-409]* #,##0_ ;_-[$$-409]* \-#,##0\ ;_-[$$-409]* &quot;-&quot;??_ ;_-@_ "/>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9.35"/>
      <color rgb="FFEB5757"/>
      <name val="Consolas"/>
      <family val="3"/>
    </font>
    <font>
      <sz val="11"/>
      <color theme="0" tint="-4.9989318521683403E-2"/>
      <name val="Calibri"/>
      <family val="2"/>
      <scheme val="minor"/>
    </font>
    <font>
      <sz val="11"/>
      <color theme="1"/>
      <name val="Calibri"/>
      <family val="2"/>
      <scheme val="minor"/>
    </font>
    <font>
      <sz val="11"/>
      <color rgb="FF000000"/>
      <name val="Calibri"/>
      <family val="2"/>
      <scheme val="minor"/>
    </font>
    <font>
      <b/>
      <sz val="11"/>
      <color rgb="FF000000"/>
      <name val="Calibri"/>
      <family val="2"/>
      <scheme val="minor"/>
    </font>
    <font>
      <sz val="12"/>
      <color theme="1"/>
      <name val="Calibri"/>
      <family val="2"/>
      <scheme val="minor"/>
    </font>
    <font>
      <b/>
      <sz val="22"/>
      <color theme="5" tint="-0.249977111117893"/>
      <name val="Arial"/>
      <family val="2"/>
    </font>
    <font>
      <sz val="10"/>
      <color theme="1"/>
      <name val="Arial Unicode MS"/>
      <family val="2"/>
    </font>
    <font>
      <b/>
      <sz val="18"/>
      <color theme="9" tint="0.39997558519241921"/>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rgb="FFA9D08E"/>
        <bgColor rgb="FF000000"/>
      </patternFill>
    </fill>
    <fill>
      <patternFill patternType="solid">
        <fgColor theme="4" tint="-0.249977111117893"/>
        <bgColor theme="4"/>
      </patternFill>
    </fill>
    <fill>
      <patternFill patternType="solid">
        <fgColor theme="6"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1499984740745262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4">
    <xf numFmtId="0" fontId="0" fillId="0" borderId="0" xfId="0"/>
    <xf numFmtId="14"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14" fontId="0" fillId="0" borderId="0" xfId="0" applyNumberFormat="1" applyBorder="1"/>
    <xf numFmtId="14" fontId="0" fillId="0" borderId="17" xfId="0" applyNumberFormat="1" applyBorder="1"/>
    <xf numFmtId="11" fontId="0" fillId="0" borderId="14" xfId="0" applyNumberFormat="1" applyBorder="1"/>
    <xf numFmtId="2" fontId="0" fillId="0" borderId="0" xfId="0" applyNumberFormat="1"/>
    <xf numFmtId="1" fontId="0" fillId="0" borderId="11" xfId="0" applyNumberFormat="1" applyBorder="1"/>
    <xf numFmtId="1" fontId="0" fillId="0" borderId="14" xfId="0" applyNumberFormat="1" applyBorder="1"/>
    <xf numFmtId="1" fontId="0" fillId="0" borderId="16" xfId="0" applyNumberFormat="1" applyBorder="1"/>
    <xf numFmtId="1" fontId="0" fillId="0" borderId="0" xfId="0" applyNumberFormat="1"/>
    <xf numFmtId="1" fontId="0" fillId="0" borderId="12" xfId="0" applyNumberFormat="1" applyBorder="1"/>
    <xf numFmtId="1" fontId="0" fillId="0" borderId="0" xfId="0" applyNumberFormat="1" applyBorder="1"/>
    <xf numFmtId="1" fontId="0" fillId="0" borderId="17" xfId="0" applyNumberFormat="1" applyBorder="1"/>
    <xf numFmtId="14" fontId="0" fillId="0" borderId="12" xfId="0" applyNumberFormat="1" applyBorder="1"/>
    <xf numFmtId="0" fontId="20" fillId="33" borderId="0" xfId="0" applyFont="1" applyFill="1"/>
    <xf numFmtId="0" fontId="20" fillId="33" borderId="0" xfId="0" applyFont="1" applyFill="1" applyAlignment="1">
      <alignment horizontal="left"/>
    </xf>
    <xf numFmtId="2" fontId="20" fillId="33" borderId="0" xfId="0" applyNumberFormat="1" applyFont="1" applyFill="1"/>
    <xf numFmtId="0" fontId="0" fillId="37" borderId="0" xfId="0" applyFill="1" applyAlignment="1">
      <alignment horizontal="left"/>
    </xf>
    <xf numFmtId="2" fontId="0" fillId="37" borderId="0" xfId="0" applyNumberFormat="1" applyFill="1"/>
    <xf numFmtId="0" fontId="0" fillId="0" borderId="0" xfId="0" applyAlignment="1">
      <alignment vertical="center"/>
    </xf>
    <xf numFmtId="0" fontId="0" fillId="0" borderId="0" xfId="0" applyAlignment="1">
      <alignment vertical="center" wrapText="1"/>
    </xf>
    <xf numFmtId="0" fontId="18" fillId="0" borderId="0" xfId="0" applyFont="1" applyAlignment="1">
      <alignment horizontal="center"/>
    </xf>
    <xf numFmtId="0" fontId="0" fillId="36" borderId="20" xfId="0" applyFont="1" applyFill="1" applyBorder="1"/>
    <xf numFmtId="0" fontId="0" fillId="37" borderId="0" xfId="0" applyFill="1"/>
    <xf numFmtId="0" fontId="0" fillId="0" borderId="20" xfId="0" applyFont="1" applyBorder="1"/>
    <xf numFmtId="0" fontId="18" fillId="0" borderId="0" xfId="0" applyFont="1" applyAlignment="1">
      <alignment vertical="center"/>
    </xf>
    <xf numFmtId="0" fontId="20" fillId="33" borderId="0" xfId="0" applyNumberFormat="1" applyFont="1" applyFill="1"/>
    <xf numFmtId="0" fontId="0" fillId="37" borderId="0" xfId="0" applyNumberFormat="1" applyFill="1"/>
    <xf numFmtId="0" fontId="0" fillId="34" borderId="0" xfId="0" applyFill="1" applyAlignment="1">
      <alignment horizontal="left"/>
    </xf>
    <xf numFmtId="0" fontId="0" fillId="0" borderId="0" xfId="0" applyAlignment="1">
      <alignment horizontal="left" vertical="center"/>
    </xf>
    <xf numFmtId="0" fontId="0" fillId="0" borderId="0" xfId="0" applyAlignment="1">
      <alignment horizontal="left" wrapText="1"/>
    </xf>
    <xf numFmtId="2" fontId="0" fillId="34" borderId="0" xfId="0" applyNumberFormat="1" applyFill="1"/>
    <xf numFmtId="0" fontId="0" fillId="0" borderId="10" xfId="0" applyBorder="1" applyAlignment="1">
      <alignment horizontal="center" vertical="center" wrapText="1"/>
    </xf>
    <xf numFmtId="0" fontId="0" fillId="0" borderId="0" xfId="0" applyNumberFormat="1"/>
    <xf numFmtId="0" fontId="0" fillId="33" borderId="0" xfId="0" applyFill="1" applyAlignment="1">
      <alignment horizontal="left"/>
    </xf>
    <xf numFmtId="164" fontId="0" fillId="0" borderId="12" xfId="0" applyNumberFormat="1" applyBorder="1"/>
    <xf numFmtId="164" fontId="0" fillId="0" borderId="0" xfId="0" applyNumberFormat="1" applyBorder="1"/>
    <xf numFmtId="164" fontId="0" fillId="0" borderId="17" xfId="0" applyNumberFormat="1" applyBorder="1"/>
    <xf numFmtId="164" fontId="0" fillId="0" borderId="0" xfId="0" applyNumberFormat="1"/>
    <xf numFmtId="14" fontId="22" fillId="0" borderId="17" xfId="0" applyNumberFormat="1" applyFont="1" applyBorder="1"/>
    <xf numFmtId="0" fontId="16" fillId="0" borderId="0" xfId="0" applyFont="1"/>
    <xf numFmtId="0" fontId="20" fillId="33" borderId="0" xfId="0" applyFont="1" applyFill="1" applyAlignment="1">
      <alignment horizontal="center" wrapText="1"/>
    </xf>
    <xf numFmtId="0" fontId="20" fillId="33" borderId="0" xfId="0" applyFont="1" applyFill="1" applyAlignment="1">
      <alignment horizontal="center" vertical="center"/>
    </xf>
    <xf numFmtId="0" fontId="20" fillId="33" borderId="0" xfId="0" applyFont="1" applyFill="1" applyAlignment="1">
      <alignment horizontal="center" vertical="center" wrapText="1"/>
    </xf>
    <xf numFmtId="1" fontId="20" fillId="33" borderId="10" xfId="0" applyNumberFormat="1" applyFont="1" applyFill="1" applyBorder="1" applyAlignment="1">
      <alignment horizontal="center" vertical="center" wrapText="1"/>
    </xf>
    <xf numFmtId="0" fontId="20" fillId="33" borderId="10" xfId="0" applyFont="1" applyFill="1" applyBorder="1" applyAlignment="1">
      <alignment horizontal="center" vertical="center" wrapText="1"/>
    </xf>
    <xf numFmtId="14" fontId="20" fillId="33" borderId="10" xfId="0" applyNumberFormat="1" applyFont="1" applyFill="1" applyBorder="1" applyAlignment="1">
      <alignment horizontal="center" vertical="center" wrapText="1"/>
    </xf>
    <xf numFmtId="0" fontId="0" fillId="37" borderId="10" xfId="0" applyFill="1" applyBorder="1" applyAlignment="1">
      <alignment horizontal="center" vertical="center" wrapText="1"/>
    </xf>
    <xf numFmtId="14" fontId="0" fillId="37" borderId="10" xfId="0" applyNumberFormat="1" applyFill="1" applyBorder="1" applyAlignment="1">
      <alignment horizontal="center" vertical="center" wrapText="1"/>
    </xf>
    <xf numFmtId="0" fontId="13" fillId="39" borderId="20" xfId="0" applyFont="1" applyFill="1" applyBorder="1" applyAlignment="1">
      <alignment horizontal="center" vertical="center"/>
    </xf>
    <xf numFmtId="0" fontId="0" fillId="33" borderId="0" xfId="0" applyFill="1" applyAlignment="1">
      <alignment horizontal="center" vertical="center" wrapText="1"/>
    </xf>
    <xf numFmtId="0" fontId="0" fillId="33" borderId="0" xfId="0" applyFill="1" applyAlignment="1">
      <alignment horizontal="center" vertical="center"/>
    </xf>
    <xf numFmtId="0" fontId="16" fillId="0" borderId="0" xfId="0" applyFont="1" applyAlignment="1">
      <alignment horizontal="left" vertical="top"/>
    </xf>
    <xf numFmtId="2" fontId="0" fillId="33" borderId="0" xfId="0" applyNumberFormat="1" applyFill="1"/>
    <xf numFmtId="0" fontId="0" fillId="0" borderId="10" xfId="0" applyBorder="1" applyAlignment="1">
      <alignment horizontal="center" vertical="center"/>
    </xf>
    <xf numFmtId="2" fontId="0" fillId="0" borderId="0" xfId="0" applyNumberFormat="1" applyBorder="1"/>
    <xf numFmtId="2" fontId="0" fillId="0" borderId="12" xfId="0" applyNumberFormat="1" applyBorder="1"/>
    <xf numFmtId="2" fontId="0" fillId="0" borderId="17" xfId="0" applyNumberFormat="1" applyBorder="1"/>
    <xf numFmtId="14" fontId="22" fillId="0" borderId="12" xfId="0" applyNumberFormat="1" applyFont="1" applyBorder="1"/>
    <xf numFmtId="1" fontId="0" fillId="0" borderId="13" xfId="0" applyNumberFormat="1" applyBorder="1"/>
    <xf numFmtId="14" fontId="22" fillId="0" borderId="0" xfId="0" applyNumberFormat="1" applyFont="1" applyBorder="1"/>
    <xf numFmtId="1" fontId="0" fillId="0" borderId="15" xfId="0" applyNumberFormat="1" applyBorder="1"/>
    <xf numFmtId="1" fontId="0" fillId="0" borderId="18" xfId="0" applyNumberFormat="1" applyBorder="1"/>
    <xf numFmtId="0" fontId="16" fillId="35" borderId="10" xfId="0" applyFont="1" applyFill="1" applyBorder="1" applyAlignment="1">
      <alignment horizontal="center" vertical="center"/>
    </xf>
    <xf numFmtId="0" fontId="16" fillId="35" borderId="10" xfId="0" applyFont="1" applyFill="1" applyBorder="1" applyAlignment="1">
      <alignment horizontal="center" vertical="center" wrapText="1"/>
    </xf>
    <xf numFmtId="1" fontId="16" fillId="35" borderId="19" xfId="0" applyNumberFormat="1" applyFont="1" applyFill="1" applyBorder="1"/>
    <xf numFmtId="0" fontId="16" fillId="35" borderId="19" xfId="0" applyFont="1" applyFill="1" applyBorder="1"/>
    <xf numFmtId="14" fontId="16" fillId="35" borderId="19" xfId="0" applyNumberFormat="1" applyFont="1" applyFill="1" applyBorder="1"/>
    <xf numFmtId="0" fontId="16" fillId="35" borderId="10" xfId="0" applyFont="1" applyFill="1" applyBorder="1"/>
    <xf numFmtId="14" fontId="23" fillId="38" borderId="10" xfId="0" applyNumberFormat="1" applyFont="1" applyFill="1" applyBorder="1"/>
    <xf numFmtId="14" fontId="16" fillId="35" borderId="10" xfId="0" applyNumberFormat="1" applyFont="1" applyFill="1" applyBorder="1"/>
    <xf numFmtId="1" fontId="16" fillId="35" borderId="10" xfId="0" applyNumberFormat="1" applyFont="1" applyFill="1" applyBorder="1"/>
    <xf numFmtId="0" fontId="16" fillId="40" borderId="19" xfId="0" applyFont="1" applyFill="1" applyBorder="1"/>
    <xf numFmtId="0" fontId="0" fillId="0" borderId="0" xfId="0" applyFill="1" applyBorder="1"/>
    <xf numFmtId="0" fontId="0" fillId="0" borderId="0" xfId="0" applyFont="1" applyFill="1" applyBorder="1"/>
    <xf numFmtId="0" fontId="0" fillId="0" borderId="12" xfId="0" applyFill="1" applyBorder="1"/>
    <xf numFmtId="0" fontId="0" fillId="0" borderId="17" xfId="0" applyFont="1" applyFill="1" applyBorder="1"/>
    <xf numFmtId="0" fontId="0" fillId="0" borderId="0" xfId="0" applyAlignment="1">
      <alignment horizontal="left" vertical="center" wrapText="1"/>
    </xf>
    <xf numFmtId="0" fontId="0" fillId="0" borderId="0" xfId="0" applyFont="1" applyBorder="1" applyAlignment="1">
      <alignment horizontal="center" vertical="center" wrapText="1"/>
    </xf>
    <xf numFmtId="0" fontId="16" fillId="40" borderId="10"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Font="1" applyBorder="1" applyAlignment="1">
      <alignment horizontal="left" vertical="center" wrapText="1" indent="1"/>
    </xf>
    <xf numFmtId="0" fontId="0" fillId="0" borderId="0" xfId="0" applyFont="1" applyBorder="1" applyAlignment="1">
      <alignment horizontal="left" vertical="center" wrapText="1"/>
    </xf>
    <xf numFmtId="0" fontId="0" fillId="0" borderId="0" xfId="0" applyFont="1" applyBorder="1" applyAlignment="1">
      <alignment horizontal="left" vertical="top" wrapText="1"/>
    </xf>
    <xf numFmtId="0" fontId="0" fillId="41" borderId="0" xfId="0" applyFill="1"/>
    <xf numFmtId="0" fontId="16" fillId="0" borderId="0" xfId="0" applyFont="1" applyAlignment="1">
      <alignment horizontal="center" vertical="center" wrapText="1"/>
    </xf>
    <xf numFmtId="0" fontId="0" fillId="43" borderId="0" xfId="0" applyFill="1"/>
    <xf numFmtId="0" fontId="24" fillId="0" borderId="11" xfId="0" applyFont="1" applyBorder="1" applyAlignment="1">
      <alignment vertical="center"/>
    </xf>
    <xf numFmtId="0" fontId="24" fillId="0" borderId="13" xfId="0" applyFont="1" applyBorder="1" applyAlignment="1">
      <alignment horizontal="center" vertical="center" wrapText="1"/>
    </xf>
    <xf numFmtId="0" fontId="24" fillId="0" borderId="14" xfId="0" applyFont="1" applyBorder="1" applyAlignment="1">
      <alignment horizontal="left" vertical="center" wrapText="1"/>
    </xf>
    <xf numFmtId="0" fontId="24" fillId="0" borderId="15" xfId="0" applyFont="1" applyBorder="1" applyAlignment="1">
      <alignment horizontal="center" vertical="center" wrapText="1"/>
    </xf>
    <xf numFmtId="0" fontId="24" fillId="0" borderId="14" xfId="0" applyFont="1" applyBorder="1" applyAlignment="1">
      <alignment vertical="center" wrapText="1"/>
    </xf>
    <xf numFmtId="0" fontId="24" fillId="0" borderId="15" xfId="0" applyFont="1" applyBorder="1" applyAlignment="1">
      <alignment vertical="center" wrapText="1"/>
    </xf>
    <xf numFmtId="0" fontId="24" fillId="0" borderId="16" xfId="0" applyFont="1" applyBorder="1" applyAlignment="1">
      <alignment vertical="center" wrapText="1"/>
    </xf>
    <xf numFmtId="0" fontId="24" fillId="0" borderId="18" xfId="0" applyFont="1" applyBorder="1" applyAlignment="1">
      <alignment vertical="center" wrapText="1"/>
    </xf>
    <xf numFmtId="0" fontId="16" fillId="0" borderId="0" xfId="0" applyFont="1" applyFill="1" applyBorder="1" applyAlignment="1">
      <alignment horizontal="center" vertical="top"/>
    </xf>
    <xf numFmtId="164" fontId="16" fillId="35" borderId="10" xfId="0" applyNumberFormat="1" applyFont="1" applyFill="1" applyBorder="1" applyAlignment="1">
      <alignment horizontal="center" vertical="center"/>
    </xf>
    <xf numFmtId="14" fontId="16" fillId="35" borderId="10" xfId="0" applyNumberFormat="1" applyFont="1" applyFill="1" applyBorder="1" applyAlignment="1">
      <alignment horizontal="center" vertical="center"/>
    </xf>
    <xf numFmtId="2" fontId="16" fillId="35" borderId="10" xfId="0" applyNumberFormat="1" applyFont="1" applyFill="1" applyBorder="1" applyAlignment="1">
      <alignment horizontal="center" vertical="center"/>
    </xf>
    <xf numFmtId="1" fontId="16" fillId="35" borderId="10" xfId="0" applyNumberFormat="1" applyFont="1" applyFill="1" applyBorder="1" applyAlignment="1">
      <alignment horizontal="center" vertical="center"/>
    </xf>
    <xf numFmtId="0" fontId="26" fillId="0" borderId="0" xfId="0" applyFont="1" applyAlignment="1">
      <alignment vertical="center" wrapText="1"/>
    </xf>
    <xf numFmtId="0" fontId="16" fillId="0" borderId="0" xfId="0" applyFont="1" applyFill="1" applyBorder="1"/>
    <xf numFmtId="0" fontId="16" fillId="42" borderId="10" xfId="0" applyFont="1" applyFill="1" applyBorder="1"/>
    <xf numFmtId="0" fontId="0" fillId="42" borderId="0" xfId="0" applyFill="1" applyAlignment="1">
      <alignment vertical="center"/>
    </xf>
    <xf numFmtId="0" fontId="0" fillId="42" borderId="14" xfId="0" applyFont="1" applyFill="1" applyBorder="1" applyAlignment="1">
      <alignment horizontal="left" vertical="center" wrapText="1"/>
    </xf>
    <xf numFmtId="0" fontId="0" fillId="42" borderId="0" xfId="0" applyFill="1"/>
    <xf numFmtId="0" fontId="0" fillId="42" borderId="0" xfId="0" applyFill="1" applyAlignment="1">
      <alignment horizontal="left"/>
    </xf>
    <xf numFmtId="0" fontId="0" fillId="42" borderId="0" xfId="0" applyNumberFormat="1" applyFill="1"/>
    <xf numFmtId="1" fontId="0" fillId="42" borderId="0" xfId="0" applyNumberFormat="1" applyFill="1"/>
    <xf numFmtId="0" fontId="16" fillId="42" borderId="19" xfId="0" applyFont="1" applyFill="1" applyBorder="1"/>
    <xf numFmtId="0" fontId="0" fillId="0" borderId="11" xfId="0" applyFont="1" applyFill="1" applyBorder="1"/>
    <xf numFmtId="0" fontId="0" fillId="0" borderId="13" xfId="0" applyFont="1" applyBorder="1"/>
    <xf numFmtId="0" fontId="0" fillId="0" borderId="14" xfId="0" applyFont="1" applyFill="1" applyBorder="1"/>
    <xf numFmtId="0" fontId="0" fillId="0" borderId="15" xfId="0" applyFont="1" applyBorder="1"/>
    <xf numFmtId="0" fontId="0" fillId="0" borderId="16" xfId="0" applyFont="1" applyFill="1" applyBorder="1"/>
    <xf numFmtId="0" fontId="0" fillId="0" borderId="18" xfId="0" applyFont="1" applyBorder="1"/>
    <xf numFmtId="0" fontId="18" fillId="0" borderId="0" xfId="0" applyFont="1" applyAlignment="1">
      <alignment horizontal="left"/>
    </xf>
    <xf numFmtId="0" fontId="0" fillId="0" borderId="0" xfId="0" applyAlignment="1">
      <alignment horizontal="left" vertical="top" wrapText="1"/>
    </xf>
    <xf numFmtId="0" fontId="18" fillId="0" borderId="0" xfId="0" applyFont="1" applyAlignment="1">
      <alignment horizontal="left" vertical="top" wrapText="1"/>
    </xf>
    <xf numFmtId="0" fontId="0" fillId="0" borderId="0" xfId="0" applyAlignment="1">
      <alignment horizontal="center"/>
    </xf>
    <xf numFmtId="0" fontId="21" fillId="0" borderId="0" xfId="0" applyFont="1" applyAlignment="1">
      <alignment horizontal="left" vertical="top" wrapText="1"/>
    </xf>
    <xf numFmtId="0" fontId="27" fillId="41" borderId="0" xfId="0" applyFont="1" applyFill="1" applyAlignment="1">
      <alignment horizontal="center" vertical="center"/>
    </xf>
    <xf numFmtId="0" fontId="25" fillId="43" borderId="0" xfId="0" applyFont="1" applyFill="1" applyAlignment="1">
      <alignment horizontal="center" vertical="center"/>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5">
    <dxf>
      <numFmt numFmtId="169" formatCode="_-[$$-409]* #,##0_ ;_-[$$-409]* \-#,##0\ ;_-[$$-409]* &quot;-&quot;??_ ;_-@_ "/>
    </dxf>
    <dxf>
      <numFmt numFmtId="169" formatCode="_-[$$-409]* #,##0_ ;_-[$$-409]* \-#,##0\ ;_-[$$-409]* &quot;-&quot;??_ ;_-@_ "/>
    </dxf>
    <dxf>
      <numFmt numFmtId="169" formatCode="_-[$$-409]* #,##0_ ;_-[$$-409]* \-#,##0\ ;_-[$$-409]* &quot;-&quot;??_ ;_-@_ "/>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bgColor theme="4" tint="-0.249977111117893"/>
        </patternFill>
      </fill>
      <alignment horizontal="center" vertical="center" textRotation="0" indent="0" justifyLastLine="0" shrinkToFit="0" readingOrder="0"/>
    </dxf>
    <dxf>
      <fill>
        <patternFill patternType="solid">
          <fgColor indexed="64"/>
          <bgColor theme="4" tint="0.59999389629810485"/>
        </patternFill>
      </fill>
    </dxf>
    <dxf>
      <fill>
        <patternFill patternType="solid">
          <fgColor indexed="64"/>
          <bgColor theme="4" tint="0.59999389629810485"/>
        </patternFill>
      </fill>
    </dxf>
    <dxf>
      <font>
        <strike val="0"/>
        <outline val="0"/>
        <shadow val="0"/>
        <u val="none"/>
        <vertAlign val="baseline"/>
        <sz val="11"/>
        <color theme="0" tint="-4.9989318521683403E-2"/>
        <name val="Calibri"/>
        <scheme val="minor"/>
      </font>
      <fill>
        <patternFill patternType="solid">
          <fgColor indexed="64"/>
          <bgColor theme="4" tint="-0.249977111117893"/>
        </patternFill>
      </fill>
      <alignment horizontal="center" vertical="bottom" textRotation="0" wrapText="1" indent="0" justifyLastLine="0" shrinkToFit="0" readingOrder="0"/>
    </dxf>
    <dxf>
      <alignment horizontal="center" readingOrder="0"/>
    </dxf>
    <dxf>
      <alignment horizontal="center" readingOrder="0"/>
    </dxf>
    <dxf>
      <alignment vertical="center" readingOrder="0"/>
    </dxf>
    <dxf>
      <alignment vertical="center" readingOrder="0"/>
    </dxf>
    <dxf>
      <alignment wrapText="1" readingOrder="0"/>
    </dxf>
    <dxf>
      <numFmt numFmtId="2" formatCode="0.00"/>
    </dxf>
    <dxf>
      <fill>
        <patternFill patternType="solid">
          <bgColor theme="4" tint="0.59999389629810485"/>
        </patternFill>
      </fill>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59999389629810485"/>
        </patternFill>
      </fill>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2" formatCode="0.00"/>
    </dxf>
    <dxf>
      <fill>
        <patternFill patternType="solid">
          <bgColor theme="4" tint="0.59999389629810485"/>
        </patternFill>
      </fill>
    </dxf>
    <dxf>
      <fill>
        <patternFill patternType="solid">
          <bgColor theme="4" tint="0.59999389629810485"/>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alignment horizontal="center" readingOrder="0"/>
    </dxf>
    <dxf>
      <alignment horizontal="center" readingOrder="0"/>
    </dxf>
    <dxf>
      <alignment vertical="center" readingOrder="0"/>
    </dxf>
    <dxf>
      <alignment vertical="center" readingOrder="0"/>
    </dxf>
    <dxf>
      <alignment wrapText="1" readingOrder="0"/>
    </dxf>
    <dxf>
      <numFmt numFmtId="2" formatCode="0.00"/>
    </dxf>
    <dxf>
      <alignment horizontal="center" readingOrder="0"/>
    </dxf>
    <dxf>
      <alignment horizontal="center" readingOrder="0"/>
    </dxf>
    <dxf>
      <alignment vertical="center" readingOrder="0"/>
    </dxf>
    <dxf>
      <alignment vertical="center" readingOrder="0"/>
    </dxf>
    <dxf>
      <alignment wrapText="1" readingOrder="0"/>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2" formatCode="0.00"/>
    </dxf>
    <dxf>
      <alignment horizontal="center" readingOrder="0"/>
    </dxf>
    <dxf>
      <alignment horizontal="center" readingOrder="0"/>
    </dxf>
    <dxf>
      <alignment vertical="center" readingOrder="0"/>
    </dxf>
    <dxf>
      <alignment vertical="center" readingOrder="0"/>
    </dxf>
    <dxf>
      <alignment wrapText="1" readingOrder="0"/>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59999389629810485"/>
        </patternFill>
      </fill>
    </dxf>
    <dxf>
      <fill>
        <patternFill patternType="solid">
          <bgColor theme="4" tint="0.59999389629810485"/>
        </patternFill>
      </fill>
    </dxf>
    <dxf>
      <numFmt numFmtId="2" formatCode="0.00"/>
    </dxf>
    <dxf>
      <fill>
        <patternFill patternType="solid">
          <bgColor theme="4" tint="0.59999389629810485"/>
        </patternFill>
      </fill>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39997558519241921"/>
        </patternFill>
      </fill>
    </dxf>
    <dxf>
      <fill>
        <patternFill patternType="solid">
          <bgColor theme="4" tint="0.39997558519241921"/>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2" formatCode="0.00"/>
    </dxf>
    <dxf>
      <font>
        <color rgb="FF006100"/>
      </font>
      <fill>
        <patternFill>
          <bgColor rgb="FFC6EFCE"/>
        </patternFill>
      </fill>
    </dxf>
    <dxf>
      <fill>
        <patternFill>
          <bgColor theme="5"/>
        </patternFill>
      </fill>
    </dxf>
    <dxf>
      <fill>
        <patternFill>
          <bgColor theme="1"/>
        </patternFill>
      </fill>
    </dxf>
    <dxf>
      <fill>
        <patternFill>
          <bgColor theme="9"/>
        </patternFill>
      </fill>
    </dxf>
    <dxf>
      <fill>
        <patternFill patternType="solid">
          <bgColor theme="1"/>
        </patternFill>
      </fill>
    </dxf>
  </dxfs>
  <tableStyles count="2" defaultTableStyle="TableStyleMedium2" defaultPivotStyle="PivotStyleLight16">
    <tableStyle name="Slicer Style 1" pivot="0" table="0" count="3">
      <tableStyleElement type="wholeTable" dxfId="144"/>
      <tableStyleElement type="headerRow" dxfId="143"/>
    </tableStyle>
    <tableStyle name="Slicer Style 2" pivot="0" table="0" count="3">
      <tableStyleElement type="wholeTable" dxfId="142"/>
      <tableStyleElement type="headerRow" dxfId="141"/>
    </tableStyle>
  </tableStyles>
  <extLst>
    <ext xmlns:x14="http://schemas.microsoft.com/office/spreadsheetml/2009/9/main" uri="{46F421CA-312F-682f-3DD2-61675219B42D}">
      <x14:dxfs count="2">
        <dxf>
          <fill>
            <patternFill>
              <bgColor theme="9"/>
            </patternFill>
          </fill>
        </dxf>
        <dxf>
          <fill>
            <patternFill>
              <bgColor theme="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3.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microsoft.com/office/2007/relationships/slicerCache" Target="slicerCaches/slicerCache11.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2.xml"/><Relationship Id="rId33" Type="http://schemas.microsoft.com/office/2007/relationships/slicerCache" Target="slicerCaches/slicerCache10.xml"/><Relationship Id="rId38" Type="http://schemas.microsoft.com/office/2007/relationships/slicerCache" Target="slicerCaches/slicerCache15.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6.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microsoft.com/office/2007/relationships/slicerCache" Target="slicerCaches/slicerCache9.xml"/><Relationship Id="rId37" Type="http://schemas.microsoft.com/office/2007/relationships/slicerCache" Target="slicerCaches/slicerCache14.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5.xml"/><Relationship Id="rId36" Type="http://schemas.microsoft.com/office/2007/relationships/slicerCache" Target="slicerCaches/slicerCache13.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4.xml"/><Relationship Id="rId30" Type="http://schemas.microsoft.com/office/2007/relationships/slicerCache" Target="slicerCaches/slicerCache7.xml"/><Relationship Id="rId35" Type="http://schemas.microsoft.com/office/2007/relationships/slicerCache" Target="slicerCaches/slicerCache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[Excel-Operational_Analysis-Delhivery.xlsx]Pivots!Average_Sh_Weight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Sh_Weight</a:t>
            </a:r>
            <a:r>
              <a:rPr lang="en-US" baseline="0"/>
              <a:t> Across SER_TYPE</a:t>
            </a:r>
            <a:endParaRPr lang="en-US"/>
          </a:p>
        </c:rich>
      </c:tx>
      <c:layout>
        <c:manualLayout>
          <c:xMode val="edge"/>
          <c:yMode val="edge"/>
          <c:x val="0.12344601962922573"/>
          <c:y val="0.109250933538670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tx2"/>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601284572252896"/>
          <c:y val="0.28322569694561051"/>
          <c:w val="0.66257423928879122"/>
          <c:h val="0.47504036364539604"/>
        </c:manualLayout>
      </c:layout>
      <c:barChart>
        <c:barDir val="col"/>
        <c:grouping val="clustered"/>
        <c:varyColors val="0"/>
        <c:ser>
          <c:idx val="0"/>
          <c:order val="0"/>
          <c:tx>
            <c:strRef>
              <c:f>Pivots!$C$3</c:f>
              <c:strCache>
                <c:ptCount val="1"/>
                <c:pt idx="0">
                  <c:v>Total</c:v>
                </c:pt>
              </c:strCache>
            </c:strRef>
          </c:tx>
          <c:spPr>
            <a:solidFill>
              <a:schemeClr val="accent6">
                <a:lumMod val="60000"/>
                <a:lumOff val="40000"/>
              </a:schemeClr>
            </a:solidFill>
            <a:ln>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Pivots!$B$4:$B$6</c:f>
              <c:strCache>
                <c:ptCount val="2"/>
                <c:pt idx="0">
                  <c:v>Express</c:v>
                </c:pt>
                <c:pt idx="1">
                  <c:v>Regular</c:v>
                </c:pt>
              </c:strCache>
            </c:strRef>
          </c:cat>
          <c:val>
            <c:numRef>
              <c:f>Pivots!$C$4:$C$6</c:f>
              <c:numCache>
                <c:formatCode>0.00</c:formatCode>
                <c:ptCount val="2"/>
                <c:pt idx="0">
                  <c:v>569.45098039215691</c:v>
                </c:pt>
                <c:pt idx="1">
                  <c:v>472.64285714285717</c:v>
                </c:pt>
              </c:numCache>
            </c:numRef>
          </c:val>
        </c:ser>
        <c:dLbls>
          <c:showLegendKey val="0"/>
          <c:showVal val="0"/>
          <c:showCatName val="0"/>
          <c:showSerName val="0"/>
          <c:showPercent val="0"/>
          <c:showBubbleSize val="0"/>
        </c:dLbls>
        <c:gapWidth val="219"/>
        <c:overlap val="-27"/>
        <c:axId val="350135224"/>
        <c:axId val="299935472"/>
      </c:barChart>
      <c:catAx>
        <c:axId val="350135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935472"/>
        <c:crosses val="autoZero"/>
        <c:auto val="1"/>
        <c:lblAlgn val="ctr"/>
        <c:lblOffset val="100"/>
        <c:noMultiLvlLbl val="0"/>
      </c:catAx>
      <c:valAx>
        <c:axId val="299935472"/>
        <c:scaling>
          <c:orientation val="minMax"/>
        </c:scaling>
        <c:delete val="1"/>
        <c:axPos val="l"/>
        <c:numFmt formatCode="0.00" sourceLinked="1"/>
        <c:majorTickMark val="none"/>
        <c:minorTickMark val="none"/>
        <c:tickLblPos val="nextTo"/>
        <c:crossAx val="350135224"/>
        <c:crosses val="autoZero"/>
        <c:crossBetween val="between"/>
      </c:valAx>
      <c:spPr>
        <a:no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SH_Charge Over SH_Content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987960835039158"/>
          <c:y val="0.16019386265477625"/>
          <c:w val="0.37902471566054241"/>
          <c:h val="0.6293157626130067"/>
        </c:manualLayout>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1</c:v>
              </c:pt>
              <c:pt idx="1">
                <c:v>2</c:v>
              </c:pt>
              <c:pt idx="2">
                <c:v>3</c:v>
              </c:pt>
              <c:pt idx="3">
                <c:v>4</c:v>
              </c:pt>
              <c:pt idx="4">
                <c:v>5</c:v>
              </c:pt>
              <c:pt idx="5">
                <c:v>6</c:v>
              </c:pt>
              <c:pt idx="6">
                <c:v>7</c:v>
              </c:pt>
              <c:pt idx="7">
                <c:v>8</c:v>
              </c:pt>
              <c:pt idx="8">
                <c:v>9</c:v>
              </c:pt>
              <c:pt idx="9">
                <c:v>10</c:v>
              </c:pt>
              <c:pt idx="10">
                <c:v>11</c:v>
              </c:pt>
            </c:strLit>
          </c:cat>
          <c:val>
            <c:numLit>
              <c:formatCode>General</c:formatCode>
              <c:ptCount val="11"/>
              <c:pt idx="0">
                <c:v>11383</c:v>
              </c:pt>
              <c:pt idx="1">
                <c:v>14815</c:v>
              </c:pt>
              <c:pt idx="2">
                <c:v>14897</c:v>
              </c:pt>
              <c:pt idx="3">
                <c:v>15293</c:v>
              </c:pt>
              <c:pt idx="4">
                <c:v>16052</c:v>
              </c:pt>
              <c:pt idx="5">
                <c:v>17115</c:v>
              </c:pt>
              <c:pt idx="6">
                <c:v>17742</c:v>
              </c:pt>
              <c:pt idx="7">
                <c:v>19625</c:v>
              </c:pt>
              <c:pt idx="8">
                <c:v>19681</c:v>
              </c:pt>
              <c:pt idx="9">
                <c:v>19979</c:v>
              </c:pt>
              <c:pt idx="10">
                <c:v>21012</c:v>
              </c:pt>
            </c:numLit>
          </c:val>
        </c:ser>
        <c:dLbls>
          <c:dLblPos val="outEnd"/>
          <c:showLegendKey val="0"/>
          <c:showVal val="1"/>
          <c:showCatName val="0"/>
          <c:showSerName val="0"/>
          <c:showPercent val="0"/>
          <c:showBubbleSize val="0"/>
        </c:dLbls>
        <c:gapWidth val="182"/>
        <c:axId val="353889528"/>
        <c:axId val="353894232"/>
      </c:barChart>
      <c:catAx>
        <c:axId val="353889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SH_Content</a:t>
                </a:r>
              </a:p>
            </c:rich>
          </c:tx>
          <c:layout>
            <c:manualLayout>
              <c:xMode val="edge"/>
              <c:yMode val="edge"/>
              <c:x val="0.10808415694449677"/>
              <c:y val="0.30051207575998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94232"/>
        <c:crosses val="autoZero"/>
        <c:auto val="1"/>
        <c:lblAlgn val="ctr"/>
        <c:lblOffset val="100"/>
        <c:noMultiLvlLbl val="0"/>
      </c:catAx>
      <c:valAx>
        <c:axId val="35389423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SH_Charge</a:t>
                </a:r>
              </a:p>
            </c:rich>
          </c:tx>
          <c:layout>
            <c:manualLayout>
              <c:xMode val="edge"/>
              <c:yMode val="edge"/>
              <c:x val="0.43868356168397604"/>
              <c:y val="0.823131150392944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53889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Time Taken to Deliver a Shipment by Each Category</a:t>
            </a:r>
            <a:endParaRPr lang="en-US"/>
          </a:p>
        </c:rich>
      </c:tx>
      <c:layout>
        <c:manualLayout>
          <c:xMode val="edge"/>
          <c:yMode val="edge"/>
          <c:x val="0.11252971879038884"/>
          <c:y val="2.2988438081333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Heavy</c:v>
              </c:pt>
              <c:pt idx="1">
                <c:v>Light</c:v>
              </c:pt>
            </c:strLit>
          </c:cat>
          <c:val>
            <c:numLit>
              <c:formatCode>General</c:formatCode>
              <c:ptCount val="2"/>
              <c:pt idx="0">
                <c:v>121.26923076923077</c:v>
              </c:pt>
              <c:pt idx="1">
                <c:v>86.833333333333329</c:v>
              </c:pt>
            </c:numLit>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375898977060154"/>
          <c:y val="0.3356774368721151"/>
          <c:w val="0.18374774530515109"/>
          <c:h val="0.14553788797098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[Excel-Operational_Analysis-Delhivery.xlsx]Dashboard_pivots_1!CONTENT by Total SH_Charges</c:name>
    <c:fmtId val="3"/>
  </c:pivotSource>
  <c:chart>
    <c:title>
      <c:tx>
        <c:rich>
          <a:bodyPr rot="0" spcFirstLastPara="1" vertOverflow="ellipsis" vert="horz" wrap="square" anchor="ctr" anchorCtr="1"/>
          <a:lstStyle/>
          <a:p>
            <a:pPr>
              <a:defRPr sz="1400" b="1" i="0" u="none" strike="noStrike" kern="1200" spc="0" baseline="0">
                <a:ln>
                  <a:noFill/>
                </a:ln>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SH_Content</a:t>
            </a:r>
            <a:r>
              <a:rPr lang="en-US" b="1" baseline="0">
                <a:solidFill>
                  <a:schemeClr val="accent6">
                    <a:lumMod val="75000"/>
                  </a:schemeClr>
                </a:solidFill>
                <a:latin typeface="Arial" panose="020B0604020202020204" pitchFamily="34" charset="0"/>
                <a:cs typeface="Arial" panose="020B0604020202020204" pitchFamily="34" charset="0"/>
              </a:rPr>
              <a:t> vs SH_Charge </a:t>
            </a:r>
            <a:endParaRPr lang="en-US" b="1">
              <a:solidFill>
                <a:schemeClr val="accent6">
                  <a:lumMod val="7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Dashboard_pivots_1!$C$2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Dashboard_pivots_1!$B$3:$B$14</c:f>
              <c:strCache>
                <c:ptCount val="11"/>
                <c:pt idx="0">
                  <c:v>Food and Beverages</c:v>
                </c:pt>
                <c:pt idx="1">
                  <c:v>Automotive</c:v>
                </c:pt>
                <c:pt idx="2">
                  <c:v>Fashion</c:v>
                </c:pt>
                <c:pt idx="3">
                  <c:v>Hazardous Goods</c:v>
                </c:pt>
                <c:pt idx="4">
                  <c:v>Healthcare</c:v>
                </c:pt>
                <c:pt idx="5">
                  <c:v>Industrial Equipments</c:v>
                </c:pt>
                <c:pt idx="6">
                  <c:v>Electronics</c:v>
                </c:pt>
                <c:pt idx="7">
                  <c:v>Home Furnishing</c:v>
                </c:pt>
                <c:pt idx="8">
                  <c:v>Construction</c:v>
                </c:pt>
                <c:pt idx="9">
                  <c:v>Arts and crafts</c:v>
                </c:pt>
                <c:pt idx="10">
                  <c:v>Luggage</c:v>
                </c:pt>
              </c:strCache>
            </c:strRef>
          </c:cat>
          <c:val>
            <c:numRef>
              <c:f>Dashboard_pivots_1!$C$3:$C$14</c:f>
              <c:numCache>
                <c:formatCode>General</c:formatCode>
                <c:ptCount val="11"/>
                <c:pt idx="0">
                  <c:v>10002</c:v>
                </c:pt>
                <c:pt idx="1">
                  <c:v>12912</c:v>
                </c:pt>
                <c:pt idx="2">
                  <c:v>14815</c:v>
                </c:pt>
                <c:pt idx="3">
                  <c:v>15091</c:v>
                </c:pt>
                <c:pt idx="4">
                  <c:v>15293</c:v>
                </c:pt>
                <c:pt idx="5">
                  <c:v>15844</c:v>
                </c:pt>
                <c:pt idx="6">
                  <c:v>17115</c:v>
                </c:pt>
                <c:pt idx="7">
                  <c:v>17538</c:v>
                </c:pt>
                <c:pt idx="8">
                  <c:v>18671</c:v>
                </c:pt>
                <c:pt idx="9">
                  <c:v>19320</c:v>
                </c:pt>
                <c:pt idx="10">
                  <c:v>19752</c:v>
                </c:pt>
              </c:numCache>
            </c:numRef>
          </c:val>
        </c:ser>
        <c:dLbls>
          <c:dLblPos val="outEnd"/>
          <c:showLegendKey val="0"/>
          <c:showVal val="1"/>
          <c:showCatName val="0"/>
          <c:showSerName val="0"/>
          <c:showPercent val="0"/>
          <c:showBubbleSize val="0"/>
        </c:dLbls>
        <c:gapWidth val="182"/>
        <c:axId val="353891096"/>
        <c:axId val="353889920"/>
      </c:barChart>
      <c:catAx>
        <c:axId val="35389109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ln>
                  <a:noFill/>
                </a:ln>
                <a:solidFill>
                  <a:schemeClr val="accent2"/>
                </a:solidFill>
                <a:latin typeface="Arial" panose="020B0604020202020204" pitchFamily="34" charset="0"/>
                <a:ea typeface="+mn-ea"/>
                <a:cs typeface="Arial" panose="020B0604020202020204" pitchFamily="34" charset="0"/>
              </a:defRPr>
            </a:pPr>
            <a:endParaRPr lang="en-US"/>
          </a:p>
        </c:txPr>
        <c:crossAx val="353889920"/>
        <c:crosses val="autoZero"/>
        <c:auto val="1"/>
        <c:lblAlgn val="ctr"/>
        <c:lblOffset val="100"/>
        <c:noMultiLvlLbl val="0"/>
      </c:catAx>
      <c:valAx>
        <c:axId val="353889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2"/>
                </a:solidFill>
                <a:latin typeface="+mn-lt"/>
                <a:ea typeface="+mn-ea"/>
                <a:cs typeface="+mn-cs"/>
              </a:defRPr>
            </a:pPr>
            <a:endParaRPr lang="en-US"/>
          </a:p>
        </c:txPr>
        <c:crossAx val="3538910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[Excel-Operational_Analysis-Delhivery.xlsx]Dashboard_pivots_1!Employee_Designation vs Time Taken</c:name>
    <c:fmtId val="5"/>
  </c:pivotSource>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Average Time Taken by Each Employee Designation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manualLayout>
          <c:layoutTarget val="inner"/>
          <c:xMode val="edge"/>
          <c:yMode val="edge"/>
          <c:x val="5.3743917201812236E-2"/>
          <c:y val="0.1397444938308095"/>
          <c:w val="0.92600257910152461"/>
          <c:h val="0.5122262041875425"/>
        </c:manualLayout>
      </c:layout>
      <c:barChart>
        <c:barDir val="col"/>
        <c:grouping val="clustered"/>
        <c:varyColors val="0"/>
        <c:ser>
          <c:idx val="0"/>
          <c:order val="0"/>
          <c:tx>
            <c:strRef>
              <c:f>Dashboard_pivots_1!$C$27</c:f>
              <c:strCache>
                <c:ptCount val="1"/>
                <c:pt idx="0">
                  <c:v>Total</c:v>
                </c:pt>
              </c:strCache>
            </c:strRef>
          </c:tx>
          <c:spPr>
            <a:solidFill>
              <a:schemeClr val="accent6"/>
            </a:solidFill>
            <a:ln>
              <a:noFill/>
            </a:ln>
            <a:effectLst/>
          </c:spPr>
          <c:invertIfNegative val="0"/>
          <c:cat>
            <c:strRef>
              <c:f>Dashboard_pivots_1!$B$28:$B$55</c:f>
              <c:strCache>
                <c:ptCount val="27"/>
                <c:pt idx="0">
                  <c:v>Fleet manager</c:v>
                </c:pt>
                <c:pt idx="1">
                  <c:v>Executive director</c:v>
                </c:pt>
                <c:pt idx="2">
                  <c:v>Material handling executive</c:v>
                </c:pt>
                <c:pt idx="3">
                  <c:v>Inventory manager</c:v>
                </c:pt>
                <c:pt idx="4">
                  <c:v>Delivery Boy</c:v>
                </c:pt>
                <c:pt idx="5">
                  <c:v>Warehouse manager</c:v>
                </c:pt>
                <c:pt idx="6">
                  <c:v>Branch manager</c:v>
                </c:pt>
                <c:pt idx="7">
                  <c:v>Non-executive director</c:v>
                </c:pt>
                <c:pt idx="8">
                  <c:v>Transport manager</c:v>
                </c:pt>
                <c:pt idx="9">
                  <c:v>In House logistics executive</c:v>
                </c:pt>
                <c:pt idx="10">
                  <c:v>Sales manager</c:v>
                </c:pt>
                <c:pt idx="11">
                  <c:v>Engineering department manager</c:v>
                </c:pt>
                <c:pt idx="12">
                  <c:v>Office manager</c:v>
                </c:pt>
                <c:pt idx="13">
                  <c:v>IT support executive</c:v>
                </c:pt>
                <c:pt idx="14">
                  <c:v>Chief finance officer</c:v>
                </c:pt>
                <c:pt idx="15">
                  <c:v>Manager</c:v>
                </c:pt>
                <c:pt idx="16">
                  <c:v>Assistant manager</c:v>
                </c:pt>
                <c:pt idx="17">
                  <c:v>Warehouse in charge</c:v>
                </c:pt>
                <c:pt idx="18">
                  <c:v>Market analyst</c:v>
                </c:pt>
                <c:pt idx="19">
                  <c:v>HR manager</c:v>
                </c:pt>
                <c:pt idx="20">
                  <c:v>Director</c:v>
                </c:pt>
                <c:pt idx="21">
                  <c:v>Block development manager</c:v>
                </c:pt>
                <c:pt idx="22">
                  <c:v>Chief executive officer</c:v>
                </c:pt>
                <c:pt idx="23">
                  <c:v>Head of marketing</c:v>
                </c:pt>
                <c:pt idx="24">
                  <c:v>Project director</c:v>
                </c:pt>
                <c:pt idx="25">
                  <c:v>Technical support executive</c:v>
                </c:pt>
                <c:pt idx="26">
                  <c:v>Marketing manager</c:v>
                </c:pt>
              </c:strCache>
            </c:strRef>
          </c:cat>
          <c:val>
            <c:numRef>
              <c:f>Dashboard_pivots_1!$C$28:$C$55</c:f>
              <c:numCache>
                <c:formatCode>0</c:formatCode>
                <c:ptCount val="27"/>
                <c:pt idx="0">
                  <c:v>5</c:v>
                </c:pt>
                <c:pt idx="1">
                  <c:v>15</c:v>
                </c:pt>
                <c:pt idx="2">
                  <c:v>23</c:v>
                </c:pt>
                <c:pt idx="3">
                  <c:v>72.333333333333329</c:v>
                </c:pt>
                <c:pt idx="4">
                  <c:v>73.875</c:v>
                </c:pt>
                <c:pt idx="5">
                  <c:v>86</c:v>
                </c:pt>
                <c:pt idx="6">
                  <c:v>105.33333333333333</c:v>
                </c:pt>
                <c:pt idx="7">
                  <c:v>107.5</c:v>
                </c:pt>
                <c:pt idx="8">
                  <c:v>109.6</c:v>
                </c:pt>
                <c:pt idx="9">
                  <c:v>114.33333333333333</c:v>
                </c:pt>
                <c:pt idx="10">
                  <c:v>119.71428571428571</c:v>
                </c:pt>
                <c:pt idx="11">
                  <c:v>122.5</c:v>
                </c:pt>
                <c:pt idx="12">
                  <c:v>128.33333333333334</c:v>
                </c:pt>
                <c:pt idx="13">
                  <c:v>131</c:v>
                </c:pt>
                <c:pt idx="14">
                  <c:v>133.85714285714286</c:v>
                </c:pt>
                <c:pt idx="15">
                  <c:v>134</c:v>
                </c:pt>
                <c:pt idx="16">
                  <c:v>134.25</c:v>
                </c:pt>
                <c:pt idx="17">
                  <c:v>138</c:v>
                </c:pt>
                <c:pt idx="18">
                  <c:v>150.4</c:v>
                </c:pt>
                <c:pt idx="19">
                  <c:v>158.5</c:v>
                </c:pt>
                <c:pt idx="20">
                  <c:v>160</c:v>
                </c:pt>
                <c:pt idx="21">
                  <c:v>178</c:v>
                </c:pt>
                <c:pt idx="22">
                  <c:v>181</c:v>
                </c:pt>
                <c:pt idx="23">
                  <c:v>188</c:v>
                </c:pt>
                <c:pt idx="24">
                  <c:v>196.5</c:v>
                </c:pt>
                <c:pt idx="25">
                  <c:v>202</c:v>
                </c:pt>
                <c:pt idx="26">
                  <c:v>211</c:v>
                </c:pt>
              </c:numCache>
            </c:numRef>
          </c:val>
        </c:ser>
        <c:dLbls>
          <c:showLegendKey val="0"/>
          <c:showVal val="0"/>
          <c:showCatName val="0"/>
          <c:showSerName val="0"/>
          <c:showPercent val="0"/>
          <c:showBubbleSize val="0"/>
        </c:dLbls>
        <c:gapWidth val="219"/>
        <c:overlap val="-27"/>
        <c:axId val="353890312"/>
        <c:axId val="353893840"/>
      </c:barChart>
      <c:catAx>
        <c:axId val="3538903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353893840"/>
        <c:crosses val="autoZero"/>
        <c:auto val="1"/>
        <c:lblAlgn val="ctr"/>
        <c:lblOffset val="100"/>
        <c:noMultiLvlLbl val="0"/>
      </c:catAx>
      <c:valAx>
        <c:axId val="3538938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2"/>
                </a:solidFill>
                <a:latin typeface="+mn-lt"/>
                <a:ea typeface="+mn-ea"/>
                <a:cs typeface="+mn-cs"/>
              </a:defRPr>
            </a:pPr>
            <a:endParaRPr lang="en-US"/>
          </a:p>
        </c:txPr>
        <c:crossAx val="353890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[Excel-Operational_Analysis-Delhivery.xlsx]Dashboard_pivots_1!Total Shipments by Year</c:name>
    <c:fmtId val="5"/>
  </c:pivotSource>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Trend</a:t>
            </a:r>
            <a:r>
              <a:rPr lang="en-US" b="1" baseline="0">
                <a:solidFill>
                  <a:schemeClr val="accent6">
                    <a:lumMod val="75000"/>
                  </a:schemeClr>
                </a:solidFill>
                <a:latin typeface="Arial" panose="020B0604020202020204" pitchFamily="34" charset="0"/>
                <a:cs typeface="Arial" panose="020B0604020202020204" pitchFamily="34" charset="0"/>
              </a:rPr>
              <a:t> of Shipment Count Over Years</a:t>
            </a:r>
            <a:endParaRPr lang="en-US" b="1">
              <a:solidFill>
                <a:schemeClr val="accent6">
                  <a:lumMod val="7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ln w="28575" cap="rnd">
            <a:solidFill>
              <a:schemeClr val="accent6"/>
            </a:solidFill>
            <a:round/>
          </a:ln>
          <a:effectLst/>
        </c:spPr>
        <c:marker>
          <c:symbol val="none"/>
        </c:marker>
      </c:pivotFmt>
    </c:pivotFmts>
    <c:plotArea>
      <c:layout/>
      <c:lineChart>
        <c:grouping val="standard"/>
        <c:varyColors val="0"/>
        <c:ser>
          <c:idx val="0"/>
          <c:order val="0"/>
          <c:tx>
            <c:strRef>
              <c:f>Dashboard_pivots_1!$C$58</c:f>
              <c:strCache>
                <c:ptCount val="1"/>
                <c:pt idx="0">
                  <c:v>Total</c:v>
                </c:pt>
              </c:strCache>
            </c:strRef>
          </c:tx>
          <c:spPr>
            <a:ln w="28575" cap="rnd">
              <a:solidFill>
                <a:schemeClr val="accent6"/>
              </a:solidFill>
              <a:round/>
            </a:ln>
            <a:effectLst/>
          </c:spPr>
          <c:marker>
            <c:symbol val="none"/>
          </c:marker>
          <c:trendline>
            <c:spPr>
              <a:ln w="28575" cap="rnd">
                <a:solidFill>
                  <a:schemeClr val="accent2"/>
                </a:solidFill>
                <a:prstDash val="solid"/>
              </a:ln>
              <a:effectLst/>
            </c:spPr>
            <c:trendlineType val="linear"/>
            <c:dispRSqr val="0"/>
            <c:dispEq val="0"/>
          </c:trendline>
          <c:cat>
            <c:strRef>
              <c:f>Dashboard_pivots_1!$B$59:$B$108</c:f>
              <c:strCache>
                <c:ptCount val="49"/>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strCache>
            </c:strRef>
          </c:cat>
          <c:val>
            <c:numRef>
              <c:f>Dashboard_pivots_1!$C$59:$C$108</c:f>
              <c:numCache>
                <c:formatCode>General</c:formatCode>
                <c:ptCount val="49"/>
                <c:pt idx="0">
                  <c:v>2</c:v>
                </c:pt>
                <c:pt idx="1">
                  <c:v>3</c:v>
                </c:pt>
                <c:pt idx="2">
                  <c:v>1</c:v>
                </c:pt>
                <c:pt idx="3">
                  <c:v>2</c:v>
                </c:pt>
                <c:pt idx="4">
                  <c:v>4</c:v>
                </c:pt>
                <c:pt idx="5">
                  <c:v>5</c:v>
                </c:pt>
                <c:pt idx="6">
                  <c:v>8</c:v>
                </c:pt>
                <c:pt idx="7">
                  <c:v>1</c:v>
                </c:pt>
                <c:pt idx="8">
                  <c:v>4</c:v>
                </c:pt>
                <c:pt idx="9">
                  <c:v>4</c:v>
                </c:pt>
                <c:pt idx="10">
                  <c:v>2</c:v>
                </c:pt>
                <c:pt idx="11">
                  <c:v>5</c:v>
                </c:pt>
                <c:pt idx="12">
                  <c:v>5</c:v>
                </c:pt>
                <c:pt idx="13">
                  <c:v>2</c:v>
                </c:pt>
                <c:pt idx="14">
                  <c:v>1</c:v>
                </c:pt>
                <c:pt idx="15">
                  <c:v>2</c:v>
                </c:pt>
                <c:pt idx="16">
                  <c:v>5</c:v>
                </c:pt>
                <c:pt idx="17">
                  <c:v>1</c:v>
                </c:pt>
                <c:pt idx="18">
                  <c:v>5</c:v>
                </c:pt>
                <c:pt idx="19">
                  <c:v>2</c:v>
                </c:pt>
                <c:pt idx="20">
                  <c:v>3</c:v>
                </c:pt>
                <c:pt idx="21">
                  <c:v>4</c:v>
                </c:pt>
                <c:pt idx="22">
                  <c:v>5</c:v>
                </c:pt>
                <c:pt idx="23">
                  <c:v>2</c:v>
                </c:pt>
                <c:pt idx="24">
                  <c:v>4</c:v>
                </c:pt>
                <c:pt idx="25">
                  <c:v>6</c:v>
                </c:pt>
                <c:pt idx="26">
                  <c:v>5</c:v>
                </c:pt>
                <c:pt idx="27">
                  <c:v>1</c:v>
                </c:pt>
                <c:pt idx="28">
                  <c:v>2</c:v>
                </c:pt>
                <c:pt idx="29">
                  <c:v>2</c:v>
                </c:pt>
                <c:pt idx="30">
                  <c:v>3</c:v>
                </c:pt>
                <c:pt idx="31">
                  <c:v>3</c:v>
                </c:pt>
                <c:pt idx="32">
                  <c:v>5</c:v>
                </c:pt>
                <c:pt idx="33">
                  <c:v>9</c:v>
                </c:pt>
                <c:pt idx="34">
                  <c:v>5</c:v>
                </c:pt>
                <c:pt idx="35">
                  <c:v>7</c:v>
                </c:pt>
                <c:pt idx="36">
                  <c:v>4</c:v>
                </c:pt>
                <c:pt idx="37">
                  <c:v>4</c:v>
                </c:pt>
                <c:pt idx="38">
                  <c:v>3</c:v>
                </c:pt>
                <c:pt idx="39">
                  <c:v>8</c:v>
                </c:pt>
                <c:pt idx="40">
                  <c:v>4</c:v>
                </c:pt>
                <c:pt idx="41">
                  <c:v>6</c:v>
                </c:pt>
                <c:pt idx="42">
                  <c:v>8</c:v>
                </c:pt>
                <c:pt idx="43">
                  <c:v>4</c:v>
                </c:pt>
                <c:pt idx="44">
                  <c:v>1</c:v>
                </c:pt>
                <c:pt idx="45">
                  <c:v>3</c:v>
                </c:pt>
                <c:pt idx="46">
                  <c:v>5</c:v>
                </c:pt>
                <c:pt idx="47">
                  <c:v>3</c:v>
                </c:pt>
                <c:pt idx="48">
                  <c:v>4</c:v>
                </c:pt>
              </c:numCache>
            </c:numRef>
          </c:val>
          <c:smooth val="0"/>
        </c:ser>
        <c:dLbls>
          <c:showLegendKey val="0"/>
          <c:showVal val="0"/>
          <c:showCatName val="0"/>
          <c:showSerName val="0"/>
          <c:showPercent val="0"/>
          <c:showBubbleSize val="0"/>
        </c:dLbls>
        <c:smooth val="0"/>
        <c:axId val="353891880"/>
        <c:axId val="353895408"/>
      </c:lineChart>
      <c:dateAx>
        <c:axId val="3538918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353895408"/>
        <c:crosses val="autoZero"/>
        <c:auto val="0"/>
        <c:lblOffset val="50"/>
        <c:baseTimeUnit val="days"/>
      </c:dateAx>
      <c:valAx>
        <c:axId val="353895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353891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[Excel-Operational_Analysis-Delhivery.xlsx]Dashboard_pivots_1!Shipment Count by Employee Role</c:name>
    <c:fmtId val="5"/>
  </c:pivotSource>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Number of Shipments Handles by Each Employee</a:t>
            </a:r>
            <a:r>
              <a:rPr lang="en-US" b="1" baseline="0">
                <a:solidFill>
                  <a:schemeClr val="accent6">
                    <a:lumMod val="75000"/>
                  </a:schemeClr>
                </a:solidFill>
                <a:latin typeface="Arial" panose="020B0604020202020204" pitchFamily="34" charset="0"/>
                <a:cs typeface="Arial" panose="020B0604020202020204" pitchFamily="34" charset="0"/>
              </a:rPr>
              <a:t> Designation</a:t>
            </a:r>
            <a:endParaRPr lang="en-US" b="1">
              <a:solidFill>
                <a:schemeClr val="accent6">
                  <a:lumMod val="7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barChart>
        <c:barDir val="col"/>
        <c:grouping val="clustered"/>
        <c:varyColors val="0"/>
        <c:ser>
          <c:idx val="0"/>
          <c:order val="0"/>
          <c:tx>
            <c:strRef>
              <c:f>Dashboard_pivots_1!$C$110</c:f>
              <c:strCache>
                <c:ptCount val="1"/>
                <c:pt idx="0">
                  <c:v>Total</c:v>
                </c:pt>
              </c:strCache>
            </c:strRef>
          </c:tx>
          <c:spPr>
            <a:solidFill>
              <a:schemeClr val="accent6"/>
            </a:solidFill>
            <a:ln>
              <a:noFill/>
            </a:ln>
            <a:effectLst/>
          </c:spPr>
          <c:invertIfNegative val="0"/>
          <c:cat>
            <c:strRef>
              <c:f>Dashboard_pivots_1!$B$111:$B$138</c:f>
              <c:strCache>
                <c:ptCount val="27"/>
                <c:pt idx="0">
                  <c:v>Director</c:v>
                </c:pt>
                <c:pt idx="1">
                  <c:v>Executive director</c:v>
                </c:pt>
                <c:pt idx="2">
                  <c:v>Fleet manager</c:v>
                </c:pt>
                <c:pt idx="3">
                  <c:v>Head of marketing</c:v>
                </c:pt>
                <c:pt idx="4">
                  <c:v>Chief executive officer</c:v>
                </c:pt>
                <c:pt idx="5">
                  <c:v>Technical support executive</c:v>
                </c:pt>
                <c:pt idx="6">
                  <c:v>Marketing manager</c:v>
                </c:pt>
                <c:pt idx="7">
                  <c:v>HR manager</c:v>
                </c:pt>
                <c:pt idx="8">
                  <c:v>In House logistics executive</c:v>
                </c:pt>
                <c:pt idx="9">
                  <c:v>Assistant manager</c:v>
                </c:pt>
                <c:pt idx="10">
                  <c:v>Manager</c:v>
                </c:pt>
                <c:pt idx="11">
                  <c:v>Warehouse in charge</c:v>
                </c:pt>
                <c:pt idx="12">
                  <c:v>Block development manager</c:v>
                </c:pt>
                <c:pt idx="13">
                  <c:v>Branch manager</c:v>
                </c:pt>
                <c:pt idx="14">
                  <c:v>Non-executive director</c:v>
                </c:pt>
                <c:pt idx="15">
                  <c:v>Engineering department manager</c:v>
                </c:pt>
                <c:pt idx="16">
                  <c:v>Inventory manager</c:v>
                </c:pt>
                <c:pt idx="17">
                  <c:v>Material handling executive</c:v>
                </c:pt>
                <c:pt idx="18">
                  <c:v>IT support executive</c:v>
                </c:pt>
                <c:pt idx="19">
                  <c:v>Sales manager</c:v>
                </c:pt>
                <c:pt idx="20">
                  <c:v>Office manager</c:v>
                </c:pt>
                <c:pt idx="21">
                  <c:v>Project director</c:v>
                </c:pt>
                <c:pt idx="22">
                  <c:v>Transport manager</c:v>
                </c:pt>
                <c:pt idx="23">
                  <c:v>Chief finance officer</c:v>
                </c:pt>
                <c:pt idx="24">
                  <c:v>Warehouse manager</c:v>
                </c:pt>
                <c:pt idx="25">
                  <c:v>Market analyst</c:v>
                </c:pt>
                <c:pt idx="26">
                  <c:v>Delivery Boy</c:v>
                </c:pt>
              </c:strCache>
            </c:strRef>
          </c:cat>
          <c:val>
            <c:numRef>
              <c:f>Dashboard_pivots_1!$C$111:$C$138</c:f>
              <c:numCache>
                <c:formatCode>General</c:formatCode>
                <c:ptCount val="27"/>
                <c:pt idx="0">
                  <c:v>2</c:v>
                </c:pt>
                <c:pt idx="1">
                  <c:v>3</c:v>
                </c:pt>
                <c:pt idx="2">
                  <c:v>4</c:v>
                </c:pt>
                <c:pt idx="3">
                  <c:v>4</c:v>
                </c:pt>
                <c:pt idx="4">
                  <c:v>4</c:v>
                </c:pt>
                <c:pt idx="5">
                  <c:v>4</c:v>
                </c:pt>
                <c:pt idx="6">
                  <c:v>4</c:v>
                </c:pt>
                <c:pt idx="7">
                  <c:v>5</c:v>
                </c:pt>
                <c:pt idx="8">
                  <c:v>5</c:v>
                </c:pt>
                <c:pt idx="9">
                  <c:v>6</c:v>
                </c:pt>
                <c:pt idx="10">
                  <c:v>6</c:v>
                </c:pt>
                <c:pt idx="11">
                  <c:v>6</c:v>
                </c:pt>
                <c:pt idx="12">
                  <c:v>6</c:v>
                </c:pt>
                <c:pt idx="13">
                  <c:v>7</c:v>
                </c:pt>
                <c:pt idx="14">
                  <c:v>7</c:v>
                </c:pt>
                <c:pt idx="15">
                  <c:v>7</c:v>
                </c:pt>
                <c:pt idx="16">
                  <c:v>8</c:v>
                </c:pt>
                <c:pt idx="17">
                  <c:v>8</c:v>
                </c:pt>
                <c:pt idx="18">
                  <c:v>8</c:v>
                </c:pt>
                <c:pt idx="19">
                  <c:v>9</c:v>
                </c:pt>
                <c:pt idx="20">
                  <c:v>9</c:v>
                </c:pt>
                <c:pt idx="21">
                  <c:v>10</c:v>
                </c:pt>
                <c:pt idx="22">
                  <c:v>10</c:v>
                </c:pt>
                <c:pt idx="23">
                  <c:v>10</c:v>
                </c:pt>
                <c:pt idx="24">
                  <c:v>10</c:v>
                </c:pt>
                <c:pt idx="25">
                  <c:v>11</c:v>
                </c:pt>
                <c:pt idx="26">
                  <c:v>14</c:v>
                </c:pt>
              </c:numCache>
            </c:numRef>
          </c:val>
        </c:ser>
        <c:dLbls>
          <c:showLegendKey val="0"/>
          <c:showVal val="0"/>
          <c:showCatName val="0"/>
          <c:showSerName val="0"/>
          <c:showPercent val="0"/>
          <c:showBubbleSize val="0"/>
        </c:dLbls>
        <c:gapWidth val="219"/>
        <c:overlap val="-27"/>
        <c:axId val="353894624"/>
        <c:axId val="353895016"/>
      </c:barChart>
      <c:catAx>
        <c:axId val="3538946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353895016"/>
        <c:crosses val="autoZero"/>
        <c:auto val="1"/>
        <c:lblAlgn val="ctr"/>
        <c:lblOffset val="100"/>
        <c:noMultiLvlLbl val="0"/>
      </c:catAx>
      <c:valAx>
        <c:axId val="353895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2"/>
                </a:solidFill>
                <a:latin typeface="+mn-lt"/>
                <a:ea typeface="+mn-ea"/>
                <a:cs typeface="+mn-cs"/>
              </a:defRPr>
            </a:pPr>
            <a:endParaRPr lang="en-US"/>
          </a:p>
        </c:txPr>
        <c:crossAx val="3538946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SH_CHARGES vs SH_Weight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Shipment_Details_Status!$G$1</c:f>
              <c:strCache>
                <c:ptCount val="1"/>
                <c:pt idx="0">
                  <c:v>SH_CHARGES</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28575" cap="rnd">
                <a:solidFill>
                  <a:schemeClr val="accent2"/>
                </a:solidFill>
                <a:prstDash val="solid"/>
              </a:ln>
              <a:effectLst/>
            </c:spPr>
            <c:trendlineType val="linear"/>
            <c:dispRSqr val="0"/>
            <c:dispEq val="0"/>
          </c:trendline>
          <c:xVal>
            <c:numRef>
              <c:f>Shipment_Details_Status!$F$2:$F$200</c:f>
              <c:numCache>
                <c:formatCode>General</c:formatCode>
                <c:ptCount val="199"/>
                <c:pt idx="0">
                  <c:v>553</c:v>
                </c:pt>
                <c:pt idx="1">
                  <c:v>810</c:v>
                </c:pt>
                <c:pt idx="2">
                  <c:v>994</c:v>
                </c:pt>
                <c:pt idx="3">
                  <c:v>598</c:v>
                </c:pt>
                <c:pt idx="4">
                  <c:v>412</c:v>
                </c:pt>
                <c:pt idx="5">
                  <c:v>379</c:v>
                </c:pt>
                <c:pt idx="6">
                  <c:v>892</c:v>
                </c:pt>
                <c:pt idx="7">
                  <c:v>347</c:v>
                </c:pt>
                <c:pt idx="8">
                  <c:v>457</c:v>
                </c:pt>
                <c:pt idx="9">
                  <c:v>957</c:v>
                </c:pt>
                <c:pt idx="10">
                  <c:v>23</c:v>
                </c:pt>
                <c:pt idx="11">
                  <c:v>479</c:v>
                </c:pt>
                <c:pt idx="12">
                  <c:v>305</c:v>
                </c:pt>
                <c:pt idx="13">
                  <c:v>939</c:v>
                </c:pt>
                <c:pt idx="14">
                  <c:v>679</c:v>
                </c:pt>
                <c:pt idx="15">
                  <c:v>803</c:v>
                </c:pt>
                <c:pt idx="16">
                  <c:v>783</c:v>
                </c:pt>
                <c:pt idx="17">
                  <c:v>432</c:v>
                </c:pt>
                <c:pt idx="18">
                  <c:v>776</c:v>
                </c:pt>
                <c:pt idx="19">
                  <c:v>710</c:v>
                </c:pt>
                <c:pt idx="20">
                  <c:v>959</c:v>
                </c:pt>
                <c:pt idx="21">
                  <c:v>147</c:v>
                </c:pt>
                <c:pt idx="22">
                  <c:v>613</c:v>
                </c:pt>
                <c:pt idx="23">
                  <c:v>590</c:v>
                </c:pt>
                <c:pt idx="24">
                  <c:v>193</c:v>
                </c:pt>
                <c:pt idx="25">
                  <c:v>879</c:v>
                </c:pt>
                <c:pt idx="26">
                  <c:v>275</c:v>
                </c:pt>
                <c:pt idx="27">
                  <c:v>319</c:v>
                </c:pt>
                <c:pt idx="28">
                  <c:v>52</c:v>
                </c:pt>
                <c:pt idx="29">
                  <c:v>702</c:v>
                </c:pt>
                <c:pt idx="30">
                  <c:v>299</c:v>
                </c:pt>
                <c:pt idx="31">
                  <c:v>930</c:v>
                </c:pt>
                <c:pt idx="32">
                  <c:v>314</c:v>
                </c:pt>
                <c:pt idx="33">
                  <c:v>109</c:v>
                </c:pt>
                <c:pt idx="34">
                  <c:v>24</c:v>
                </c:pt>
                <c:pt idx="35">
                  <c:v>545</c:v>
                </c:pt>
                <c:pt idx="36">
                  <c:v>505</c:v>
                </c:pt>
                <c:pt idx="37">
                  <c:v>182</c:v>
                </c:pt>
                <c:pt idx="38">
                  <c:v>226</c:v>
                </c:pt>
                <c:pt idx="39">
                  <c:v>111</c:v>
                </c:pt>
                <c:pt idx="40">
                  <c:v>145</c:v>
                </c:pt>
                <c:pt idx="41">
                  <c:v>829</c:v>
                </c:pt>
                <c:pt idx="42">
                  <c:v>269</c:v>
                </c:pt>
                <c:pt idx="43">
                  <c:v>660</c:v>
                </c:pt>
                <c:pt idx="44">
                  <c:v>484</c:v>
                </c:pt>
                <c:pt idx="45">
                  <c:v>100</c:v>
                </c:pt>
                <c:pt idx="46">
                  <c:v>711</c:v>
                </c:pt>
                <c:pt idx="47">
                  <c:v>325</c:v>
                </c:pt>
                <c:pt idx="48">
                  <c:v>209</c:v>
                </c:pt>
                <c:pt idx="49">
                  <c:v>996</c:v>
                </c:pt>
                <c:pt idx="50">
                  <c:v>420</c:v>
                </c:pt>
                <c:pt idx="51">
                  <c:v>182</c:v>
                </c:pt>
                <c:pt idx="52">
                  <c:v>901</c:v>
                </c:pt>
                <c:pt idx="53">
                  <c:v>88</c:v>
                </c:pt>
                <c:pt idx="54">
                  <c:v>660</c:v>
                </c:pt>
                <c:pt idx="55">
                  <c:v>267</c:v>
                </c:pt>
                <c:pt idx="56">
                  <c:v>905</c:v>
                </c:pt>
                <c:pt idx="57">
                  <c:v>799</c:v>
                </c:pt>
                <c:pt idx="58">
                  <c:v>773</c:v>
                </c:pt>
                <c:pt idx="59">
                  <c:v>78</c:v>
                </c:pt>
                <c:pt idx="60">
                  <c:v>791</c:v>
                </c:pt>
                <c:pt idx="61">
                  <c:v>603</c:v>
                </c:pt>
                <c:pt idx="62">
                  <c:v>360</c:v>
                </c:pt>
                <c:pt idx="63">
                  <c:v>84</c:v>
                </c:pt>
                <c:pt idx="64">
                  <c:v>880</c:v>
                </c:pt>
                <c:pt idx="65">
                  <c:v>947</c:v>
                </c:pt>
                <c:pt idx="66">
                  <c:v>234</c:v>
                </c:pt>
                <c:pt idx="67">
                  <c:v>931</c:v>
                </c:pt>
                <c:pt idx="68">
                  <c:v>478</c:v>
                </c:pt>
                <c:pt idx="69">
                  <c:v>638</c:v>
                </c:pt>
                <c:pt idx="70">
                  <c:v>50</c:v>
                </c:pt>
                <c:pt idx="71">
                  <c:v>477</c:v>
                </c:pt>
                <c:pt idx="72">
                  <c:v>879</c:v>
                </c:pt>
                <c:pt idx="73">
                  <c:v>912</c:v>
                </c:pt>
                <c:pt idx="74">
                  <c:v>868</c:v>
                </c:pt>
                <c:pt idx="75">
                  <c:v>889</c:v>
                </c:pt>
                <c:pt idx="76">
                  <c:v>482</c:v>
                </c:pt>
                <c:pt idx="77">
                  <c:v>683</c:v>
                </c:pt>
                <c:pt idx="78">
                  <c:v>382</c:v>
                </c:pt>
                <c:pt idx="79">
                  <c:v>753</c:v>
                </c:pt>
                <c:pt idx="80">
                  <c:v>718</c:v>
                </c:pt>
                <c:pt idx="81">
                  <c:v>577</c:v>
                </c:pt>
                <c:pt idx="82">
                  <c:v>607</c:v>
                </c:pt>
                <c:pt idx="83">
                  <c:v>242</c:v>
                </c:pt>
                <c:pt idx="84">
                  <c:v>593</c:v>
                </c:pt>
                <c:pt idx="85">
                  <c:v>812</c:v>
                </c:pt>
                <c:pt idx="86">
                  <c:v>833</c:v>
                </c:pt>
                <c:pt idx="87">
                  <c:v>872</c:v>
                </c:pt>
                <c:pt idx="88">
                  <c:v>483</c:v>
                </c:pt>
                <c:pt idx="89">
                  <c:v>679</c:v>
                </c:pt>
                <c:pt idx="90">
                  <c:v>318</c:v>
                </c:pt>
                <c:pt idx="91">
                  <c:v>329</c:v>
                </c:pt>
                <c:pt idx="92">
                  <c:v>588</c:v>
                </c:pt>
                <c:pt idx="93">
                  <c:v>442</c:v>
                </c:pt>
                <c:pt idx="94">
                  <c:v>216</c:v>
                </c:pt>
                <c:pt idx="95">
                  <c:v>946</c:v>
                </c:pt>
                <c:pt idx="96">
                  <c:v>796</c:v>
                </c:pt>
                <c:pt idx="97">
                  <c:v>26</c:v>
                </c:pt>
                <c:pt idx="98">
                  <c:v>490</c:v>
                </c:pt>
                <c:pt idx="99">
                  <c:v>430</c:v>
                </c:pt>
                <c:pt idx="100">
                  <c:v>209</c:v>
                </c:pt>
                <c:pt idx="101">
                  <c:v>379</c:v>
                </c:pt>
                <c:pt idx="102">
                  <c:v>949</c:v>
                </c:pt>
                <c:pt idx="103">
                  <c:v>438</c:v>
                </c:pt>
                <c:pt idx="104">
                  <c:v>726</c:v>
                </c:pt>
                <c:pt idx="105">
                  <c:v>451</c:v>
                </c:pt>
                <c:pt idx="106">
                  <c:v>812</c:v>
                </c:pt>
                <c:pt idx="107">
                  <c:v>240</c:v>
                </c:pt>
                <c:pt idx="108">
                  <c:v>982</c:v>
                </c:pt>
                <c:pt idx="109">
                  <c:v>954</c:v>
                </c:pt>
                <c:pt idx="110">
                  <c:v>35</c:v>
                </c:pt>
                <c:pt idx="111">
                  <c:v>148</c:v>
                </c:pt>
                <c:pt idx="112">
                  <c:v>422</c:v>
                </c:pt>
                <c:pt idx="113">
                  <c:v>275</c:v>
                </c:pt>
                <c:pt idx="114">
                  <c:v>367</c:v>
                </c:pt>
                <c:pt idx="115">
                  <c:v>507</c:v>
                </c:pt>
                <c:pt idx="116">
                  <c:v>442</c:v>
                </c:pt>
                <c:pt idx="117">
                  <c:v>510</c:v>
                </c:pt>
                <c:pt idx="118">
                  <c:v>117</c:v>
                </c:pt>
                <c:pt idx="119">
                  <c:v>973</c:v>
                </c:pt>
                <c:pt idx="120">
                  <c:v>243</c:v>
                </c:pt>
                <c:pt idx="121">
                  <c:v>715</c:v>
                </c:pt>
                <c:pt idx="122">
                  <c:v>571</c:v>
                </c:pt>
                <c:pt idx="123">
                  <c:v>369</c:v>
                </c:pt>
                <c:pt idx="124">
                  <c:v>318</c:v>
                </c:pt>
                <c:pt idx="125">
                  <c:v>266</c:v>
                </c:pt>
                <c:pt idx="126">
                  <c:v>60</c:v>
                </c:pt>
                <c:pt idx="127">
                  <c:v>121</c:v>
                </c:pt>
                <c:pt idx="128">
                  <c:v>876</c:v>
                </c:pt>
                <c:pt idx="129">
                  <c:v>946</c:v>
                </c:pt>
                <c:pt idx="130">
                  <c:v>654</c:v>
                </c:pt>
                <c:pt idx="131">
                  <c:v>74</c:v>
                </c:pt>
                <c:pt idx="132">
                  <c:v>630</c:v>
                </c:pt>
                <c:pt idx="133">
                  <c:v>782</c:v>
                </c:pt>
                <c:pt idx="134">
                  <c:v>45</c:v>
                </c:pt>
                <c:pt idx="135">
                  <c:v>916</c:v>
                </c:pt>
                <c:pt idx="136">
                  <c:v>274</c:v>
                </c:pt>
                <c:pt idx="137">
                  <c:v>987</c:v>
                </c:pt>
                <c:pt idx="138">
                  <c:v>434</c:v>
                </c:pt>
                <c:pt idx="139">
                  <c:v>897</c:v>
                </c:pt>
                <c:pt idx="140">
                  <c:v>442</c:v>
                </c:pt>
                <c:pt idx="141">
                  <c:v>98</c:v>
                </c:pt>
                <c:pt idx="142">
                  <c:v>431</c:v>
                </c:pt>
                <c:pt idx="143">
                  <c:v>745</c:v>
                </c:pt>
                <c:pt idx="144">
                  <c:v>871</c:v>
                </c:pt>
                <c:pt idx="145">
                  <c:v>67</c:v>
                </c:pt>
                <c:pt idx="146">
                  <c:v>431</c:v>
                </c:pt>
                <c:pt idx="147">
                  <c:v>178</c:v>
                </c:pt>
                <c:pt idx="148">
                  <c:v>180</c:v>
                </c:pt>
                <c:pt idx="149">
                  <c:v>280</c:v>
                </c:pt>
                <c:pt idx="150">
                  <c:v>263</c:v>
                </c:pt>
                <c:pt idx="151">
                  <c:v>187</c:v>
                </c:pt>
                <c:pt idx="152">
                  <c:v>94</c:v>
                </c:pt>
                <c:pt idx="153">
                  <c:v>906</c:v>
                </c:pt>
                <c:pt idx="154">
                  <c:v>71</c:v>
                </c:pt>
                <c:pt idx="155">
                  <c:v>253</c:v>
                </c:pt>
                <c:pt idx="156">
                  <c:v>591</c:v>
                </c:pt>
                <c:pt idx="157">
                  <c:v>399</c:v>
                </c:pt>
                <c:pt idx="158">
                  <c:v>91</c:v>
                </c:pt>
                <c:pt idx="159">
                  <c:v>717</c:v>
                </c:pt>
                <c:pt idx="160">
                  <c:v>735</c:v>
                </c:pt>
                <c:pt idx="161">
                  <c:v>970</c:v>
                </c:pt>
                <c:pt idx="162">
                  <c:v>80</c:v>
                </c:pt>
                <c:pt idx="163">
                  <c:v>550</c:v>
                </c:pt>
                <c:pt idx="164">
                  <c:v>187</c:v>
                </c:pt>
                <c:pt idx="165">
                  <c:v>262</c:v>
                </c:pt>
                <c:pt idx="166">
                  <c:v>540</c:v>
                </c:pt>
                <c:pt idx="167">
                  <c:v>581</c:v>
                </c:pt>
                <c:pt idx="168">
                  <c:v>840</c:v>
                </c:pt>
                <c:pt idx="169">
                  <c:v>873</c:v>
                </c:pt>
                <c:pt idx="170">
                  <c:v>315</c:v>
                </c:pt>
                <c:pt idx="171">
                  <c:v>955</c:v>
                </c:pt>
                <c:pt idx="172">
                  <c:v>372</c:v>
                </c:pt>
                <c:pt idx="173">
                  <c:v>182</c:v>
                </c:pt>
                <c:pt idx="174">
                  <c:v>868</c:v>
                </c:pt>
                <c:pt idx="175">
                  <c:v>777</c:v>
                </c:pt>
                <c:pt idx="176">
                  <c:v>172</c:v>
                </c:pt>
                <c:pt idx="177">
                  <c:v>665</c:v>
                </c:pt>
                <c:pt idx="178">
                  <c:v>516</c:v>
                </c:pt>
                <c:pt idx="179">
                  <c:v>412</c:v>
                </c:pt>
                <c:pt idx="180">
                  <c:v>938</c:v>
                </c:pt>
                <c:pt idx="181">
                  <c:v>854</c:v>
                </c:pt>
                <c:pt idx="182">
                  <c:v>638</c:v>
                </c:pt>
                <c:pt idx="183">
                  <c:v>230</c:v>
                </c:pt>
                <c:pt idx="184">
                  <c:v>245</c:v>
                </c:pt>
                <c:pt idx="185">
                  <c:v>916</c:v>
                </c:pt>
                <c:pt idx="186">
                  <c:v>84</c:v>
                </c:pt>
                <c:pt idx="187">
                  <c:v>869</c:v>
                </c:pt>
                <c:pt idx="188">
                  <c:v>271</c:v>
                </c:pt>
                <c:pt idx="189">
                  <c:v>691</c:v>
                </c:pt>
                <c:pt idx="190">
                  <c:v>808</c:v>
                </c:pt>
                <c:pt idx="191">
                  <c:v>997</c:v>
                </c:pt>
                <c:pt idx="192">
                  <c:v>329</c:v>
                </c:pt>
                <c:pt idx="193">
                  <c:v>600</c:v>
                </c:pt>
                <c:pt idx="194">
                  <c:v>715</c:v>
                </c:pt>
                <c:pt idx="195">
                  <c:v>957</c:v>
                </c:pt>
                <c:pt idx="196">
                  <c:v>484</c:v>
                </c:pt>
                <c:pt idx="197">
                  <c:v>576</c:v>
                </c:pt>
                <c:pt idx="198">
                  <c:v>606</c:v>
                </c:pt>
              </c:numCache>
            </c:numRef>
          </c:xVal>
          <c:yVal>
            <c:numRef>
              <c:f>Shipment_Details_Status!$G$2:$G$200</c:f>
              <c:numCache>
                <c:formatCode>General</c:formatCode>
                <c:ptCount val="199"/>
                <c:pt idx="0">
                  <c:v>1210</c:v>
                </c:pt>
                <c:pt idx="1">
                  <c:v>1114</c:v>
                </c:pt>
                <c:pt idx="2">
                  <c:v>1020</c:v>
                </c:pt>
                <c:pt idx="3">
                  <c:v>1351</c:v>
                </c:pt>
                <c:pt idx="4">
                  <c:v>566</c:v>
                </c:pt>
                <c:pt idx="5">
                  <c:v>590</c:v>
                </c:pt>
                <c:pt idx="6">
                  <c:v>1407</c:v>
                </c:pt>
                <c:pt idx="7">
                  <c:v>786</c:v>
                </c:pt>
                <c:pt idx="8">
                  <c:v>855</c:v>
                </c:pt>
                <c:pt idx="9">
                  <c:v>1182</c:v>
                </c:pt>
                <c:pt idx="10">
                  <c:v>25</c:v>
                </c:pt>
                <c:pt idx="11">
                  <c:v>861</c:v>
                </c:pt>
                <c:pt idx="12">
                  <c:v>834</c:v>
                </c:pt>
                <c:pt idx="13">
                  <c:v>1446</c:v>
                </c:pt>
                <c:pt idx="14">
                  <c:v>1455</c:v>
                </c:pt>
                <c:pt idx="15">
                  <c:v>1020</c:v>
                </c:pt>
                <c:pt idx="16">
                  <c:v>1042</c:v>
                </c:pt>
                <c:pt idx="17">
                  <c:v>915</c:v>
                </c:pt>
                <c:pt idx="18">
                  <c:v>1053</c:v>
                </c:pt>
                <c:pt idx="19">
                  <c:v>1066</c:v>
                </c:pt>
                <c:pt idx="20">
                  <c:v>1253</c:v>
                </c:pt>
                <c:pt idx="21">
                  <c:v>535</c:v>
                </c:pt>
                <c:pt idx="22">
                  <c:v>1256</c:v>
                </c:pt>
                <c:pt idx="23">
                  <c:v>1033</c:v>
                </c:pt>
                <c:pt idx="24">
                  <c:v>817</c:v>
                </c:pt>
                <c:pt idx="25">
                  <c:v>1037</c:v>
                </c:pt>
                <c:pt idx="26">
                  <c:v>951</c:v>
                </c:pt>
                <c:pt idx="27">
                  <c:v>770</c:v>
                </c:pt>
                <c:pt idx="28">
                  <c:v>293</c:v>
                </c:pt>
                <c:pt idx="29">
                  <c:v>1414</c:v>
                </c:pt>
                <c:pt idx="30">
                  <c:v>524</c:v>
                </c:pt>
                <c:pt idx="31">
                  <c:v>1183</c:v>
                </c:pt>
                <c:pt idx="32">
                  <c:v>566</c:v>
                </c:pt>
                <c:pt idx="33">
                  <c:v>961</c:v>
                </c:pt>
                <c:pt idx="34">
                  <c:v>54</c:v>
                </c:pt>
                <c:pt idx="35">
                  <c:v>1044</c:v>
                </c:pt>
                <c:pt idx="36">
                  <c:v>1082</c:v>
                </c:pt>
                <c:pt idx="37">
                  <c:v>871</c:v>
                </c:pt>
                <c:pt idx="38">
                  <c:v>970</c:v>
                </c:pt>
                <c:pt idx="39">
                  <c:v>617</c:v>
                </c:pt>
                <c:pt idx="40">
                  <c:v>814</c:v>
                </c:pt>
                <c:pt idx="41">
                  <c:v>1145</c:v>
                </c:pt>
                <c:pt idx="42">
                  <c:v>902</c:v>
                </c:pt>
                <c:pt idx="43">
                  <c:v>1470</c:v>
                </c:pt>
                <c:pt idx="44">
                  <c:v>568</c:v>
                </c:pt>
                <c:pt idx="45">
                  <c:v>487</c:v>
                </c:pt>
                <c:pt idx="46">
                  <c:v>1197</c:v>
                </c:pt>
                <c:pt idx="47">
                  <c:v>994</c:v>
                </c:pt>
                <c:pt idx="48">
                  <c:v>933</c:v>
                </c:pt>
                <c:pt idx="49">
                  <c:v>1168</c:v>
                </c:pt>
                <c:pt idx="50">
                  <c:v>561</c:v>
                </c:pt>
                <c:pt idx="51">
                  <c:v>850</c:v>
                </c:pt>
                <c:pt idx="52">
                  <c:v>1393</c:v>
                </c:pt>
                <c:pt idx="53">
                  <c:v>426</c:v>
                </c:pt>
                <c:pt idx="54">
                  <c:v>1208</c:v>
                </c:pt>
                <c:pt idx="55">
                  <c:v>925</c:v>
                </c:pt>
                <c:pt idx="56">
                  <c:v>1392</c:v>
                </c:pt>
                <c:pt idx="57">
                  <c:v>1425</c:v>
                </c:pt>
                <c:pt idx="58">
                  <c:v>1225</c:v>
                </c:pt>
                <c:pt idx="59">
                  <c:v>403</c:v>
                </c:pt>
                <c:pt idx="60">
                  <c:v>1169</c:v>
                </c:pt>
                <c:pt idx="61">
                  <c:v>1167</c:v>
                </c:pt>
                <c:pt idx="62">
                  <c:v>565</c:v>
                </c:pt>
                <c:pt idx="63">
                  <c:v>354</c:v>
                </c:pt>
                <c:pt idx="64">
                  <c:v>1178</c:v>
                </c:pt>
                <c:pt idx="65">
                  <c:v>1385</c:v>
                </c:pt>
                <c:pt idx="66">
                  <c:v>780</c:v>
                </c:pt>
                <c:pt idx="67">
                  <c:v>1247</c:v>
                </c:pt>
                <c:pt idx="68">
                  <c:v>705</c:v>
                </c:pt>
                <c:pt idx="69">
                  <c:v>1130</c:v>
                </c:pt>
                <c:pt idx="70">
                  <c:v>72</c:v>
                </c:pt>
                <c:pt idx="71">
                  <c:v>564</c:v>
                </c:pt>
                <c:pt idx="72">
                  <c:v>1040</c:v>
                </c:pt>
                <c:pt idx="73">
                  <c:v>1220</c:v>
                </c:pt>
                <c:pt idx="74">
                  <c:v>1141</c:v>
                </c:pt>
                <c:pt idx="75">
                  <c:v>1050</c:v>
                </c:pt>
                <c:pt idx="76">
                  <c:v>850</c:v>
                </c:pt>
                <c:pt idx="77">
                  <c:v>1275</c:v>
                </c:pt>
                <c:pt idx="78">
                  <c:v>714</c:v>
                </c:pt>
                <c:pt idx="79">
                  <c:v>1027</c:v>
                </c:pt>
                <c:pt idx="80">
                  <c:v>1486</c:v>
                </c:pt>
                <c:pt idx="81">
                  <c:v>1312</c:v>
                </c:pt>
                <c:pt idx="82">
                  <c:v>1007</c:v>
                </c:pt>
                <c:pt idx="83">
                  <c:v>926</c:v>
                </c:pt>
                <c:pt idx="84">
                  <c:v>1036</c:v>
                </c:pt>
                <c:pt idx="85">
                  <c:v>1161</c:v>
                </c:pt>
                <c:pt idx="86">
                  <c:v>1016</c:v>
                </c:pt>
                <c:pt idx="87">
                  <c:v>1058</c:v>
                </c:pt>
                <c:pt idx="88">
                  <c:v>648</c:v>
                </c:pt>
                <c:pt idx="89">
                  <c:v>1015</c:v>
                </c:pt>
                <c:pt idx="90">
                  <c:v>938</c:v>
                </c:pt>
                <c:pt idx="91">
                  <c:v>597</c:v>
                </c:pt>
                <c:pt idx="92">
                  <c:v>1182</c:v>
                </c:pt>
                <c:pt idx="93">
                  <c:v>713</c:v>
                </c:pt>
                <c:pt idx="94">
                  <c:v>939</c:v>
                </c:pt>
                <c:pt idx="95">
                  <c:v>1082</c:v>
                </c:pt>
                <c:pt idx="96">
                  <c:v>1347</c:v>
                </c:pt>
                <c:pt idx="97">
                  <c:v>47</c:v>
                </c:pt>
                <c:pt idx="98">
                  <c:v>762</c:v>
                </c:pt>
                <c:pt idx="99">
                  <c:v>642</c:v>
                </c:pt>
                <c:pt idx="100">
                  <c:v>665</c:v>
                </c:pt>
                <c:pt idx="101">
                  <c:v>963</c:v>
                </c:pt>
                <c:pt idx="102">
                  <c:v>1419</c:v>
                </c:pt>
                <c:pt idx="103">
                  <c:v>656</c:v>
                </c:pt>
                <c:pt idx="104">
                  <c:v>1381</c:v>
                </c:pt>
                <c:pt idx="105">
                  <c:v>713</c:v>
                </c:pt>
                <c:pt idx="106">
                  <c:v>1104</c:v>
                </c:pt>
                <c:pt idx="107">
                  <c:v>571</c:v>
                </c:pt>
                <c:pt idx="108">
                  <c:v>1405</c:v>
                </c:pt>
                <c:pt idx="109">
                  <c:v>1473</c:v>
                </c:pt>
                <c:pt idx="110">
                  <c:v>20</c:v>
                </c:pt>
                <c:pt idx="111">
                  <c:v>835</c:v>
                </c:pt>
                <c:pt idx="112">
                  <c:v>651</c:v>
                </c:pt>
                <c:pt idx="113">
                  <c:v>653</c:v>
                </c:pt>
                <c:pt idx="114">
                  <c:v>740</c:v>
                </c:pt>
                <c:pt idx="115">
                  <c:v>1334</c:v>
                </c:pt>
                <c:pt idx="116">
                  <c:v>770</c:v>
                </c:pt>
                <c:pt idx="117">
                  <c:v>1205</c:v>
                </c:pt>
                <c:pt idx="118">
                  <c:v>716</c:v>
                </c:pt>
                <c:pt idx="119">
                  <c:v>1250</c:v>
                </c:pt>
                <c:pt idx="120">
                  <c:v>935</c:v>
                </c:pt>
                <c:pt idx="121">
                  <c:v>1185</c:v>
                </c:pt>
                <c:pt idx="122">
                  <c:v>1031</c:v>
                </c:pt>
                <c:pt idx="123">
                  <c:v>646</c:v>
                </c:pt>
                <c:pt idx="124">
                  <c:v>980</c:v>
                </c:pt>
                <c:pt idx="125">
                  <c:v>833</c:v>
                </c:pt>
                <c:pt idx="126">
                  <c:v>166</c:v>
                </c:pt>
                <c:pt idx="127">
                  <c:v>557</c:v>
                </c:pt>
                <c:pt idx="128">
                  <c:v>1045</c:v>
                </c:pt>
                <c:pt idx="129">
                  <c:v>1100</c:v>
                </c:pt>
                <c:pt idx="130">
                  <c:v>1150</c:v>
                </c:pt>
                <c:pt idx="131">
                  <c:v>281</c:v>
                </c:pt>
                <c:pt idx="132">
                  <c:v>1062</c:v>
                </c:pt>
                <c:pt idx="133">
                  <c:v>1425</c:v>
                </c:pt>
                <c:pt idx="134">
                  <c:v>39</c:v>
                </c:pt>
                <c:pt idx="135">
                  <c:v>1143</c:v>
                </c:pt>
                <c:pt idx="136">
                  <c:v>669</c:v>
                </c:pt>
                <c:pt idx="137">
                  <c:v>1134</c:v>
                </c:pt>
                <c:pt idx="138">
                  <c:v>558</c:v>
                </c:pt>
                <c:pt idx="139">
                  <c:v>1313</c:v>
                </c:pt>
                <c:pt idx="140">
                  <c:v>595</c:v>
                </c:pt>
                <c:pt idx="141">
                  <c:v>360</c:v>
                </c:pt>
                <c:pt idx="142">
                  <c:v>934</c:v>
                </c:pt>
                <c:pt idx="143">
                  <c:v>1383</c:v>
                </c:pt>
                <c:pt idx="144">
                  <c:v>1274</c:v>
                </c:pt>
                <c:pt idx="145">
                  <c:v>193</c:v>
                </c:pt>
                <c:pt idx="146">
                  <c:v>702</c:v>
                </c:pt>
                <c:pt idx="147">
                  <c:v>646</c:v>
                </c:pt>
                <c:pt idx="148">
                  <c:v>755</c:v>
                </c:pt>
                <c:pt idx="149">
                  <c:v>990</c:v>
                </c:pt>
                <c:pt idx="150">
                  <c:v>965</c:v>
                </c:pt>
                <c:pt idx="151">
                  <c:v>931</c:v>
                </c:pt>
                <c:pt idx="152">
                  <c:v>361</c:v>
                </c:pt>
                <c:pt idx="153">
                  <c:v>1297</c:v>
                </c:pt>
                <c:pt idx="154">
                  <c:v>130</c:v>
                </c:pt>
                <c:pt idx="155">
                  <c:v>904</c:v>
                </c:pt>
                <c:pt idx="156">
                  <c:v>1433</c:v>
                </c:pt>
                <c:pt idx="157">
                  <c:v>835</c:v>
                </c:pt>
                <c:pt idx="158">
                  <c:v>242</c:v>
                </c:pt>
                <c:pt idx="159">
                  <c:v>1297</c:v>
                </c:pt>
                <c:pt idx="160">
                  <c:v>1181</c:v>
                </c:pt>
                <c:pt idx="161">
                  <c:v>1242</c:v>
                </c:pt>
                <c:pt idx="162">
                  <c:v>236</c:v>
                </c:pt>
                <c:pt idx="163">
                  <c:v>1171</c:v>
                </c:pt>
                <c:pt idx="164">
                  <c:v>864</c:v>
                </c:pt>
                <c:pt idx="165">
                  <c:v>875</c:v>
                </c:pt>
                <c:pt idx="166">
                  <c:v>1172</c:v>
                </c:pt>
                <c:pt idx="167">
                  <c:v>1422</c:v>
                </c:pt>
                <c:pt idx="168">
                  <c:v>1061</c:v>
                </c:pt>
                <c:pt idx="169">
                  <c:v>1199</c:v>
                </c:pt>
                <c:pt idx="170">
                  <c:v>937</c:v>
                </c:pt>
                <c:pt idx="171">
                  <c:v>1369</c:v>
                </c:pt>
                <c:pt idx="172">
                  <c:v>679</c:v>
                </c:pt>
                <c:pt idx="173">
                  <c:v>726</c:v>
                </c:pt>
                <c:pt idx="174">
                  <c:v>1320</c:v>
                </c:pt>
                <c:pt idx="175">
                  <c:v>1113</c:v>
                </c:pt>
                <c:pt idx="176">
                  <c:v>580</c:v>
                </c:pt>
                <c:pt idx="177">
                  <c:v>1257</c:v>
                </c:pt>
                <c:pt idx="178">
                  <c:v>1084</c:v>
                </c:pt>
                <c:pt idx="179">
                  <c:v>872</c:v>
                </c:pt>
                <c:pt idx="180">
                  <c:v>1067</c:v>
                </c:pt>
                <c:pt idx="181">
                  <c:v>1251</c:v>
                </c:pt>
                <c:pt idx="182">
                  <c:v>1314</c:v>
                </c:pt>
                <c:pt idx="183">
                  <c:v>638</c:v>
                </c:pt>
                <c:pt idx="184">
                  <c:v>611</c:v>
                </c:pt>
                <c:pt idx="185">
                  <c:v>1255</c:v>
                </c:pt>
                <c:pt idx="186">
                  <c:v>464</c:v>
                </c:pt>
                <c:pt idx="187">
                  <c:v>1317</c:v>
                </c:pt>
                <c:pt idx="188">
                  <c:v>704</c:v>
                </c:pt>
                <c:pt idx="189">
                  <c:v>1260</c:v>
                </c:pt>
                <c:pt idx="190">
                  <c:v>1257</c:v>
                </c:pt>
                <c:pt idx="191">
                  <c:v>1382</c:v>
                </c:pt>
                <c:pt idx="192">
                  <c:v>977</c:v>
                </c:pt>
                <c:pt idx="193">
                  <c:v>1048</c:v>
                </c:pt>
                <c:pt idx="194">
                  <c:v>1271</c:v>
                </c:pt>
                <c:pt idx="195">
                  <c:v>1007</c:v>
                </c:pt>
                <c:pt idx="196">
                  <c:v>863</c:v>
                </c:pt>
                <c:pt idx="197">
                  <c:v>1077</c:v>
                </c:pt>
                <c:pt idx="198">
                  <c:v>1021</c:v>
                </c:pt>
              </c:numCache>
            </c:numRef>
          </c:yVal>
          <c:smooth val="0"/>
        </c:ser>
        <c:dLbls>
          <c:showLegendKey val="0"/>
          <c:showVal val="0"/>
          <c:showCatName val="0"/>
          <c:showSerName val="0"/>
          <c:showPercent val="0"/>
          <c:showBubbleSize val="0"/>
        </c:dLbls>
        <c:axId val="354069040"/>
        <c:axId val="354069824"/>
      </c:scatterChart>
      <c:valAx>
        <c:axId val="354069040"/>
        <c:scaling>
          <c:orientation val="minMax"/>
          <c:max val="1000"/>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crossAx val="354069824"/>
        <c:crosses val="autoZero"/>
        <c:crossBetween val="midCat"/>
        <c:majorUnit val="100"/>
      </c:valAx>
      <c:valAx>
        <c:axId val="3540698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crossAx val="35406904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[Excel-Operational_Analysis-Delhivery.xlsx]Dashboard_pivots_1!Shipment_category with time taken</c:name>
    <c:fmtId val="5"/>
  </c:pivotSource>
  <c:chart>
    <c:title>
      <c:tx>
        <c:rich>
          <a:bodyPr rot="0" spcFirstLastPara="1" vertOverflow="ellipsis" vert="horz" wrap="square" anchor="ctr" anchorCtr="1"/>
          <a:lstStyle/>
          <a:p>
            <a:pPr>
              <a:defRPr sz="12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IN" sz="1200" b="1">
                <a:solidFill>
                  <a:schemeClr val="accent6">
                    <a:lumMod val="75000"/>
                  </a:schemeClr>
                </a:solidFill>
                <a:latin typeface="Arial" panose="020B0604020202020204" pitchFamily="34" charset="0"/>
                <a:cs typeface="Arial" panose="020B0604020202020204" pitchFamily="34" charset="0"/>
              </a:rPr>
              <a:t>Average Time Taken</a:t>
            </a:r>
            <a:r>
              <a:rPr lang="en-IN" sz="1200" b="1" baseline="0">
                <a:solidFill>
                  <a:schemeClr val="accent6">
                    <a:lumMod val="75000"/>
                  </a:schemeClr>
                </a:solidFill>
                <a:latin typeface="Arial" panose="020B0604020202020204" pitchFamily="34" charset="0"/>
                <a:cs typeface="Arial" panose="020B0604020202020204" pitchFamily="34" charset="0"/>
              </a:rPr>
              <a:t> by Both Category</a:t>
            </a:r>
            <a:endParaRPr lang="en-IN" sz="1200" b="1">
              <a:solidFill>
                <a:schemeClr val="accent6">
                  <a:lumMod val="7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rial Black" panose="020B0A040201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w="19050">
            <a:noFill/>
          </a:ln>
          <a:effectLst/>
        </c:spPr>
      </c:pivotFmt>
      <c:pivotFmt>
        <c:idx val="6"/>
        <c:spPr>
          <a:solidFill>
            <a:schemeClr val="accent6"/>
          </a:solidFill>
          <a:ln w="19050">
            <a:noFill/>
          </a:ln>
          <a:effectLst/>
        </c:spPr>
      </c:pivotFmt>
    </c:pivotFmts>
    <c:plotArea>
      <c:layout>
        <c:manualLayout>
          <c:layoutTarget val="inner"/>
          <c:xMode val="edge"/>
          <c:yMode val="edge"/>
          <c:x val="0.25421191077949545"/>
          <c:y val="0.18805551555612682"/>
          <c:w val="0.40489890179161586"/>
          <c:h val="0.72876730995412364"/>
        </c:manualLayout>
      </c:layout>
      <c:pieChart>
        <c:varyColors val="1"/>
        <c:ser>
          <c:idx val="0"/>
          <c:order val="0"/>
          <c:tx>
            <c:strRef>
              <c:f>Dashboard_pivots_1!$C$19</c:f>
              <c:strCache>
                <c:ptCount val="1"/>
                <c:pt idx="0">
                  <c:v>Total</c:v>
                </c:pt>
              </c:strCache>
            </c:strRef>
          </c:tx>
          <c:dPt>
            <c:idx val="0"/>
            <c:bubble3D val="0"/>
            <c:explosion val="10"/>
            <c:spPr>
              <a:solidFill>
                <a:schemeClr val="accent6"/>
              </a:solidFill>
              <a:ln w="19050">
                <a:noFill/>
              </a:ln>
              <a:effectLst/>
            </c:spPr>
          </c:dPt>
          <c:dPt>
            <c:idx val="1"/>
            <c:bubble3D val="0"/>
            <c:spPr>
              <a:solidFill>
                <a:schemeClr val="accent5"/>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rial Black" panose="020B0A040201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Dashboard_pivots_1!$B$20:$B$22</c:f>
              <c:strCache>
                <c:ptCount val="2"/>
                <c:pt idx="0">
                  <c:v>Heavy</c:v>
                </c:pt>
                <c:pt idx="1">
                  <c:v>Light</c:v>
                </c:pt>
              </c:strCache>
            </c:strRef>
          </c:cat>
          <c:val>
            <c:numRef>
              <c:f>Dashboard_pivots_1!$C$20:$C$22</c:f>
              <c:numCache>
                <c:formatCode>0</c:formatCode>
                <c:ptCount val="2"/>
                <c:pt idx="0">
                  <c:v>132.41666666666666</c:v>
                </c:pt>
                <c:pt idx="1">
                  <c:v>105.925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[Excel-Operational_Analysis-Delhivery.xlsx]Dashboard_pivots_1!CONTENT by Total SH_Charges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Dashboard_pivots_1!$C$2</c:f>
              <c:strCache>
                <c:ptCount val="1"/>
                <c:pt idx="0">
                  <c:v>Total</c:v>
                </c:pt>
              </c:strCache>
            </c:strRef>
          </c:tx>
          <c:spPr>
            <a:solidFill>
              <a:schemeClr val="accent1"/>
            </a:solidFill>
            <a:ln>
              <a:noFill/>
            </a:ln>
            <a:effectLst/>
          </c:spPr>
          <c:invertIfNegative val="0"/>
          <c:cat>
            <c:strRef>
              <c:f>Dashboard_pivots_1!$B$3:$B$14</c:f>
              <c:strCache>
                <c:ptCount val="11"/>
                <c:pt idx="0">
                  <c:v>Food and Beverages</c:v>
                </c:pt>
                <c:pt idx="1">
                  <c:v>Automotive</c:v>
                </c:pt>
                <c:pt idx="2">
                  <c:v>Fashion</c:v>
                </c:pt>
                <c:pt idx="3">
                  <c:v>Hazardous Goods</c:v>
                </c:pt>
                <c:pt idx="4">
                  <c:v>Healthcare</c:v>
                </c:pt>
                <c:pt idx="5">
                  <c:v>Industrial Equipments</c:v>
                </c:pt>
                <c:pt idx="6">
                  <c:v>Electronics</c:v>
                </c:pt>
                <c:pt idx="7">
                  <c:v>Home Furnishing</c:v>
                </c:pt>
                <c:pt idx="8">
                  <c:v>Construction</c:v>
                </c:pt>
                <c:pt idx="9">
                  <c:v>Arts and crafts</c:v>
                </c:pt>
                <c:pt idx="10">
                  <c:v>Luggage</c:v>
                </c:pt>
              </c:strCache>
            </c:strRef>
          </c:cat>
          <c:val>
            <c:numRef>
              <c:f>Dashboard_pivots_1!$C$3:$C$14</c:f>
              <c:numCache>
                <c:formatCode>General</c:formatCode>
                <c:ptCount val="11"/>
                <c:pt idx="0">
                  <c:v>10002</c:v>
                </c:pt>
                <c:pt idx="1">
                  <c:v>12912</c:v>
                </c:pt>
                <c:pt idx="2">
                  <c:v>14815</c:v>
                </c:pt>
                <c:pt idx="3">
                  <c:v>15091</c:v>
                </c:pt>
                <c:pt idx="4">
                  <c:v>15293</c:v>
                </c:pt>
                <c:pt idx="5">
                  <c:v>15844</c:v>
                </c:pt>
                <c:pt idx="6">
                  <c:v>17115</c:v>
                </c:pt>
                <c:pt idx="7">
                  <c:v>17538</c:v>
                </c:pt>
                <c:pt idx="8">
                  <c:v>18671</c:v>
                </c:pt>
                <c:pt idx="9">
                  <c:v>19320</c:v>
                </c:pt>
                <c:pt idx="10">
                  <c:v>19752</c:v>
                </c:pt>
              </c:numCache>
            </c:numRef>
          </c:val>
        </c:ser>
        <c:dLbls>
          <c:showLegendKey val="0"/>
          <c:showVal val="0"/>
          <c:showCatName val="0"/>
          <c:showSerName val="0"/>
          <c:showPercent val="0"/>
          <c:showBubbleSize val="0"/>
        </c:dLbls>
        <c:gapWidth val="182"/>
        <c:axId val="382412688"/>
        <c:axId val="382414648"/>
      </c:barChart>
      <c:catAx>
        <c:axId val="38241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4648"/>
        <c:crosses val="autoZero"/>
        <c:auto val="1"/>
        <c:lblAlgn val="ctr"/>
        <c:lblOffset val="100"/>
        <c:noMultiLvlLbl val="0"/>
      </c:catAx>
      <c:valAx>
        <c:axId val="382414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[Excel-Operational_Analysis-Delhivery.xlsx]Dashboard_pivots_1!Shipment_category with time taken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Dashboard_pivots_1!$C$19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Dashboard_pivots_1!$B$20:$B$22</c:f>
              <c:strCache>
                <c:ptCount val="2"/>
                <c:pt idx="0">
                  <c:v>Heavy</c:v>
                </c:pt>
                <c:pt idx="1">
                  <c:v>Light</c:v>
                </c:pt>
              </c:strCache>
            </c:strRef>
          </c:cat>
          <c:val>
            <c:numRef>
              <c:f>Dashboard_pivots_1!$C$20:$C$22</c:f>
              <c:numCache>
                <c:formatCode>0</c:formatCode>
                <c:ptCount val="2"/>
                <c:pt idx="0">
                  <c:v>132.41666666666666</c:v>
                </c:pt>
                <c:pt idx="1">
                  <c:v>105.925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[Excel-Operational_Analysis-Delhivery.xlsx]Pivots!Domain wise shipment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Shipments Made on Each Domain</a:t>
            </a:r>
          </a:p>
        </c:rich>
      </c:tx>
      <c:layout>
        <c:manualLayout>
          <c:xMode val="edge"/>
          <c:yMode val="edge"/>
          <c:x val="0.2215368165980276"/>
          <c:y val="7.2676833117379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Pivots!$C$43</c:f>
              <c:strCache>
                <c:ptCount val="1"/>
                <c:pt idx="0">
                  <c:v>Total</c:v>
                </c:pt>
              </c:strCache>
            </c:strRef>
          </c:tx>
          <c:spPr>
            <a:solidFill>
              <a:schemeClr val="accent6">
                <a:lumMod val="60000"/>
                <a:lumOff val="40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Pivots!$B$44:$B$46</c:f>
              <c:strCache>
                <c:ptCount val="2"/>
                <c:pt idx="0">
                  <c:v>Domestic</c:v>
                </c:pt>
                <c:pt idx="1">
                  <c:v>International</c:v>
                </c:pt>
              </c:strCache>
            </c:strRef>
          </c:cat>
          <c:val>
            <c:numRef>
              <c:f>Pivots!$C$44:$C$46</c:f>
              <c:numCache>
                <c:formatCode>General</c:formatCode>
                <c:ptCount val="2"/>
                <c:pt idx="0">
                  <c:v>109</c:v>
                </c:pt>
                <c:pt idx="1">
                  <c:v>91</c:v>
                </c:pt>
              </c:numCache>
            </c:numRef>
          </c:val>
        </c:ser>
        <c:dLbls>
          <c:dLblPos val="outEnd"/>
          <c:showLegendKey val="0"/>
          <c:showVal val="1"/>
          <c:showCatName val="0"/>
          <c:showSerName val="0"/>
          <c:showPercent val="0"/>
          <c:showBubbleSize val="0"/>
        </c:dLbls>
        <c:gapWidth val="182"/>
        <c:axId val="354072960"/>
        <c:axId val="354074528"/>
      </c:barChart>
      <c:catAx>
        <c:axId val="3540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74528"/>
        <c:crosses val="autoZero"/>
        <c:auto val="1"/>
        <c:lblAlgn val="ctr"/>
        <c:lblOffset val="100"/>
        <c:noMultiLvlLbl val="0"/>
      </c:catAx>
      <c:valAx>
        <c:axId val="354074528"/>
        <c:scaling>
          <c:orientation val="minMax"/>
        </c:scaling>
        <c:delete val="1"/>
        <c:axPos val="l"/>
        <c:numFmt formatCode="General" sourceLinked="1"/>
        <c:majorTickMark val="none"/>
        <c:minorTickMark val="none"/>
        <c:tickLblPos val="nextTo"/>
        <c:crossAx val="354072960"/>
        <c:crosses val="autoZero"/>
        <c:crossBetween val="between"/>
      </c:valAx>
      <c:spPr>
        <a:noFill/>
        <a:ln>
          <a:noFill/>
        </a:ln>
        <a:effectLst/>
      </c:spPr>
    </c:plotArea>
    <c:plotVisOnly val="1"/>
    <c:dispBlanksAs val="gap"/>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[Excel-Operational_Analysis-Delhivery.xlsx]Dashboard_pivots_1!Employee_Designation vs Time Taken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Dashboard_pivots_1!$C$27</c:f>
              <c:strCache>
                <c:ptCount val="1"/>
                <c:pt idx="0">
                  <c:v>Total</c:v>
                </c:pt>
              </c:strCache>
            </c:strRef>
          </c:tx>
          <c:spPr>
            <a:solidFill>
              <a:schemeClr val="accent1"/>
            </a:solidFill>
            <a:ln>
              <a:noFill/>
            </a:ln>
            <a:effectLst/>
          </c:spPr>
          <c:invertIfNegative val="0"/>
          <c:cat>
            <c:strRef>
              <c:f>Dashboard_pivots_1!$B$28:$B$55</c:f>
              <c:strCache>
                <c:ptCount val="27"/>
                <c:pt idx="0">
                  <c:v>Fleet manager</c:v>
                </c:pt>
                <c:pt idx="1">
                  <c:v>Executive director</c:v>
                </c:pt>
                <c:pt idx="2">
                  <c:v>Material handling executive</c:v>
                </c:pt>
                <c:pt idx="3">
                  <c:v>Inventory manager</c:v>
                </c:pt>
                <c:pt idx="4">
                  <c:v>Delivery Boy</c:v>
                </c:pt>
                <c:pt idx="5">
                  <c:v>Warehouse manager</c:v>
                </c:pt>
                <c:pt idx="6">
                  <c:v>Branch manager</c:v>
                </c:pt>
                <c:pt idx="7">
                  <c:v>Non-executive director</c:v>
                </c:pt>
                <c:pt idx="8">
                  <c:v>Transport manager</c:v>
                </c:pt>
                <c:pt idx="9">
                  <c:v>In House logistics executive</c:v>
                </c:pt>
                <c:pt idx="10">
                  <c:v>Sales manager</c:v>
                </c:pt>
                <c:pt idx="11">
                  <c:v>Engineering department manager</c:v>
                </c:pt>
                <c:pt idx="12">
                  <c:v>Office manager</c:v>
                </c:pt>
                <c:pt idx="13">
                  <c:v>IT support executive</c:v>
                </c:pt>
                <c:pt idx="14">
                  <c:v>Chief finance officer</c:v>
                </c:pt>
                <c:pt idx="15">
                  <c:v>Manager</c:v>
                </c:pt>
                <c:pt idx="16">
                  <c:v>Assistant manager</c:v>
                </c:pt>
                <c:pt idx="17">
                  <c:v>Warehouse in charge</c:v>
                </c:pt>
                <c:pt idx="18">
                  <c:v>Market analyst</c:v>
                </c:pt>
                <c:pt idx="19">
                  <c:v>HR manager</c:v>
                </c:pt>
                <c:pt idx="20">
                  <c:v>Director</c:v>
                </c:pt>
                <c:pt idx="21">
                  <c:v>Block development manager</c:v>
                </c:pt>
                <c:pt idx="22">
                  <c:v>Chief executive officer</c:v>
                </c:pt>
                <c:pt idx="23">
                  <c:v>Head of marketing</c:v>
                </c:pt>
                <c:pt idx="24">
                  <c:v>Project director</c:v>
                </c:pt>
                <c:pt idx="25">
                  <c:v>Technical support executive</c:v>
                </c:pt>
                <c:pt idx="26">
                  <c:v>Marketing manager</c:v>
                </c:pt>
              </c:strCache>
            </c:strRef>
          </c:cat>
          <c:val>
            <c:numRef>
              <c:f>Dashboard_pivots_1!$C$28:$C$55</c:f>
              <c:numCache>
                <c:formatCode>0</c:formatCode>
                <c:ptCount val="27"/>
                <c:pt idx="0">
                  <c:v>5</c:v>
                </c:pt>
                <c:pt idx="1">
                  <c:v>15</c:v>
                </c:pt>
                <c:pt idx="2">
                  <c:v>23</c:v>
                </c:pt>
                <c:pt idx="3">
                  <c:v>72.333333333333329</c:v>
                </c:pt>
                <c:pt idx="4">
                  <c:v>73.875</c:v>
                </c:pt>
                <c:pt idx="5">
                  <c:v>86</c:v>
                </c:pt>
                <c:pt idx="6">
                  <c:v>105.33333333333333</c:v>
                </c:pt>
                <c:pt idx="7">
                  <c:v>107.5</c:v>
                </c:pt>
                <c:pt idx="8">
                  <c:v>109.6</c:v>
                </c:pt>
                <c:pt idx="9">
                  <c:v>114.33333333333333</c:v>
                </c:pt>
                <c:pt idx="10">
                  <c:v>119.71428571428571</c:v>
                </c:pt>
                <c:pt idx="11">
                  <c:v>122.5</c:v>
                </c:pt>
                <c:pt idx="12">
                  <c:v>128.33333333333334</c:v>
                </c:pt>
                <c:pt idx="13">
                  <c:v>131</c:v>
                </c:pt>
                <c:pt idx="14">
                  <c:v>133.85714285714286</c:v>
                </c:pt>
                <c:pt idx="15">
                  <c:v>134</c:v>
                </c:pt>
                <c:pt idx="16">
                  <c:v>134.25</c:v>
                </c:pt>
                <c:pt idx="17">
                  <c:v>138</c:v>
                </c:pt>
                <c:pt idx="18">
                  <c:v>150.4</c:v>
                </c:pt>
                <c:pt idx="19">
                  <c:v>158.5</c:v>
                </c:pt>
                <c:pt idx="20">
                  <c:v>160</c:v>
                </c:pt>
                <c:pt idx="21">
                  <c:v>178</c:v>
                </c:pt>
                <c:pt idx="22">
                  <c:v>181</c:v>
                </c:pt>
                <c:pt idx="23">
                  <c:v>188</c:v>
                </c:pt>
                <c:pt idx="24">
                  <c:v>196.5</c:v>
                </c:pt>
                <c:pt idx="25">
                  <c:v>202</c:v>
                </c:pt>
                <c:pt idx="26">
                  <c:v>211</c:v>
                </c:pt>
              </c:numCache>
            </c:numRef>
          </c:val>
        </c:ser>
        <c:dLbls>
          <c:showLegendKey val="0"/>
          <c:showVal val="0"/>
          <c:showCatName val="0"/>
          <c:showSerName val="0"/>
          <c:showPercent val="0"/>
          <c:showBubbleSize val="0"/>
        </c:dLbls>
        <c:gapWidth val="219"/>
        <c:overlap val="-27"/>
        <c:axId val="382411120"/>
        <c:axId val="382409944"/>
      </c:barChart>
      <c:catAx>
        <c:axId val="38241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09944"/>
        <c:crosses val="autoZero"/>
        <c:auto val="1"/>
        <c:lblAlgn val="ctr"/>
        <c:lblOffset val="100"/>
        <c:noMultiLvlLbl val="0"/>
      </c:catAx>
      <c:valAx>
        <c:axId val="382409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[Excel-Operational_Analysis-Delhivery.xlsx]Dashboard_pivots_1!Total Shipments by Year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Dashboard_pivots_1!$C$58</c:f>
              <c:strCache>
                <c:ptCount val="1"/>
                <c:pt idx="0">
                  <c:v>Total</c:v>
                </c:pt>
              </c:strCache>
            </c:strRef>
          </c:tx>
          <c:spPr>
            <a:ln w="28575" cap="rnd">
              <a:solidFill>
                <a:schemeClr val="accent1"/>
              </a:solidFill>
              <a:round/>
            </a:ln>
            <a:effectLst/>
          </c:spPr>
          <c:marker>
            <c:symbol val="none"/>
          </c:marker>
          <c:cat>
            <c:strRef>
              <c:f>Dashboard_pivots_1!$B$59:$B$108</c:f>
              <c:strCache>
                <c:ptCount val="49"/>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strCache>
            </c:strRef>
          </c:cat>
          <c:val>
            <c:numRef>
              <c:f>Dashboard_pivots_1!$C$59:$C$108</c:f>
              <c:numCache>
                <c:formatCode>General</c:formatCode>
                <c:ptCount val="49"/>
                <c:pt idx="0">
                  <c:v>2</c:v>
                </c:pt>
                <c:pt idx="1">
                  <c:v>3</c:v>
                </c:pt>
                <c:pt idx="2">
                  <c:v>1</c:v>
                </c:pt>
                <c:pt idx="3">
                  <c:v>2</c:v>
                </c:pt>
                <c:pt idx="4">
                  <c:v>4</c:v>
                </c:pt>
                <c:pt idx="5">
                  <c:v>5</c:v>
                </c:pt>
                <c:pt idx="6">
                  <c:v>8</c:v>
                </c:pt>
                <c:pt idx="7">
                  <c:v>1</c:v>
                </c:pt>
                <c:pt idx="8">
                  <c:v>4</c:v>
                </c:pt>
                <c:pt idx="9">
                  <c:v>4</c:v>
                </c:pt>
                <c:pt idx="10">
                  <c:v>2</c:v>
                </c:pt>
                <c:pt idx="11">
                  <c:v>5</c:v>
                </c:pt>
                <c:pt idx="12">
                  <c:v>5</c:v>
                </c:pt>
                <c:pt idx="13">
                  <c:v>2</c:v>
                </c:pt>
                <c:pt idx="14">
                  <c:v>1</c:v>
                </c:pt>
                <c:pt idx="15">
                  <c:v>2</c:v>
                </c:pt>
                <c:pt idx="16">
                  <c:v>5</c:v>
                </c:pt>
                <c:pt idx="17">
                  <c:v>1</c:v>
                </c:pt>
                <c:pt idx="18">
                  <c:v>5</c:v>
                </c:pt>
                <c:pt idx="19">
                  <c:v>2</c:v>
                </c:pt>
                <c:pt idx="20">
                  <c:v>3</c:v>
                </c:pt>
                <c:pt idx="21">
                  <c:v>4</c:v>
                </c:pt>
                <c:pt idx="22">
                  <c:v>5</c:v>
                </c:pt>
                <c:pt idx="23">
                  <c:v>2</c:v>
                </c:pt>
                <c:pt idx="24">
                  <c:v>4</c:v>
                </c:pt>
                <c:pt idx="25">
                  <c:v>6</c:v>
                </c:pt>
                <c:pt idx="26">
                  <c:v>5</c:v>
                </c:pt>
                <c:pt idx="27">
                  <c:v>1</c:v>
                </c:pt>
                <c:pt idx="28">
                  <c:v>2</c:v>
                </c:pt>
                <c:pt idx="29">
                  <c:v>2</c:v>
                </c:pt>
                <c:pt idx="30">
                  <c:v>3</c:v>
                </c:pt>
                <c:pt idx="31">
                  <c:v>3</c:v>
                </c:pt>
                <c:pt idx="32">
                  <c:v>5</c:v>
                </c:pt>
                <c:pt idx="33">
                  <c:v>9</c:v>
                </c:pt>
                <c:pt idx="34">
                  <c:v>5</c:v>
                </c:pt>
                <c:pt idx="35">
                  <c:v>7</c:v>
                </c:pt>
                <c:pt idx="36">
                  <c:v>4</c:v>
                </c:pt>
                <c:pt idx="37">
                  <c:v>4</c:v>
                </c:pt>
                <c:pt idx="38">
                  <c:v>3</c:v>
                </c:pt>
                <c:pt idx="39">
                  <c:v>8</c:v>
                </c:pt>
                <c:pt idx="40">
                  <c:v>4</c:v>
                </c:pt>
                <c:pt idx="41">
                  <c:v>6</c:v>
                </c:pt>
                <c:pt idx="42">
                  <c:v>8</c:v>
                </c:pt>
                <c:pt idx="43">
                  <c:v>4</c:v>
                </c:pt>
                <c:pt idx="44">
                  <c:v>1</c:v>
                </c:pt>
                <c:pt idx="45">
                  <c:v>3</c:v>
                </c:pt>
                <c:pt idx="46">
                  <c:v>5</c:v>
                </c:pt>
                <c:pt idx="47">
                  <c:v>3</c:v>
                </c:pt>
                <c:pt idx="48">
                  <c:v>4</c:v>
                </c:pt>
              </c:numCache>
            </c:numRef>
          </c:val>
          <c:smooth val="0"/>
        </c:ser>
        <c:dLbls>
          <c:showLegendKey val="0"/>
          <c:showVal val="0"/>
          <c:showCatName val="0"/>
          <c:showSerName val="0"/>
          <c:showPercent val="0"/>
          <c:showBubbleSize val="0"/>
        </c:dLbls>
        <c:smooth val="0"/>
        <c:axId val="382411512"/>
        <c:axId val="382410728"/>
      </c:lineChart>
      <c:catAx>
        <c:axId val="382411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0728"/>
        <c:crosses val="autoZero"/>
        <c:auto val="1"/>
        <c:lblAlgn val="ctr"/>
        <c:lblOffset val="100"/>
        <c:noMultiLvlLbl val="0"/>
      </c:catAx>
      <c:valAx>
        <c:axId val="382410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[Excel-Operational_Analysis-Delhivery.xlsx]Dashboard_pivots_1!Shipment Count by Employee Role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Dashboard_pivots_1!$C$110</c:f>
              <c:strCache>
                <c:ptCount val="1"/>
                <c:pt idx="0">
                  <c:v>Total</c:v>
                </c:pt>
              </c:strCache>
            </c:strRef>
          </c:tx>
          <c:spPr>
            <a:solidFill>
              <a:schemeClr val="accent1"/>
            </a:solidFill>
            <a:ln>
              <a:noFill/>
            </a:ln>
            <a:effectLst/>
          </c:spPr>
          <c:invertIfNegative val="0"/>
          <c:cat>
            <c:strRef>
              <c:f>Dashboard_pivots_1!$B$111:$B$138</c:f>
              <c:strCache>
                <c:ptCount val="27"/>
                <c:pt idx="0">
                  <c:v>Director</c:v>
                </c:pt>
                <c:pt idx="1">
                  <c:v>Executive director</c:v>
                </c:pt>
                <c:pt idx="2">
                  <c:v>Fleet manager</c:v>
                </c:pt>
                <c:pt idx="3">
                  <c:v>Head of marketing</c:v>
                </c:pt>
                <c:pt idx="4">
                  <c:v>Chief executive officer</c:v>
                </c:pt>
                <c:pt idx="5">
                  <c:v>Technical support executive</c:v>
                </c:pt>
                <c:pt idx="6">
                  <c:v>Marketing manager</c:v>
                </c:pt>
                <c:pt idx="7">
                  <c:v>HR manager</c:v>
                </c:pt>
                <c:pt idx="8">
                  <c:v>In House logistics executive</c:v>
                </c:pt>
                <c:pt idx="9">
                  <c:v>Assistant manager</c:v>
                </c:pt>
                <c:pt idx="10">
                  <c:v>Manager</c:v>
                </c:pt>
                <c:pt idx="11">
                  <c:v>Warehouse in charge</c:v>
                </c:pt>
                <c:pt idx="12">
                  <c:v>Block development manager</c:v>
                </c:pt>
                <c:pt idx="13">
                  <c:v>Branch manager</c:v>
                </c:pt>
                <c:pt idx="14">
                  <c:v>Non-executive director</c:v>
                </c:pt>
                <c:pt idx="15">
                  <c:v>Engineering department manager</c:v>
                </c:pt>
                <c:pt idx="16">
                  <c:v>Inventory manager</c:v>
                </c:pt>
                <c:pt idx="17">
                  <c:v>Material handling executive</c:v>
                </c:pt>
                <c:pt idx="18">
                  <c:v>IT support executive</c:v>
                </c:pt>
                <c:pt idx="19">
                  <c:v>Sales manager</c:v>
                </c:pt>
                <c:pt idx="20">
                  <c:v>Office manager</c:v>
                </c:pt>
                <c:pt idx="21">
                  <c:v>Project director</c:v>
                </c:pt>
                <c:pt idx="22">
                  <c:v>Transport manager</c:v>
                </c:pt>
                <c:pt idx="23">
                  <c:v>Chief finance officer</c:v>
                </c:pt>
                <c:pt idx="24">
                  <c:v>Warehouse manager</c:v>
                </c:pt>
                <c:pt idx="25">
                  <c:v>Market analyst</c:v>
                </c:pt>
                <c:pt idx="26">
                  <c:v>Delivery Boy</c:v>
                </c:pt>
              </c:strCache>
            </c:strRef>
          </c:cat>
          <c:val>
            <c:numRef>
              <c:f>Dashboard_pivots_1!$C$111:$C$138</c:f>
              <c:numCache>
                <c:formatCode>General</c:formatCode>
                <c:ptCount val="27"/>
                <c:pt idx="0">
                  <c:v>2</c:v>
                </c:pt>
                <c:pt idx="1">
                  <c:v>3</c:v>
                </c:pt>
                <c:pt idx="2">
                  <c:v>4</c:v>
                </c:pt>
                <c:pt idx="3">
                  <c:v>4</c:v>
                </c:pt>
                <c:pt idx="4">
                  <c:v>4</c:v>
                </c:pt>
                <c:pt idx="5">
                  <c:v>4</c:v>
                </c:pt>
                <c:pt idx="6">
                  <c:v>4</c:v>
                </c:pt>
                <c:pt idx="7">
                  <c:v>5</c:v>
                </c:pt>
                <c:pt idx="8">
                  <c:v>5</c:v>
                </c:pt>
                <c:pt idx="9">
                  <c:v>6</c:v>
                </c:pt>
                <c:pt idx="10">
                  <c:v>6</c:v>
                </c:pt>
                <c:pt idx="11">
                  <c:v>6</c:v>
                </c:pt>
                <c:pt idx="12">
                  <c:v>6</c:v>
                </c:pt>
                <c:pt idx="13">
                  <c:v>7</c:v>
                </c:pt>
                <c:pt idx="14">
                  <c:v>7</c:v>
                </c:pt>
                <c:pt idx="15">
                  <c:v>7</c:v>
                </c:pt>
                <c:pt idx="16">
                  <c:v>8</c:v>
                </c:pt>
                <c:pt idx="17">
                  <c:v>8</c:v>
                </c:pt>
                <c:pt idx="18">
                  <c:v>8</c:v>
                </c:pt>
                <c:pt idx="19">
                  <c:v>9</c:v>
                </c:pt>
                <c:pt idx="20">
                  <c:v>9</c:v>
                </c:pt>
                <c:pt idx="21">
                  <c:v>10</c:v>
                </c:pt>
                <c:pt idx="22">
                  <c:v>10</c:v>
                </c:pt>
                <c:pt idx="23">
                  <c:v>10</c:v>
                </c:pt>
                <c:pt idx="24">
                  <c:v>10</c:v>
                </c:pt>
                <c:pt idx="25">
                  <c:v>11</c:v>
                </c:pt>
                <c:pt idx="26">
                  <c:v>14</c:v>
                </c:pt>
              </c:numCache>
            </c:numRef>
          </c:val>
        </c:ser>
        <c:dLbls>
          <c:showLegendKey val="0"/>
          <c:showVal val="0"/>
          <c:showCatName val="0"/>
          <c:showSerName val="0"/>
          <c:showPercent val="0"/>
          <c:showBubbleSize val="0"/>
        </c:dLbls>
        <c:gapWidth val="219"/>
        <c:overlap val="-27"/>
        <c:axId val="382415040"/>
        <c:axId val="382415432"/>
      </c:barChart>
      <c:catAx>
        <c:axId val="38241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5432"/>
        <c:crosses val="autoZero"/>
        <c:auto val="1"/>
        <c:lblAlgn val="ctr"/>
        <c:lblOffset val="100"/>
        <c:noMultiLvlLbl val="0"/>
      </c:catAx>
      <c:valAx>
        <c:axId val="38241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Shipment_Details_Status!$G$1</c:f>
              <c:strCache>
                <c:ptCount val="1"/>
                <c:pt idx="0">
                  <c:v>SH_CHARGES</c:v>
                </c:pt>
              </c:strCache>
            </c:strRef>
          </c:tx>
          <c:spPr>
            <a:ln w="19050" cap="rnd">
              <a:noFill/>
              <a:round/>
            </a:ln>
            <a:effectLst/>
          </c:spPr>
          <c:marker>
            <c:symbol val="circle"/>
            <c:size val="5"/>
            <c:spPr>
              <a:solidFill>
                <a:schemeClr val="accent1"/>
              </a:solidFill>
              <a:ln w="9525">
                <a:solidFill>
                  <a:schemeClr val="accent1"/>
                </a:solidFill>
              </a:ln>
              <a:effectLst/>
            </c:spPr>
          </c:marker>
          <c:xVal>
            <c:numRef>
              <c:f>Shipment_Details_Status!$F$2:$F$200</c:f>
              <c:numCache>
                <c:formatCode>General</c:formatCode>
                <c:ptCount val="199"/>
                <c:pt idx="0">
                  <c:v>553</c:v>
                </c:pt>
                <c:pt idx="1">
                  <c:v>810</c:v>
                </c:pt>
                <c:pt idx="2">
                  <c:v>994</c:v>
                </c:pt>
                <c:pt idx="3">
                  <c:v>598</c:v>
                </c:pt>
                <c:pt idx="4">
                  <c:v>412</c:v>
                </c:pt>
                <c:pt idx="5">
                  <c:v>379</c:v>
                </c:pt>
                <c:pt idx="6">
                  <c:v>892</c:v>
                </c:pt>
                <c:pt idx="7">
                  <c:v>347</c:v>
                </c:pt>
                <c:pt idx="8">
                  <c:v>457</c:v>
                </c:pt>
                <c:pt idx="9">
                  <c:v>957</c:v>
                </c:pt>
                <c:pt idx="10">
                  <c:v>23</c:v>
                </c:pt>
                <c:pt idx="11">
                  <c:v>479</c:v>
                </c:pt>
                <c:pt idx="12">
                  <c:v>305</c:v>
                </c:pt>
                <c:pt idx="13">
                  <c:v>939</c:v>
                </c:pt>
                <c:pt idx="14">
                  <c:v>679</c:v>
                </c:pt>
                <c:pt idx="15">
                  <c:v>803</c:v>
                </c:pt>
                <c:pt idx="16">
                  <c:v>783</c:v>
                </c:pt>
                <c:pt idx="17">
                  <c:v>432</c:v>
                </c:pt>
                <c:pt idx="18">
                  <c:v>776</c:v>
                </c:pt>
                <c:pt idx="19">
                  <c:v>710</c:v>
                </c:pt>
                <c:pt idx="20">
                  <c:v>959</c:v>
                </c:pt>
                <c:pt idx="21">
                  <c:v>147</c:v>
                </c:pt>
                <c:pt idx="22">
                  <c:v>613</c:v>
                </c:pt>
                <c:pt idx="23">
                  <c:v>590</c:v>
                </c:pt>
                <c:pt idx="24">
                  <c:v>193</c:v>
                </c:pt>
                <c:pt idx="25">
                  <c:v>879</c:v>
                </c:pt>
                <c:pt idx="26">
                  <c:v>275</c:v>
                </c:pt>
                <c:pt idx="27">
                  <c:v>319</c:v>
                </c:pt>
                <c:pt idx="28">
                  <c:v>52</c:v>
                </c:pt>
                <c:pt idx="29">
                  <c:v>702</c:v>
                </c:pt>
                <c:pt idx="30">
                  <c:v>299</c:v>
                </c:pt>
                <c:pt idx="31">
                  <c:v>930</c:v>
                </c:pt>
                <c:pt idx="32">
                  <c:v>314</c:v>
                </c:pt>
                <c:pt idx="33">
                  <c:v>109</c:v>
                </c:pt>
                <c:pt idx="34">
                  <c:v>24</c:v>
                </c:pt>
                <c:pt idx="35">
                  <c:v>545</c:v>
                </c:pt>
                <c:pt idx="36">
                  <c:v>505</c:v>
                </c:pt>
                <c:pt idx="37">
                  <c:v>182</c:v>
                </c:pt>
                <c:pt idx="38">
                  <c:v>226</c:v>
                </c:pt>
                <c:pt idx="39">
                  <c:v>111</c:v>
                </c:pt>
                <c:pt idx="40">
                  <c:v>145</c:v>
                </c:pt>
                <c:pt idx="41">
                  <c:v>829</c:v>
                </c:pt>
                <c:pt idx="42">
                  <c:v>269</c:v>
                </c:pt>
                <c:pt idx="43">
                  <c:v>660</c:v>
                </c:pt>
                <c:pt idx="44">
                  <c:v>484</c:v>
                </c:pt>
                <c:pt idx="45">
                  <c:v>100</c:v>
                </c:pt>
                <c:pt idx="46">
                  <c:v>711</c:v>
                </c:pt>
                <c:pt idx="47">
                  <c:v>325</c:v>
                </c:pt>
                <c:pt idx="48">
                  <c:v>209</c:v>
                </c:pt>
                <c:pt idx="49">
                  <c:v>996</c:v>
                </c:pt>
                <c:pt idx="50">
                  <c:v>420</c:v>
                </c:pt>
                <c:pt idx="51">
                  <c:v>182</c:v>
                </c:pt>
                <c:pt idx="52">
                  <c:v>901</c:v>
                </c:pt>
                <c:pt idx="53">
                  <c:v>88</c:v>
                </c:pt>
                <c:pt idx="54">
                  <c:v>660</c:v>
                </c:pt>
                <c:pt idx="55">
                  <c:v>267</c:v>
                </c:pt>
                <c:pt idx="56">
                  <c:v>905</c:v>
                </c:pt>
                <c:pt idx="57">
                  <c:v>799</c:v>
                </c:pt>
                <c:pt idx="58">
                  <c:v>773</c:v>
                </c:pt>
                <c:pt idx="59">
                  <c:v>78</c:v>
                </c:pt>
                <c:pt idx="60">
                  <c:v>791</c:v>
                </c:pt>
                <c:pt idx="61">
                  <c:v>603</c:v>
                </c:pt>
                <c:pt idx="62">
                  <c:v>360</c:v>
                </c:pt>
                <c:pt idx="63">
                  <c:v>84</c:v>
                </c:pt>
                <c:pt idx="64">
                  <c:v>880</c:v>
                </c:pt>
                <c:pt idx="65">
                  <c:v>947</c:v>
                </c:pt>
                <c:pt idx="66">
                  <c:v>234</c:v>
                </c:pt>
                <c:pt idx="67">
                  <c:v>931</c:v>
                </c:pt>
                <c:pt idx="68">
                  <c:v>478</c:v>
                </c:pt>
                <c:pt idx="69">
                  <c:v>638</c:v>
                </c:pt>
                <c:pt idx="70">
                  <c:v>50</c:v>
                </c:pt>
                <c:pt idx="71">
                  <c:v>477</c:v>
                </c:pt>
                <c:pt idx="72">
                  <c:v>879</c:v>
                </c:pt>
                <c:pt idx="73">
                  <c:v>912</c:v>
                </c:pt>
                <c:pt idx="74">
                  <c:v>868</c:v>
                </c:pt>
                <c:pt idx="75">
                  <c:v>889</c:v>
                </c:pt>
                <c:pt idx="76">
                  <c:v>482</c:v>
                </c:pt>
                <c:pt idx="77">
                  <c:v>683</c:v>
                </c:pt>
                <c:pt idx="78">
                  <c:v>382</c:v>
                </c:pt>
                <c:pt idx="79">
                  <c:v>753</c:v>
                </c:pt>
                <c:pt idx="80">
                  <c:v>718</c:v>
                </c:pt>
                <c:pt idx="81">
                  <c:v>577</c:v>
                </c:pt>
                <c:pt idx="82">
                  <c:v>607</c:v>
                </c:pt>
                <c:pt idx="83">
                  <c:v>242</c:v>
                </c:pt>
                <c:pt idx="84">
                  <c:v>593</c:v>
                </c:pt>
                <c:pt idx="85">
                  <c:v>812</c:v>
                </c:pt>
                <c:pt idx="86">
                  <c:v>833</c:v>
                </c:pt>
                <c:pt idx="87">
                  <c:v>872</c:v>
                </c:pt>
                <c:pt idx="88">
                  <c:v>483</c:v>
                </c:pt>
                <c:pt idx="89">
                  <c:v>679</c:v>
                </c:pt>
                <c:pt idx="90">
                  <c:v>318</c:v>
                </c:pt>
                <c:pt idx="91">
                  <c:v>329</c:v>
                </c:pt>
                <c:pt idx="92">
                  <c:v>588</c:v>
                </c:pt>
                <c:pt idx="93">
                  <c:v>442</c:v>
                </c:pt>
                <c:pt idx="94">
                  <c:v>216</c:v>
                </c:pt>
                <c:pt idx="95">
                  <c:v>946</c:v>
                </c:pt>
                <c:pt idx="96">
                  <c:v>796</c:v>
                </c:pt>
                <c:pt idx="97">
                  <c:v>26</c:v>
                </c:pt>
                <c:pt idx="98">
                  <c:v>490</c:v>
                </c:pt>
                <c:pt idx="99">
                  <c:v>430</c:v>
                </c:pt>
                <c:pt idx="100">
                  <c:v>209</c:v>
                </c:pt>
                <c:pt idx="101">
                  <c:v>379</c:v>
                </c:pt>
                <c:pt idx="102">
                  <c:v>949</c:v>
                </c:pt>
                <c:pt idx="103">
                  <c:v>438</c:v>
                </c:pt>
                <c:pt idx="104">
                  <c:v>726</c:v>
                </c:pt>
                <c:pt idx="105">
                  <c:v>451</c:v>
                </c:pt>
                <c:pt idx="106">
                  <c:v>812</c:v>
                </c:pt>
                <c:pt idx="107">
                  <c:v>240</c:v>
                </c:pt>
                <c:pt idx="108">
                  <c:v>982</c:v>
                </c:pt>
                <c:pt idx="109">
                  <c:v>954</c:v>
                </c:pt>
                <c:pt idx="110">
                  <c:v>35</c:v>
                </c:pt>
                <c:pt idx="111">
                  <c:v>148</c:v>
                </c:pt>
                <c:pt idx="112">
                  <c:v>422</c:v>
                </c:pt>
                <c:pt idx="113">
                  <c:v>275</c:v>
                </c:pt>
                <c:pt idx="114">
                  <c:v>367</c:v>
                </c:pt>
                <c:pt idx="115">
                  <c:v>507</c:v>
                </c:pt>
                <c:pt idx="116">
                  <c:v>442</c:v>
                </c:pt>
                <c:pt idx="117">
                  <c:v>510</c:v>
                </c:pt>
                <c:pt idx="118">
                  <c:v>117</c:v>
                </c:pt>
                <c:pt idx="119">
                  <c:v>973</c:v>
                </c:pt>
                <c:pt idx="120">
                  <c:v>243</c:v>
                </c:pt>
                <c:pt idx="121">
                  <c:v>715</c:v>
                </c:pt>
                <c:pt idx="122">
                  <c:v>571</c:v>
                </c:pt>
                <c:pt idx="123">
                  <c:v>369</c:v>
                </c:pt>
                <c:pt idx="124">
                  <c:v>318</c:v>
                </c:pt>
                <c:pt idx="125">
                  <c:v>266</c:v>
                </c:pt>
                <c:pt idx="126">
                  <c:v>60</c:v>
                </c:pt>
                <c:pt idx="127">
                  <c:v>121</c:v>
                </c:pt>
                <c:pt idx="128">
                  <c:v>876</c:v>
                </c:pt>
                <c:pt idx="129">
                  <c:v>946</c:v>
                </c:pt>
                <c:pt idx="130">
                  <c:v>654</c:v>
                </c:pt>
                <c:pt idx="131">
                  <c:v>74</c:v>
                </c:pt>
                <c:pt idx="132">
                  <c:v>630</c:v>
                </c:pt>
                <c:pt idx="133">
                  <c:v>782</c:v>
                </c:pt>
                <c:pt idx="134">
                  <c:v>45</c:v>
                </c:pt>
                <c:pt idx="135">
                  <c:v>916</c:v>
                </c:pt>
                <c:pt idx="136">
                  <c:v>274</c:v>
                </c:pt>
                <c:pt idx="137">
                  <c:v>987</c:v>
                </c:pt>
                <c:pt idx="138">
                  <c:v>434</c:v>
                </c:pt>
                <c:pt idx="139">
                  <c:v>897</c:v>
                </c:pt>
                <c:pt idx="140">
                  <c:v>442</c:v>
                </c:pt>
                <c:pt idx="141">
                  <c:v>98</c:v>
                </c:pt>
                <c:pt idx="142">
                  <c:v>431</c:v>
                </c:pt>
                <c:pt idx="143">
                  <c:v>745</c:v>
                </c:pt>
                <c:pt idx="144">
                  <c:v>871</c:v>
                </c:pt>
                <c:pt idx="145">
                  <c:v>67</c:v>
                </c:pt>
                <c:pt idx="146">
                  <c:v>431</c:v>
                </c:pt>
                <c:pt idx="147">
                  <c:v>178</c:v>
                </c:pt>
                <c:pt idx="148">
                  <c:v>180</c:v>
                </c:pt>
                <c:pt idx="149">
                  <c:v>280</c:v>
                </c:pt>
                <c:pt idx="150">
                  <c:v>263</c:v>
                </c:pt>
                <c:pt idx="151">
                  <c:v>187</c:v>
                </c:pt>
                <c:pt idx="152">
                  <c:v>94</c:v>
                </c:pt>
                <c:pt idx="153">
                  <c:v>906</c:v>
                </c:pt>
                <c:pt idx="154">
                  <c:v>71</c:v>
                </c:pt>
                <c:pt idx="155">
                  <c:v>253</c:v>
                </c:pt>
                <c:pt idx="156">
                  <c:v>591</c:v>
                </c:pt>
                <c:pt idx="157">
                  <c:v>399</c:v>
                </c:pt>
                <c:pt idx="158">
                  <c:v>91</c:v>
                </c:pt>
                <c:pt idx="159">
                  <c:v>717</c:v>
                </c:pt>
                <c:pt idx="160">
                  <c:v>735</c:v>
                </c:pt>
                <c:pt idx="161">
                  <c:v>970</c:v>
                </c:pt>
                <c:pt idx="162">
                  <c:v>80</c:v>
                </c:pt>
                <c:pt idx="163">
                  <c:v>550</c:v>
                </c:pt>
                <c:pt idx="164">
                  <c:v>187</c:v>
                </c:pt>
                <c:pt idx="165">
                  <c:v>262</c:v>
                </c:pt>
                <c:pt idx="166">
                  <c:v>540</c:v>
                </c:pt>
                <c:pt idx="167">
                  <c:v>581</c:v>
                </c:pt>
                <c:pt idx="168">
                  <c:v>840</c:v>
                </c:pt>
                <c:pt idx="169">
                  <c:v>873</c:v>
                </c:pt>
                <c:pt idx="170">
                  <c:v>315</c:v>
                </c:pt>
                <c:pt idx="171">
                  <c:v>955</c:v>
                </c:pt>
                <c:pt idx="172">
                  <c:v>372</c:v>
                </c:pt>
                <c:pt idx="173">
                  <c:v>182</c:v>
                </c:pt>
                <c:pt idx="174">
                  <c:v>868</c:v>
                </c:pt>
                <c:pt idx="175">
                  <c:v>777</c:v>
                </c:pt>
                <c:pt idx="176">
                  <c:v>172</c:v>
                </c:pt>
                <c:pt idx="177">
                  <c:v>665</c:v>
                </c:pt>
                <c:pt idx="178">
                  <c:v>516</c:v>
                </c:pt>
                <c:pt idx="179">
                  <c:v>412</c:v>
                </c:pt>
                <c:pt idx="180">
                  <c:v>938</c:v>
                </c:pt>
                <c:pt idx="181">
                  <c:v>854</c:v>
                </c:pt>
                <c:pt idx="182">
                  <c:v>638</c:v>
                </c:pt>
                <c:pt idx="183">
                  <c:v>230</c:v>
                </c:pt>
                <c:pt idx="184">
                  <c:v>245</c:v>
                </c:pt>
                <c:pt idx="185">
                  <c:v>916</c:v>
                </c:pt>
                <c:pt idx="186">
                  <c:v>84</c:v>
                </c:pt>
                <c:pt idx="187">
                  <c:v>869</c:v>
                </c:pt>
                <c:pt idx="188">
                  <c:v>271</c:v>
                </c:pt>
                <c:pt idx="189">
                  <c:v>691</c:v>
                </c:pt>
                <c:pt idx="190">
                  <c:v>808</c:v>
                </c:pt>
                <c:pt idx="191">
                  <c:v>997</c:v>
                </c:pt>
                <c:pt idx="192">
                  <c:v>329</c:v>
                </c:pt>
                <c:pt idx="193">
                  <c:v>600</c:v>
                </c:pt>
                <c:pt idx="194">
                  <c:v>715</c:v>
                </c:pt>
                <c:pt idx="195">
                  <c:v>957</c:v>
                </c:pt>
                <c:pt idx="196">
                  <c:v>484</c:v>
                </c:pt>
                <c:pt idx="197">
                  <c:v>576</c:v>
                </c:pt>
                <c:pt idx="198">
                  <c:v>606</c:v>
                </c:pt>
              </c:numCache>
            </c:numRef>
          </c:xVal>
          <c:yVal>
            <c:numRef>
              <c:f>Shipment_Details_Status!$G$2:$G$200</c:f>
              <c:numCache>
                <c:formatCode>General</c:formatCode>
                <c:ptCount val="199"/>
                <c:pt idx="0">
                  <c:v>1210</c:v>
                </c:pt>
                <c:pt idx="1">
                  <c:v>1114</c:v>
                </c:pt>
                <c:pt idx="2">
                  <c:v>1020</c:v>
                </c:pt>
                <c:pt idx="3">
                  <c:v>1351</c:v>
                </c:pt>
                <c:pt idx="4">
                  <c:v>566</c:v>
                </c:pt>
                <c:pt idx="5">
                  <c:v>590</c:v>
                </c:pt>
                <c:pt idx="6">
                  <c:v>1407</c:v>
                </c:pt>
                <c:pt idx="7">
                  <c:v>786</c:v>
                </c:pt>
                <c:pt idx="8">
                  <c:v>855</c:v>
                </c:pt>
                <c:pt idx="9">
                  <c:v>1182</c:v>
                </c:pt>
                <c:pt idx="10">
                  <c:v>25</c:v>
                </c:pt>
                <c:pt idx="11">
                  <c:v>861</c:v>
                </c:pt>
                <c:pt idx="12">
                  <c:v>834</c:v>
                </c:pt>
                <c:pt idx="13">
                  <c:v>1446</c:v>
                </c:pt>
                <c:pt idx="14">
                  <c:v>1455</c:v>
                </c:pt>
                <c:pt idx="15">
                  <c:v>1020</c:v>
                </c:pt>
                <c:pt idx="16">
                  <c:v>1042</c:v>
                </c:pt>
                <c:pt idx="17">
                  <c:v>915</c:v>
                </c:pt>
                <c:pt idx="18">
                  <c:v>1053</c:v>
                </c:pt>
                <c:pt idx="19">
                  <c:v>1066</c:v>
                </c:pt>
                <c:pt idx="20">
                  <c:v>1253</c:v>
                </c:pt>
                <c:pt idx="21">
                  <c:v>535</c:v>
                </c:pt>
                <c:pt idx="22">
                  <c:v>1256</c:v>
                </c:pt>
                <c:pt idx="23">
                  <c:v>1033</c:v>
                </c:pt>
                <c:pt idx="24">
                  <c:v>817</c:v>
                </c:pt>
                <c:pt idx="25">
                  <c:v>1037</c:v>
                </c:pt>
                <c:pt idx="26">
                  <c:v>951</c:v>
                </c:pt>
                <c:pt idx="27">
                  <c:v>770</c:v>
                </c:pt>
                <c:pt idx="28">
                  <c:v>293</c:v>
                </c:pt>
                <c:pt idx="29">
                  <c:v>1414</c:v>
                </c:pt>
                <c:pt idx="30">
                  <c:v>524</c:v>
                </c:pt>
                <c:pt idx="31">
                  <c:v>1183</c:v>
                </c:pt>
                <c:pt idx="32">
                  <c:v>566</c:v>
                </c:pt>
                <c:pt idx="33">
                  <c:v>961</c:v>
                </c:pt>
                <c:pt idx="34">
                  <c:v>54</c:v>
                </c:pt>
                <c:pt idx="35">
                  <c:v>1044</c:v>
                </c:pt>
                <c:pt idx="36">
                  <c:v>1082</c:v>
                </c:pt>
                <c:pt idx="37">
                  <c:v>871</c:v>
                </c:pt>
                <c:pt idx="38">
                  <c:v>970</c:v>
                </c:pt>
                <c:pt idx="39">
                  <c:v>617</c:v>
                </c:pt>
                <c:pt idx="40">
                  <c:v>814</c:v>
                </c:pt>
                <c:pt idx="41">
                  <c:v>1145</c:v>
                </c:pt>
                <c:pt idx="42">
                  <c:v>902</c:v>
                </c:pt>
                <c:pt idx="43">
                  <c:v>1470</c:v>
                </c:pt>
                <c:pt idx="44">
                  <c:v>568</c:v>
                </c:pt>
                <c:pt idx="45">
                  <c:v>487</c:v>
                </c:pt>
                <c:pt idx="46">
                  <c:v>1197</c:v>
                </c:pt>
                <c:pt idx="47">
                  <c:v>994</c:v>
                </c:pt>
                <c:pt idx="48">
                  <c:v>933</c:v>
                </c:pt>
                <c:pt idx="49">
                  <c:v>1168</c:v>
                </c:pt>
                <c:pt idx="50">
                  <c:v>561</c:v>
                </c:pt>
                <c:pt idx="51">
                  <c:v>850</c:v>
                </c:pt>
                <c:pt idx="52">
                  <c:v>1393</c:v>
                </c:pt>
                <c:pt idx="53">
                  <c:v>426</c:v>
                </c:pt>
                <c:pt idx="54">
                  <c:v>1208</c:v>
                </c:pt>
                <c:pt idx="55">
                  <c:v>925</c:v>
                </c:pt>
                <c:pt idx="56">
                  <c:v>1392</c:v>
                </c:pt>
                <c:pt idx="57">
                  <c:v>1425</c:v>
                </c:pt>
                <c:pt idx="58">
                  <c:v>1225</c:v>
                </c:pt>
                <c:pt idx="59">
                  <c:v>403</c:v>
                </c:pt>
                <c:pt idx="60">
                  <c:v>1169</c:v>
                </c:pt>
                <c:pt idx="61">
                  <c:v>1167</c:v>
                </c:pt>
                <c:pt idx="62">
                  <c:v>565</c:v>
                </c:pt>
                <c:pt idx="63">
                  <c:v>354</c:v>
                </c:pt>
                <c:pt idx="64">
                  <c:v>1178</c:v>
                </c:pt>
                <c:pt idx="65">
                  <c:v>1385</c:v>
                </c:pt>
                <c:pt idx="66">
                  <c:v>780</c:v>
                </c:pt>
                <c:pt idx="67">
                  <c:v>1247</c:v>
                </c:pt>
                <c:pt idx="68">
                  <c:v>705</c:v>
                </c:pt>
                <c:pt idx="69">
                  <c:v>1130</c:v>
                </c:pt>
                <c:pt idx="70">
                  <c:v>72</c:v>
                </c:pt>
                <c:pt idx="71">
                  <c:v>564</c:v>
                </c:pt>
                <c:pt idx="72">
                  <c:v>1040</c:v>
                </c:pt>
                <c:pt idx="73">
                  <c:v>1220</c:v>
                </c:pt>
                <c:pt idx="74">
                  <c:v>1141</c:v>
                </c:pt>
                <c:pt idx="75">
                  <c:v>1050</c:v>
                </c:pt>
                <c:pt idx="76">
                  <c:v>850</c:v>
                </c:pt>
                <c:pt idx="77">
                  <c:v>1275</c:v>
                </c:pt>
                <c:pt idx="78">
                  <c:v>714</c:v>
                </c:pt>
                <c:pt idx="79">
                  <c:v>1027</c:v>
                </c:pt>
                <c:pt idx="80">
                  <c:v>1486</c:v>
                </c:pt>
                <c:pt idx="81">
                  <c:v>1312</c:v>
                </c:pt>
                <c:pt idx="82">
                  <c:v>1007</c:v>
                </c:pt>
                <c:pt idx="83">
                  <c:v>926</c:v>
                </c:pt>
                <c:pt idx="84">
                  <c:v>1036</c:v>
                </c:pt>
                <c:pt idx="85">
                  <c:v>1161</c:v>
                </c:pt>
                <c:pt idx="86">
                  <c:v>1016</c:v>
                </c:pt>
                <c:pt idx="87">
                  <c:v>1058</c:v>
                </c:pt>
                <c:pt idx="88">
                  <c:v>648</c:v>
                </c:pt>
                <c:pt idx="89">
                  <c:v>1015</c:v>
                </c:pt>
                <c:pt idx="90">
                  <c:v>938</c:v>
                </c:pt>
                <c:pt idx="91">
                  <c:v>597</c:v>
                </c:pt>
                <c:pt idx="92">
                  <c:v>1182</c:v>
                </c:pt>
                <c:pt idx="93">
                  <c:v>713</c:v>
                </c:pt>
                <c:pt idx="94">
                  <c:v>939</c:v>
                </c:pt>
                <c:pt idx="95">
                  <c:v>1082</c:v>
                </c:pt>
                <c:pt idx="96">
                  <c:v>1347</c:v>
                </c:pt>
                <c:pt idx="97">
                  <c:v>47</c:v>
                </c:pt>
                <c:pt idx="98">
                  <c:v>762</c:v>
                </c:pt>
                <c:pt idx="99">
                  <c:v>642</c:v>
                </c:pt>
                <c:pt idx="100">
                  <c:v>665</c:v>
                </c:pt>
                <c:pt idx="101">
                  <c:v>963</c:v>
                </c:pt>
                <c:pt idx="102">
                  <c:v>1419</c:v>
                </c:pt>
                <c:pt idx="103">
                  <c:v>656</c:v>
                </c:pt>
                <c:pt idx="104">
                  <c:v>1381</c:v>
                </c:pt>
                <c:pt idx="105">
                  <c:v>713</c:v>
                </c:pt>
                <c:pt idx="106">
                  <c:v>1104</c:v>
                </c:pt>
                <c:pt idx="107">
                  <c:v>571</c:v>
                </c:pt>
                <c:pt idx="108">
                  <c:v>1405</c:v>
                </c:pt>
                <c:pt idx="109">
                  <c:v>1473</c:v>
                </c:pt>
                <c:pt idx="110">
                  <c:v>20</c:v>
                </c:pt>
                <c:pt idx="111">
                  <c:v>835</c:v>
                </c:pt>
                <c:pt idx="112">
                  <c:v>651</c:v>
                </c:pt>
                <c:pt idx="113">
                  <c:v>653</c:v>
                </c:pt>
                <c:pt idx="114">
                  <c:v>740</c:v>
                </c:pt>
                <c:pt idx="115">
                  <c:v>1334</c:v>
                </c:pt>
                <c:pt idx="116">
                  <c:v>770</c:v>
                </c:pt>
                <c:pt idx="117">
                  <c:v>1205</c:v>
                </c:pt>
                <c:pt idx="118">
                  <c:v>716</c:v>
                </c:pt>
                <c:pt idx="119">
                  <c:v>1250</c:v>
                </c:pt>
                <c:pt idx="120">
                  <c:v>935</c:v>
                </c:pt>
                <c:pt idx="121">
                  <c:v>1185</c:v>
                </c:pt>
                <c:pt idx="122">
                  <c:v>1031</c:v>
                </c:pt>
                <c:pt idx="123">
                  <c:v>646</c:v>
                </c:pt>
                <c:pt idx="124">
                  <c:v>980</c:v>
                </c:pt>
                <c:pt idx="125">
                  <c:v>833</c:v>
                </c:pt>
                <c:pt idx="126">
                  <c:v>166</c:v>
                </c:pt>
                <c:pt idx="127">
                  <c:v>557</c:v>
                </c:pt>
                <c:pt idx="128">
                  <c:v>1045</c:v>
                </c:pt>
                <c:pt idx="129">
                  <c:v>1100</c:v>
                </c:pt>
                <c:pt idx="130">
                  <c:v>1150</c:v>
                </c:pt>
                <c:pt idx="131">
                  <c:v>281</c:v>
                </c:pt>
                <c:pt idx="132">
                  <c:v>1062</c:v>
                </c:pt>
                <c:pt idx="133">
                  <c:v>1425</c:v>
                </c:pt>
                <c:pt idx="134">
                  <c:v>39</c:v>
                </c:pt>
                <c:pt idx="135">
                  <c:v>1143</c:v>
                </c:pt>
                <c:pt idx="136">
                  <c:v>669</c:v>
                </c:pt>
                <c:pt idx="137">
                  <c:v>1134</c:v>
                </c:pt>
                <c:pt idx="138">
                  <c:v>558</c:v>
                </c:pt>
                <c:pt idx="139">
                  <c:v>1313</c:v>
                </c:pt>
                <c:pt idx="140">
                  <c:v>595</c:v>
                </c:pt>
                <c:pt idx="141">
                  <c:v>360</c:v>
                </c:pt>
                <c:pt idx="142">
                  <c:v>934</c:v>
                </c:pt>
                <c:pt idx="143">
                  <c:v>1383</c:v>
                </c:pt>
                <c:pt idx="144">
                  <c:v>1274</c:v>
                </c:pt>
                <c:pt idx="145">
                  <c:v>193</c:v>
                </c:pt>
                <c:pt idx="146">
                  <c:v>702</c:v>
                </c:pt>
                <c:pt idx="147">
                  <c:v>646</c:v>
                </c:pt>
                <c:pt idx="148">
                  <c:v>755</c:v>
                </c:pt>
                <c:pt idx="149">
                  <c:v>990</c:v>
                </c:pt>
                <c:pt idx="150">
                  <c:v>965</c:v>
                </c:pt>
                <c:pt idx="151">
                  <c:v>931</c:v>
                </c:pt>
                <c:pt idx="152">
                  <c:v>361</c:v>
                </c:pt>
                <c:pt idx="153">
                  <c:v>1297</c:v>
                </c:pt>
                <c:pt idx="154">
                  <c:v>130</c:v>
                </c:pt>
                <c:pt idx="155">
                  <c:v>904</c:v>
                </c:pt>
                <c:pt idx="156">
                  <c:v>1433</c:v>
                </c:pt>
                <c:pt idx="157">
                  <c:v>835</c:v>
                </c:pt>
                <c:pt idx="158">
                  <c:v>242</c:v>
                </c:pt>
                <c:pt idx="159">
                  <c:v>1297</c:v>
                </c:pt>
                <c:pt idx="160">
                  <c:v>1181</c:v>
                </c:pt>
                <c:pt idx="161">
                  <c:v>1242</c:v>
                </c:pt>
                <c:pt idx="162">
                  <c:v>236</c:v>
                </c:pt>
                <c:pt idx="163">
                  <c:v>1171</c:v>
                </c:pt>
                <c:pt idx="164">
                  <c:v>864</c:v>
                </c:pt>
                <c:pt idx="165">
                  <c:v>875</c:v>
                </c:pt>
                <c:pt idx="166">
                  <c:v>1172</c:v>
                </c:pt>
                <c:pt idx="167">
                  <c:v>1422</c:v>
                </c:pt>
                <c:pt idx="168">
                  <c:v>1061</c:v>
                </c:pt>
                <c:pt idx="169">
                  <c:v>1199</c:v>
                </c:pt>
                <c:pt idx="170">
                  <c:v>937</c:v>
                </c:pt>
                <c:pt idx="171">
                  <c:v>1369</c:v>
                </c:pt>
                <c:pt idx="172">
                  <c:v>679</c:v>
                </c:pt>
                <c:pt idx="173">
                  <c:v>726</c:v>
                </c:pt>
                <c:pt idx="174">
                  <c:v>1320</c:v>
                </c:pt>
                <c:pt idx="175">
                  <c:v>1113</c:v>
                </c:pt>
                <c:pt idx="176">
                  <c:v>580</c:v>
                </c:pt>
                <c:pt idx="177">
                  <c:v>1257</c:v>
                </c:pt>
                <c:pt idx="178">
                  <c:v>1084</c:v>
                </c:pt>
                <c:pt idx="179">
                  <c:v>872</c:v>
                </c:pt>
                <c:pt idx="180">
                  <c:v>1067</c:v>
                </c:pt>
                <c:pt idx="181">
                  <c:v>1251</c:v>
                </c:pt>
                <c:pt idx="182">
                  <c:v>1314</c:v>
                </c:pt>
                <c:pt idx="183">
                  <c:v>638</c:v>
                </c:pt>
                <c:pt idx="184">
                  <c:v>611</c:v>
                </c:pt>
                <c:pt idx="185">
                  <c:v>1255</c:v>
                </c:pt>
                <c:pt idx="186">
                  <c:v>464</c:v>
                </c:pt>
                <c:pt idx="187">
                  <c:v>1317</c:v>
                </c:pt>
                <c:pt idx="188">
                  <c:v>704</c:v>
                </c:pt>
                <c:pt idx="189">
                  <c:v>1260</c:v>
                </c:pt>
                <c:pt idx="190">
                  <c:v>1257</c:v>
                </c:pt>
                <c:pt idx="191">
                  <c:v>1382</c:v>
                </c:pt>
                <c:pt idx="192">
                  <c:v>977</c:v>
                </c:pt>
                <c:pt idx="193">
                  <c:v>1048</c:v>
                </c:pt>
                <c:pt idx="194">
                  <c:v>1271</c:v>
                </c:pt>
                <c:pt idx="195">
                  <c:v>1007</c:v>
                </c:pt>
                <c:pt idx="196">
                  <c:v>863</c:v>
                </c:pt>
                <c:pt idx="197">
                  <c:v>1077</c:v>
                </c:pt>
                <c:pt idx="198">
                  <c:v>1021</c:v>
                </c:pt>
              </c:numCache>
            </c:numRef>
          </c:yVal>
          <c:smooth val="0"/>
        </c:ser>
        <c:dLbls>
          <c:showLegendKey val="0"/>
          <c:showVal val="0"/>
          <c:showCatName val="0"/>
          <c:showSerName val="0"/>
          <c:showPercent val="0"/>
          <c:showBubbleSize val="0"/>
        </c:dLbls>
        <c:axId val="382411904"/>
        <c:axId val="382413864"/>
      </c:scatterChart>
      <c:valAx>
        <c:axId val="382411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3864"/>
        <c:crosses val="autoZero"/>
        <c:crossBetween val="midCat"/>
      </c:valAx>
      <c:valAx>
        <c:axId val="382413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1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[Excel-Operational_Analysis-Delhivery.xlsx]Dashboard_pivots_1!Customer_Segment Vs Amount</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Dashboard_pivots_1!$R$8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Dashboard_pivots_1!$Q$9:$Q$13</c:f>
              <c:strCache>
                <c:ptCount val="4"/>
                <c:pt idx="0">
                  <c:v>Long-Term, High-Value</c:v>
                </c:pt>
                <c:pt idx="1">
                  <c:v>Long-term, Low-Value</c:v>
                </c:pt>
                <c:pt idx="2">
                  <c:v>Short-term, High-Value</c:v>
                </c:pt>
                <c:pt idx="3">
                  <c:v>Short-Term, Low-Value</c:v>
                </c:pt>
              </c:strCache>
            </c:strRef>
          </c:cat>
          <c:val>
            <c:numRef>
              <c:f>Dashboard_pivots_1!$R$9:$R$13</c:f>
              <c:numCache>
                <c:formatCode>_-[$$-409]* #,##0_ ;_-[$$-409]* \-#,##0\ ;_-[$$-409]* "-"??_ ;_-@_ </c:formatCode>
                <c:ptCount val="4"/>
                <c:pt idx="0">
                  <c:v>6350690</c:v>
                </c:pt>
                <c:pt idx="1">
                  <c:v>2226314</c:v>
                </c:pt>
                <c:pt idx="2">
                  <c:v>677963</c:v>
                </c:pt>
                <c:pt idx="3">
                  <c:v>234142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[Excel-Operational_Analysis-Delhivery.xlsx]Dashboard_pivots_1!Payment mode vs Amount</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Dashboard_pivots_1!$R$2</c:f>
              <c:strCache>
                <c:ptCount val="1"/>
                <c:pt idx="0">
                  <c:v>Total</c:v>
                </c:pt>
              </c:strCache>
            </c:strRef>
          </c:tx>
          <c:spPr>
            <a:solidFill>
              <a:schemeClr val="accent1"/>
            </a:solidFill>
            <a:ln>
              <a:noFill/>
            </a:ln>
            <a:effectLst/>
          </c:spPr>
          <c:invertIfNegative val="0"/>
          <c:cat>
            <c:strRef>
              <c:f>Dashboard_pivots_1!$Q$3:$Q$5</c:f>
              <c:strCache>
                <c:ptCount val="2"/>
                <c:pt idx="0">
                  <c:v>CARD PAYMENT</c:v>
                </c:pt>
                <c:pt idx="1">
                  <c:v>COD</c:v>
                </c:pt>
              </c:strCache>
            </c:strRef>
          </c:cat>
          <c:val>
            <c:numRef>
              <c:f>Dashboard_pivots_1!$R$3:$R$5</c:f>
              <c:numCache>
                <c:formatCode>_-[$$-409]* #,##0_ ;_-[$$-409]* \-#,##0\ ;_-[$$-409]* "-"??_ ;_-@_ </c:formatCode>
                <c:ptCount val="2"/>
                <c:pt idx="0">
                  <c:v>4233750</c:v>
                </c:pt>
                <c:pt idx="1">
                  <c:v>5255359</c:v>
                </c:pt>
              </c:numCache>
            </c:numRef>
          </c:val>
        </c:ser>
        <c:dLbls>
          <c:showLegendKey val="0"/>
          <c:showVal val="0"/>
          <c:showCatName val="0"/>
          <c:showSerName val="0"/>
          <c:showPercent val="0"/>
          <c:showBubbleSize val="0"/>
        </c:dLbls>
        <c:gapWidth val="182"/>
        <c:axId val="382416608"/>
        <c:axId val="382409552"/>
      </c:barChart>
      <c:catAx>
        <c:axId val="38241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09552"/>
        <c:crosses val="autoZero"/>
        <c:auto val="1"/>
        <c:lblAlgn val="ctr"/>
        <c:lblOffset val="100"/>
        <c:noMultiLvlLbl val="0"/>
      </c:catAx>
      <c:valAx>
        <c:axId val="382409552"/>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[Excel-Operational_Analysis-Delhivery.xlsx]Dashboard_pivots_1!PivotTable33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Dashboard_pivots_1!$R$17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Dashboard_pivots_1!$Q$18:$Q$21</c:f>
              <c:strCache>
                <c:ptCount val="3"/>
                <c:pt idx="0">
                  <c:v>Internal Goods</c:v>
                </c:pt>
                <c:pt idx="1">
                  <c:v>Retail</c:v>
                </c:pt>
                <c:pt idx="2">
                  <c:v>Wholesale</c:v>
                </c:pt>
              </c:strCache>
            </c:strRef>
          </c:cat>
          <c:val>
            <c:numRef>
              <c:f>Dashboard_pivots_1!$R$18:$R$21</c:f>
              <c:numCache>
                <c:formatCode>0</c:formatCode>
                <c:ptCount val="3"/>
                <c:pt idx="0">
                  <c:v>3886.5</c:v>
                </c:pt>
                <c:pt idx="1">
                  <c:v>4082.7692307692309</c:v>
                </c:pt>
                <c:pt idx="2">
                  <c:v>4054.7407407407409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[Excel-Operational_Analysis-Delhivery.xlsx]Dashboard_pivots_1!PivotTable34</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Dashboard_pivots_1!$R$26:$R$27</c:f>
              <c:strCache>
                <c:ptCount val="1"/>
                <c:pt idx="0">
                  <c:v>NOT PAID</c:v>
                </c:pt>
              </c:strCache>
            </c:strRef>
          </c:tx>
          <c:spPr>
            <a:solidFill>
              <a:schemeClr val="accent1"/>
            </a:solidFill>
            <a:ln>
              <a:noFill/>
            </a:ln>
            <a:effectLst/>
          </c:spPr>
          <c:invertIfNegative val="0"/>
          <c:cat>
            <c:strRef>
              <c:f>Dashboard_pivots_1!$Q$28:$Q$31</c:f>
              <c:strCache>
                <c:ptCount val="3"/>
                <c:pt idx="0">
                  <c:v>Internal Goods</c:v>
                </c:pt>
                <c:pt idx="1">
                  <c:v>Retail</c:v>
                </c:pt>
                <c:pt idx="2">
                  <c:v>Wholesale</c:v>
                </c:pt>
              </c:strCache>
            </c:strRef>
          </c:cat>
          <c:val>
            <c:numRef>
              <c:f>Dashboard_pivots_1!$R$28:$R$31</c:f>
              <c:numCache>
                <c:formatCode>General</c:formatCode>
                <c:ptCount val="3"/>
                <c:pt idx="0">
                  <c:v>1510503</c:v>
                </c:pt>
                <c:pt idx="1">
                  <c:v>2063238</c:v>
                </c:pt>
                <c:pt idx="2">
                  <c:v>1071300</c:v>
                </c:pt>
              </c:numCache>
            </c:numRef>
          </c:val>
        </c:ser>
        <c:ser>
          <c:idx val="1"/>
          <c:order val="1"/>
          <c:tx>
            <c:strRef>
              <c:f>Dashboard_pivots_1!$S$26:$S$27</c:f>
              <c:strCache>
                <c:ptCount val="1"/>
                <c:pt idx="0">
                  <c:v>PAID</c:v>
                </c:pt>
              </c:strCache>
            </c:strRef>
          </c:tx>
          <c:spPr>
            <a:solidFill>
              <a:schemeClr val="accent2"/>
            </a:solidFill>
            <a:ln>
              <a:noFill/>
            </a:ln>
            <a:effectLst/>
          </c:spPr>
          <c:invertIfNegative val="0"/>
          <c:cat>
            <c:strRef>
              <c:f>Dashboard_pivots_1!$Q$28:$Q$31</c:f>
              <c:strCache>
                <c:ptCount val="3"/>
                <c:pt idx="0">
                  <c:v>Internal Goods</c:v>
                </c:pt>
                <c:pt idx="1">
                  <c:v>Retail</c:v>
                </c:pt>
                <c:pt idx="2">
                  <c:v>Wholesale</c:v>
                </c:pt>
              </c:strCache>
            </c:strRef>
          </c:cat>
          <c:val>
            <c:numRef>
              <c:f>Dashboard_pivots_1!$S$28:$S$31</c:f>
              <c:numCache>
                <c:formatCode>General</c:formatCode>
                <c:ptCount val="3"/>
                <c:pt idx="0">
                  <c:v>1909785</c:v>
                </c:pt>
                <c:pt idx="1">
                  <c:v>1641663</c:v>
                </c:pt>
                <c:pt idx="2">
                  <c:v>1292620</c:v>
                </c:pt>
              </c:numCache>
            </c:numRef>
          </c:val>
        </c:ser>
        <c:dLbls>
          <c:showLegendKey val="0"/>
          <c:showVal val="0"/>
          <c:showCatName val="0"/>
          <c:showSerName val="0"/>
          <c:showPercent val="0"/>
          <c:showBubbleSize val="0"/>
        </c:dLbls>
        <c:gapWidth val="150"/>
        <c:overlap val="100"/>
        <c:axId val="383351552"/>
        <c:axId val="383344496"/>
      </c:barChart>
      <c:catAx>
        <c:axId val="38335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44496"/>
        <c:crosses val="autoZero"/>
        <c:auto val="1"/>
        <c:lblAlgn val="ctr"/>
        <c:lblOffset val="100"/>
        <c:noMultiLvlLbl val="0"/>
      </c:catAx>
      <c:valAx>
        <c:axId val="38334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51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[Excel-Operational_Analysis-Delhivery.xlsx]Dashboard_pivots_1!PivotTable35</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Dashboard_pivots_1!$R$35</c:f>
              <c:strCache>
                <c:ptCount val="1"/>
                <c:pt idx="0">
                  <c:v>Total</c:v>
                </c:pt>
              </c:strCache>
            </c:strRef>
          </c:tx>
          <c:spPr>
            <a:solidFill>
              <a:schemeClr val="accent1"/>
            </a:solidFill>
            <a:ln>
              <a:noFill/>
            </a:ln>
            <a:effectLst/>
          </c:spPr>
          <c:invertIfNegative val="0"/>
          <c:cat>
            <c:strRef>
              <c:f>Dashboard_pivots_1!$Q$36:$Q$41</c:f>
              <c:strCache>
                <c:ptCount val="5"/>
                <c:pt idx="0">
                  <c:v>1334</c:v>
                </c:pt>
                <c:pt idx="1">
                  <c:v>175</c:v>
                </c:pt>
                <c:pt idx="2">
                  <c:v>207</c:v>
                </c:pt>
                <c:pt idx="3">
                  <c:v>2154</c:v>
                </c:pt>
                <c:pt idx="4">
                  <c:v>3</c:v>
                </c:pt>
              </c:strCache>
            </c:strRef>
          </c:cat>
          <c:val>
            <c:numRef>
              <c:f>Dashboard_pivots_1!$R$36:$R$41</c:f>
              <c:numCache>
                <c:formatCode>_-[$$-409]* #,##0_ ;_-[$$-409]* \-#,##0\ ;_-[$$-409]* "-"??_ ;_-@_ </c:formatCode>
                <c:ptCount val="5"/>
                <c:pt idx="0">
                  <c:v>99604</c:v>
                </c:pt>
                <c:pt idx="1">
                  <c:v>99492</c:v>
                </c:pt>
                <c:pt idx="2">
                  <c:v>99367</c:v>
                </c:pt>
                <c:pt idx="3">
                  <c:v>99239</c:v>
                </c:pt>
                <c:pt idx="4">
                  <c:v>98982</c:v>
                </c:pt>
              </c:numCache>
            </c:numRef>
          </c:val>
        </c:ser>
        <c:dLbls>
          <c:showLegendKey val="0"/>
          <c:showVal val="0"/>
          <c:showCatName val="0"/>
          <c:showSerName val="0"/>
          <c:showPercent val="0"/>
          <c:showBubbleSize val="0"/>
        </c:dLbls>
        <c:gapWidth val="182"/>
        <c:axId val="383346456"/>
        <c:axId val="383351160"/>
      </c:barChart>
      <c:catAx>
        <c:axId val="383346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51160"/>
        <c:crosses val="autoZero"/>
        <c:auto val="1"/>
        <c:lblAlgn val="ctr"/>
        <c:lblOffset val="100"/>
        <c:noMultiLvlLbl val="0"/>
      </c:catAx>
      <c:valAx>
        <c:axId val="383351160"/>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46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[Excel-Operational_Analysis-Delhivery.xlsx]Pivots!Average amount spent on both payment types and c_type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Amount Spent on Both</a:t>
            </a:r>
            <a:r>
              <a:rPr lang="en-US" baseline="0"/>
              <a:t> Payment Mode by Each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Pivots!$C$65:$C$66</c:f>
              <c:strCache>
                <c:ptCount val="1"/>
                <c:pt idx="0">
                  <c:v>Internal Goods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Pivots!$B$67:$B$69</c:f>
              <c:strCache>
                <c:ptCount val="2"/>
                <c:pt idx="0">
                  <c:v>CARD PAYMENT</c:v>
                </c:pt>
                <c:pt idx="1">
                  <c:v>COD</c:v>
                </c:pt>
              </c:strCache>
            </c:strRef>
          </c:cat>
          <c:val>
            <c:numRef>
              <c:f>Pivots!$C$67:$C$69</c:f>
              <c:numCache>
                <c:formatCode>0.00</c:formatCode>
                <c:ptCount val="2"/>
                <c:pt idx="0">
                  <c:v>53440.571428571428</c:v>
                </c:pt>
                <c:pt idx="1">
                  <c:v>46325.470588235294</c:v>
                </c:pt>
              </c:numCache>
            </c:numRef>
          </c:val>
        </c:ser>
        <c:ser>
          <c:idx val="1"/>
          <c:order val="1"/>
          <c:tx>
            <c:strRef>
              <c:f>Pivots!$D$65:$D$66</c:f>
              <c:strCache>
                <c:ptCount val="1"/>
                <c:pt idx="0">
                  <c:v>Retail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Pivots!$B$67:$B$69</c:f>
              <c:strCache>
                <c:ptCount val="2"/>
                <c:pt idx="0">
                  <c:v>CARD PAYMENT</c:v>
                </c:pt>
                <c:pt idx="1">
                  <c:v>COD</c:v>
                </c:pt>
              </c:strCache>
            </c:strRef>
          </c:cat>
          <c:val>
            <c:numRef>
              <c:f>Pivots!$D$67:$D$69</c:f>
              <c:numCache>
                <c:formatCode>0.00</c:formatCode>
                <c:ptCount val="2"/>
                <c:pt idx="0">
                  <c:v>35446.142857142855</c:v>
                </c:pt>
                <c:pt idx="1">
                  <c:v>54543.666666666664</c:v>
                </c:pt>
              </c:numCache>
            </c:numRef>
          </c:val>
        </c:ser>
        <c:ser>
          <c:idx val="2"/>
          <c:order val="2"/>
          <c:tx>
            <c:strRef>
              <c:f>Pivots!$E$65:$E$66</c:f>
              <c:strCache>
                <c:ptCount val="1"/>
                <c:pt idx="0">
                  <c:v>Wholesale</c:v>
                </c:pt>
              </c:strCache>
            </c:strRef>
          </c:tx>
          <c:spPr>
            <a:solidFill>
              <a:schemeClr val="accent3"/>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Pivots!$B$67:$B$69</c:f>
              <c:strCache>
                <c:ptCount val="2"/>
                <c:pt idx="0">
                  <c:v>CARD PAYMENT</c:v>
                </c:pt>
                <c:pt idx="1">
                  <c:v>COD</c:v>
                </c:pt>
              </c:strCache>
            </c:strRef>
          </c:cat>
          <c:val>
            <c:numRef>
              <c:f>Pivots!$E$67:$E$69</c:f>
              <c:numCache>
                <c:formatCode>0.00</c:formatCode>
                <c:ptCount val="2"/>
                <c:pt idx="0">
                  <c:v>43216.9</c:v>
                </c:pt>
                <c:pt idx="1">
                  <c:v>50614.76470588235</c:v>
                </c:pt>
              </c:numCache>
            </c:numRef>
          </c:val>
        </c:ser>
        <c:dLbls>
          <c:dLblPos val="outEnd"/>
          <c:showLegendKey val="0"/>
          <c:showVal val="1"/>
          <c:showCatName val="0"/>
          <c:showSerName val="0"/>
          <c:showPercent val="0"/>
          <c:showBubbleSize val="0"/>
        </c:dLbls>
        <c:gapWidth val="219"/>
        <c:overlap val="-27"/>
        <c:axId val="354075312"/>
        <c:axId val="354073352"/>
      </c:barChart>
      <c:catAx>
        <c:axId val="3540753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73352"/>
        <c:crosses val="autoZero"/>
        <c:auto val="1"/>
        <c:lblAlgn val="ctr"/>
        <c:lblOffset val="100"/>
        <c:noMultiLvlLbl val="0"/>
      </c:catAx>
      <c:valAx>
        <c:axId val="354073352"/>
        <c:scaling>
          <c:orientation val="minMax"/>
        </c:scaling>
        <c:delete val="1"/>
        <c:axPos val="l"/>
        <c:numFmt formatCode="0.00" sourceLinked="1"/>
        <c:majorTickMark val="none"/>
        <c:minorTickMark val="none"/>
        <c:tickLblPos val="nextTo"/>
        <c:crossAx val="354075312"/>
        <c:crosses val="autoZero"/>
        <c:crossBetween val="between"/>
      </c:valAx>
      <c:spPr>
        <a:noFill/>
        <a:ln>
          <a:noFill/>
        </a:ln>
        <a:effectLst/>
      </c:spPr>
    </c:plotArea>
    <c:legend>
      <c:legendPos val="r"/>
      <c:layout>
        <c:manualLayout>
          <c:xMode val="edge"/>
          <c:yMode val="edge"/>
          <c:x val="0.78449518810148722"/>
          <c:y val="0.23616907261592296"/>
          <c:w val="0.15246375353240588"/>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[Excel-Operational_Analysis-Delhivery.xlsx]Pivots!Efficiency average on domain and SER type</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Efficiency of Shipment on Each Domain and SER_Type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31408405518128E-2"/>
          <c:y val="0.39644662670007158"/>
          <c:w val="0.76098812961180617"/>
          <c:h val="0.40006002445717015"/>
        </c:manualLayout>
      </c:layout>
      <c:barChart>
        <c:barDir val="col"/>
        <c:grouping val="stacked"/>
        <c:varyColors val="0"/>
        <c:ser>
          <c:idx val="0"/>
          <c:order val="0"/>
          <c:tx>
            <c:strRef>
              <c:f>Pivots!$C$147:$C$148</c:f>
              <c:strCache>
                <c:ptCount val="1"/>
                <c:pt idx="0">
                  <c:v>Express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Pivots!$B$149:$B$151</c:f>
              <c:strCache>
                <c:ptCount val="2"/>
                <c:pt idx="0">
                  <c:v>Domestic</c:v>
                </c:pt>
                <c:pt idx="1">
                  <c:v>International</c:v>
                </c:pt>
              </c:strCache>
            </c:strRef>
          </c:cat>
          <c:val>
            <c:numRef>
              <c:f>Pivots!$C$149:$C$151</c:f>
              <c:numCache>
                <c:formatCode>0.00</c:formatCode>
                <c:ptCount val="2"/>
                <c:pt idx="0">
                  <c:v>0.53887399409530023</c:v>
                </c:pt>
                <c:pt idx="1">
                  <c:v>0.54815294617666876</c:v>
                </c:pt>
              </c:numCache>
            </c:numRef>
          </c:val>
        </c:ser>
        <c:ser>
          <c:idx val="1"/>
          <c:order val="1"/>
          <c:tx>
            <c:strRef>
              <c:f>Pivots!$D$147:$D$148</c:f>
              <c:strCache>
                <c:ptCount val="1"/>
                <c:pt idx="0">
                  <c:v>Regular</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Pivots!$B$149:$B$151</c:f>
              <c:strCache>
                <c:ptCount val="2"/>
                <c:pt idx="0">
                  <c:v>Domestic</c:v>
                </c:pt>
                <c:pt idx="1">
                  <c:v>International</c:v>
                </c:pt>
              </c:strCache>
            </c:strRef>
          </c:cat>
          <c:val>
            <c:numRef>
              <c:f>Pivots!$D$149:$D$151</c:f>
              <c:numCache>
                <c:formatCode>0.00</c:formatCode>
                <c:ptCount val="2"/>
                <c:pt idx="0">
                  <c:v>0.57496757255974107</c:v>
                </c:pt>
                <c:pt idx="1">
                  <c:v>0.49806687091865454</c:v>
                </c:pt>
              </c:numCache>
            </c:numRef>
          </c:val>
        </c:ser>
        <c:dLbls>
          <c:dLblPos val="ctr"/>
          <c:showLegendKey val="0"/>
          <c:showVal val="1"/>
          <c:showCatName val="0"/>
          <c:showSerName val="0"/>
          <c:showPercent val="0"/>
          <c:showBubbleSize val="0"/>
        </c:dLbls>
        <c:gapWidth val="150"/>
        <c:overlap val="100"/>
        <c:axId val="354075704"/>
        <c:axId val="354074920"/>
      </c:barChart>
      <c:catAx>
        <c:axId val="354075704"/>
        <c:scaling>
          <c:orientation val="minMax"/>
        </c:scaling>
        <c:delete val="0"/>
        <c:axPos val="b"/>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4074920"/>
        <c:crosses val="autoZero"/>
        <c:auto val="1"/>
        <c:lblAlgn val="ctr"/>
        <c:lblOffset val="100"/>
        <c:noMultiLvlLbl val="0"/>
      </c:catAx>
      <c:valAx>
        <c:axId val="354074920"/>
        <c:scaling>
          <c:orientation val="minMax"/>
        </c:scaling>
        <c:delete val="1"/>
        <c:axPos val="l"/>
        <c:numFmt formatCode="0.00" sourceLinked="1"/>
        <c:majorTickMark val="none"/>
        <c:minorTickMark val="none"/>
        <c:tickLblPos val="nextTo"/>
        <c:crossAx val="354075704"/>
        <c:crosses val="autoZero"/>
        <c:crossBetween val="between"/>
      </c:valAx>
      <c:spPr>
        <a:noFill/>
        <a:ln>
          <a:noFill/>
        </a:ln>
        <a:effectLst/>
      </c:spPr>
    </c:plotArea>
    <c:legend>
      <c:legendPos val="r"/>
      <c:layout>
        <c:manualLayout>
          <c:xMode val="edge"/>
          <c:yMode val="edge"/>
          <c:x val="0.81873596406801408"/>
          <c:y val="0.27431400620376994"/>
          <c:w val="0.14918190567853706"/>
          <c:h val="0.2285973663803388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[Excel-Operational_Analysis-Delhivery.xlsx]Dashboard_pivots_1!Customer_Segment Vs Amount</c:name>
    <c:fmtId val="3"/>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b="1">
                <a:solidFill>
                  <a:schemeClr val="accent2"/>
                </a:solidFill>
              </a:rPr>
              <a:t>Customer</a:t>
            </a:r>
            <a:r>
              <a:rPr lang="en-US" b="1" baseline="0">
                <a:solidFill>
                  <a:schemeClr val="accent2"/>
                </a:solidFill>
              </a:rPr>
              <a:t> Segment vs Amount Spent</a:t>
            </a:r>
            <a:endParaRPr lang="en-US" b="1">
              <a:solidFill>
                <a:schemeClr val="accent2"/>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16734902348893269"/>
          <c:y val="0.30958005249343834"/>
          <c:w val="0.32054391767732449"/>
          <c:h val="0.57230971128608921"/>
        </c:manualLayout>
      </c:layout>
      <c:pieChart>
        <c:varyColors val="1"/>
        <c:ser>
          <c:idx val="0"/>
          <c:order val="0"/>
          <c:tx>
            <c:strRef>
              <c:f>Dashboard_pivots_1!$R$8</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Pt>
            <c:idx val="3"/>
            <c:bubble3D val="0"/>
            <c:spPr>
              <a:solidFill>
                <a:schemeClr val="accent4"/>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Dashboard_pivots_1!$Q$9:$Q$13</c:f>
              <c:strCache>
                <c:ptCount val="4"/>
                <c:pt idx="0">
                  <c:v>Long-Term, High-Value</c:v>
                </c:pt>
                <c:pt idx="1">
                  <c:v>Long-term, Low-Value</c:v>
                </c:pt>
                <c:pt idx="2">
                  <c:v>Short-term, High-Value</c:v>
                </c:pt>
                <c:pt idx="3">
                  <c:v>Short-Term, Low-Value</c:v>
                </c:pt>
              </c:strCache>
            </c:strRef>
          </c:cat>
          <c:val>
            <c:numRef>
              <c:f>Dashboard_pivots_1!$R$9:$R$13</c:f>
              <c:numCache>
                <c:formatCode>_-[$$-409]* #,##0_ ;_-[$$-409]* \-#,##0\ ;_-[$$-409]* "-"??_ ;_-@_ </c:formatCode>
                <c:ptCount val="4"/>
                <c:pt idx="0">
                  <c:v>6350690</c:v>
                </c:pt>
                <c:pt idx="1">
                  <c:v>2226314</c:v>
                </c:pt>
                <c:pt idx="2">
                  <c:v>677963</c:v>
                </c:pt>
                <c:pt idx="3">
                  <c:v>234142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350432767017686"/>
          <c:y val="0.38675470684274704"/>
          <c:w val="0.31444495568153208"/>
          <c:h val="0.57544071754810178"/>
        </c:manualLayout>
      </c:layout>
      <c:overlay val="0"/>
      <c:spPr>
        <a:solidFill>
          <a:schemeClr val="tx1"/>
        </a:solidFill>
        <a:ln>
          <a:noFill/>
        </a:ln>
        <a:effectLst/>
      </c:spPr>
      <c:txPr>
        <a:bodyPr rot="0" spcFirstLastPara="1" vertOverflow="ellipsis" vert="horz" wrap="square" anchor="ctr" anchorCtr="1"/>
        <a:lstStyle/>
        <a:p>
          <a:pPr>
            <a:defRPr sz="7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[Excel-Operational_Analysis-Delhivery.xlsx]Dashboard_pivots_1!Payment mode vs Amount</c:name>
    <c:fmtId val="5"/>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Payment</a:t>
            </a:r>
            <a:r>
              <a:rPr lang="en-US" b="1" baseline="0">
                <a:solidFill>
                  <a:schemeClr val="accent2"/>
                </a:solidFill>
              </a:rPr>
              <a:t> Mode vs Amount Spent</a:t>
            </a:r>
            <a:endParaRPr lang="en-US" b="1">
              <a:solidFill>
                <a:schemeClr val="accent2"/>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Dashboard_pivots_1!$R$2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Dashboard_pivots_1!$Q$3:$Q$5</c:f>
              <c:strCache>
                <c:ptCount val="2"/>
                <c:pt idx="0">
                  <c:v>CARD PAYMENT</c:v>
                </c:pt>
                <c:pt idx="1">
                  <c:v>COD</c:v>
                </c:pt>
              </c:strCache>
            </c:strRef>
          </c:cat>
          <c:val>
            <c:numRef>
              <c:f>Dashboard_pivots_1!$R$3:$R$5</c:f>
              <c:numCache>
                <c:formatCode>_-[$$-409]* #,##0_ ;_-[$$-409]* \-#,##0\ ;_-[$$-409]* "-"??_ ;_-@_ </c:formatCode>
                <c:ptCount val="2"/>
                <c:pt idx="0">
                  <c:v>4233750</c:v>
                </c:pt>
                <c:pt idx="1">
                  <c:v>5255359</c:v>
                </c:pt>
              </c:numCache>
            </c:numRef>
          </c:val>
        </c:ser>
        <c:dLbls>
          <c:dLblPos val="ctr"/>
          <c:showLegendKey val="0"/>
          <c:showVal val="1"/>
          <c:showCatName val="0"/>
          <c:showSerName val="0"/>
          <c:showPercent val="0"/>
          <c:showBubbleSize val="0"/>
        </c:dLbls>
        <c:gapWidth val="182"/>
        <c:axId val="354071784"/>
        <c:axId val="354073744"/>
      </c:barChart>
      <c:catAx>
        <c:axId val="35407178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6">
                    <a:lumMod val="60000"/>
                    <a:lumOff val="40000"/>
                  </a:schemeClr>
                </a:solidFill>
                <a:latin typeface="Arial" panose="020B0604020202020204" pitchFamily="34" charset="0"/>
                <a:ea typeface="+mn-ea"/>
                <a:cs typeface="Arial" panose="020B0604020202020204" pitchFamily="34" charset="0"/>
              </a:defRPr>
            </a:pPr>
            <a:endParaRPr lang="en-US"/>
          </a:p>
        </c:txPr>
        <c:crossAx val="354073744"/>
        <c:crosses val="autoZero"/>
        <c:auto val="1"/>
        <c:lblAlgn val="ctr"/>
        <c:lblOffset val="100"/>
        <c:noMultiLvlLbl val="0"/>
      </c:catAx>
      <c:valAx>
        <c:axId val="35407374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Amount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US"/>
            </a:p>
          </c:txPr>
        </c:title>
        <c:numFmt formatCode="_-[$$-409]* #,##0_ ;_-[$$-409]* \-#,##0\ ;_-[$$-409]* &quot;-&quot;??_ ;_-@_ " sourceLinked="1"/>
        <c:majorTickMark val="none"/>
        <c:minorTickMark val="none"/>
        <c:tickLblPos val="nextTo"/>
        <c:crossAx val="354071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[Excel-Operational_Analysis-Delhivery.xlsx]Dashboard_pivots_1!PivotTable33</c:name>
    <c:fmtId val="3"/>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Customer_Type</a:t>
            </a:r>
            <a:r>
              <a:rPr lang="en-US" b="1" baseline="0">
                <a:solidFill>
                  <a:schemeClr val="accent2"/>
                </a:solidFill>
              </a:rPr>
              <a:t> vs Avg Membership Days</a:t>
            </a:r>
            <a:endParaRPr lang="en-US" b="1">
              <a:solidFill>
                <a:schemeClr val="accent2"/>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pieChart>
        <c:varyColors val="1"/>
        <c:ser>
          <c:idx val="0"/>
          <c:order val="0"/>
          <c:tx>
            <c:strRef>
              <c:f>Dashboard_pivots_1!$R$17</c:f>
              <c:strCache>
                <c:ptCount val="1"/>
                <c:pt idx="0">
                  <c:v>Total</c:v>
                </c:pt>
              </c:strCache>
            </c:strRef>
          </c:tx>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Dashboard_pivots_1!$Q$18:$Q$21</c:f>
              <c:strCache>
                <c:ptCount val="3"/>
                <c:pt idx="0">
                  <c:v>Internal Goods</c:v>
                </c:pt>
                <c:pt idx="1">
                  <c:v>Retail</c:v>
                </c:pt>
                <c:pt idx="2">
                  <c:v>Wholesale</c:v>
                </c:pt>
              </c:strCache>
            </c:strRef>
          </c:cat>
          <c:val>
            <c:numRef>
              <c:f>Dashboard_pivots_1!$R$18:$R$21</c:f>
              <c:numCache>
                <c:formatCode>0</c:formatCode>
                <c:ptCount val="3"/>
                <c:pt idx="0">
                  <c:v>3886.5</c:v>
                </c:pt>
                <c:pt idx="1">
                  <c:v>4082.7692307692309</c:v>
                </c:pt>
                <c:pt idx="2">
                  <c:v>4054.7407407407409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[Excel-Operational_Analysis-Delhivery.xlsx]Dashboard_pivots_1!PivotTable34</c:name>
    <c:fmtId val="9"/>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IN" b="1">
                <a:solidFill>
                  <a:schemeClr val="accent2"/>
                </a:solidFill>
              </a:rPr>
              <a:t>Customer</a:t>
            </a:r>
            <a:r>
              <a:rPr lang="en-IN" b="1" baseline="0">
                <a:solidFill>
                  <a:schemeClr val="accent2"/>
                </a:solidFill>
              </a:rPr>
              <a:t> type vs Payment Mode</a:t>
            </a:r>
          </a:p>
          <a:p>
            <a:pPr>
              <a:defRPr b="1">
                <a:solidFill>
                  <a:schemeClr val="accent2"/>
                </a:solidFill>
              </a:defRPr>
            </a:pPr>
            <a:r>
              <a:rPr lang="en-IN" b="1" baseline="0">
                <a:solidFill>
                  <a:schemeClr val="accent2"/>
                </a:solidFill>
              </a:rPr>
              <a:t>vs Amount Spent in USD</a:t>
            </a:r>
            <a:endParaRPr lang="en-IN" b="1">
              <a:solidFill>
                <a:schemeClr val="accent2"/>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stacked"/>
        <c:varyColors val="0"/>
        <c:ser>
          <c:idx val="0"/>
          <c:order val="0"/>
          <c:tx>
            <c:strRef>
              <c:f>Dashboard_pivots_1!$R$26:$R$27</c:f>
              <c:strCache>
                <c:ptCount val="1"/>
                <c:pt idx="0">
                  <c:v>NOT PAID</c:v>
                </c:pt>
              </c:strCache>
            </c:strRef>
          </c:tx>
          <c:spPr>
            <a:solidFill>
              <a:schemeClr val="accent2"/>
            </a:solidFill>
            <a:ln>
              <a:noFill/>
            </a:ln>
            <a:effectLst/>
          </c:spPr>
          <c:invertIfNegative val="0"/>
          <c:cat>
            <c:strRef>
              <c:f>Dashboard_pivots_1!$Q$28:$Q$31</c:f>
              <c:strCache>
                <c:ptCount val="3"/>
                <c:pt idx="0">
                  <c:v>Internal Goods</c:v>
                </c:pt>
                <c:pt idx="1">
                  <c:v>Retail</c:v>
                </c:pt>
                <c:pt idx="2">
                  <c:v>Wholesale</c:v>
                </c:pt>
              </c:strCache>
            </c:strRef>
          </c:cat>
          <c:val>
            <c:numRef>
              <c:f>Dashboard_pivots_1!$R$28:$R$31</c:f>
              <c:numCache>
                <c:formatCode>General</c:formatCode>
                <c:ptCount val="3"/>
                <c:pt idx="0">
                  <c:v>1510503</c:v>
                </c:pt>
                <c:pt idx="1">
                  <c:v>2063238</c:v>
                </c:pt>
                <c:pt idx="2">
                  <c:v>1071300</c:v>
                </c:pt>
              </c:numCache>
            </c:numRef>
          </c:val>
        </c:ser>
        <c:ser>
          <c:idx val="1"/>
          <c:order val="1"/>
          <c:tx>
            <c:strRef>
              <c:f>Dashboard_pivots_1!$S$26:$S$27</c:f>
              <c:strCache>
                <c:ptCount val="1"/>
                <c:pt idx="0">
                  <c:v>PAID</c:v>
                </c:pt>
              </c:strCache>
            </c:strRef>
          </c:tx>
          <c:spPr>
            <a:solidFill>
              <a:schemeClr val="accent4"/>
            </a:solidFill>
            <a:ln>
              <a:noFill/>
            </a:ln>
            <a:effectLst/>
          </c:spPr>
          <c:invertIfNegative val="0"/>
          <c:cat>
            <c:strRef>
              <c:f>Dashboard_pivots_1!$Q$28:$Q$31</c:f>
              <c:strCache>
                <c:ptCount val="3"/>
                <c:pt idx="0">
                  <c:v>Internal Goods</c:v>
                </c:pt>
                <c:pt idx="1">
                  <c:v>Retail</c:v>
                </c:pt>
                <c:pt idx="2">
                  <c:v>Wholesale</c:v>
                </c:pt>
              </c:strCache>
            </c:strRef>
          </c:cat>
          <c:val>
            <c:numRef>
              <c:f>Dashboard_pivots_1!$S$28:$S$31</c:f>
              <c:numCache>
                <c:formatCode>General</c:formatCode>
                <c:ptCount val="3"/>
                <c:pt idx="0">
                  <c:v>1909785</c:v>
                </c:pt>
                <c:pt idx="1">
                  <c:v>1641663</c:v>
                </c:pt>
                <c:pt idx="2">
                  <c:v>1292620</c:v>
                </c:pt>
              </c:numCache>
            </c:numRef>
          </c:val>
        </c:ser>
        <c:dLbls>
          <c:dLblPos val="ctr"/>
          <c:showLegendKey val="0"/>
          <c:showVal val="0"/>
          <c:showCatName val="0"/>
          <c:showSerName val="0"/>
          <c:showPercent val="0"/>
          <c:showBubbleSize val="0"/>
        </c:dLbls>
        <c:gapWidth val="150"/>
        <c:overlap val="100"/>
        <c:axId val="354074136"/>
        <c:axId val="353888352"/>
      </c:barChart>
      <c:catAx>
        <c:axId val="35407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53888352"/>
        <c:crosses val="autoZero"/>
        <c:auto val="1"/>
        <c:lblAlgn val="ctr"/>
        <c:lblOffset val="100"/>
        <c:noMultiLvlLbl val="0"/>
      </c:catAx>
      <c:valAx>
        <c:axId val="35388835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Amount</a:t>
                </a:r>
                <a:r>
                  <a:rPr lang="en-IN" b="1" baseline="0">
                    <a:solidFill>
                      <a:schemeClr val="accent6">
                        <a:lumMod val="60000"/>
                        <a:lumOff val="40000"/>
                      </a:schemeClr>
                    </a:solidFill>
                  </a:rPr>
                  <a:t> Spent</a:t>
                </a:r>
                <a:endParaRPr lang="en-IN" b="1">
                  <a:solidFill>
                    <a:schemeClr val="accent6">
                      <a:lumMod val="60000"/>
                      <a:lumOff val="40000"/>
                    </a:schemeClr>
                  </a:solidFill>
                </a:endParaRP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54074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[Excel-Operational_Analysis-Delhivery.xlsx]Dashboard_pivots_1!PivotTable35</c:name>
    <c:fmtId val="5"/>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Top</a:t>
            </a:r>
            <a:r>
              <a:rPr lang="en-US" b="1" baseline="0">
                <a:solidFill>
                  <a:schemeClr val="accent2"/>
                </a:solidFill>
              </a:rPr>
              <a:t> 5 customers based on </a:t>
            </a:r>
          </a:p>
          <a:p>
            <a:pPr>
              <a:defRPr b="1">
                <a:solidFill>
                  <a:schemeClr val="accent2"/>
                </a:solidFill>
              </a:defRPr>
            </a:pPr>
            <a:r>
              <a:rPr lang="en-US" b="1" baseline="0">
                <a:solidFill>
                  <a:schemeClr val="accent2"/>
                </a:solidFill>
              </a:rPr>
              <a:t>Amount Spent</a:t>
            </a:r>
            <a:endParaRPr lang="en-US" b="1">
              <a:solidFill>
                <a:schemeClr val="accent2"/>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Dashboard_pivots_1!$R$35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Dashboard_pivots_1!$Q$36:$Q$41</c:f>
              <c:strCache>
                <c:ptCount val="5"/>
                <c:pt idx="0">
                  <c:v>1334</c:v>
                </c:pt>
                <c:pt idx="1">
                  <c:v>175</c:v>
                </c:pt>
                <c:pt idx="2">
                  <c:v>207</c:v>
                </c:pt>
                <c:pt idx="3">
                  <c:v>2154</c:v>
                </c:pt>
                <c:pt idx="4">
                  <c:v>3</c:v>
                </c:pt>
              </c:strCache>
            </c:strRef>
          </c:cat>
          <c:val>
            <c:numRef>
              <c:f>Dashboard_pivots_1!$R$36:$R$41</c:f>
              <c:numCache>
                <c:formatCode>_-[$$-409]* #,##0_ ;_-[$$-409]* \-#,##0\ ;_-[$$-409]* "-"??_ ;_-@_ </c:formatCode>
                <c:ptCount val="5"/>
                <c:pt idx="0">
                  <c:v>99604</c:v>
                </c:pt>
                <c:pt idx="1">
                  <c:v>99492</c:v>
                </c:pt>
                <c:pt idx="2">
                  <c:v>99367</c:v>
                </c:pt>
                <c:pt idx="3">
                  <c:v>99239</c:v>
                </c:pt>
                <c:pt idx="4">
                  <c:v>98982</c:v>
                </c:pt>
              </c:numCache>
            </c:numRef>
          </c:val>
        </c:ser>
        <c:dLbls>
          <c:dLblPos val="outEnd"/>
          <c:showLegendKey val="0"/>
          <c:showVal val="1"/>
          <c:showCatName val="0"/>
          <c:showSerName val="0"/>
          <c:showPercent val="0"/>
          <c:showBubbleSize val="0"/>
        </c:dLbls>
        <c:gapWidth val="182"/>
        <c:axId val="353892664"/>
        <c:axId val="353895800"/>
      </c:barChart>
      <c:catAx>
        <c:axId val="35389266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Cust_ID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53895800"/>
        <c:crosses val="autoZero"/>
        <c:auto val="1"/>
        <c:lblAlgn val="ctr"/>
        <c:lblOffset val="100"/>
        <c:noMultiLvlLbl val="0"/>
      </c:catAx>
      <c:valAx>
        <c:axId val="3538958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Amount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53892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3</xdr:col>
      <xdr:colOff>133350</xdr:colOff>
      <xdr:row>1</xdr:row>
      <xdr:rowOff>91440</xdr:rowOff>
    </xdr:from>
    <xdr:to>
      <xdr:col>6</xdr:col>
      <xdr:colOff>144780</xdr:colOff>
      <xdr:row>14</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xdr:colOff>
      <xdr:row>25</xdr:row>
      <xdr:rowOff>15241</xdr:rowOff>
    </xdr:from>
    <xdr:to>
      <xdr:col>5</xdr:col>
      <xdr:colOff>236220</xdr:colOff>
      <xdr:row>30</xdr:row>
      <xdr:rowOff>45721</xdr:rowOff>
    </xdr:to>
    <mc:AlternateContent xmlns:mc="http://schemas.openxmlformats.org/markup-compatibility/2006" xmlns:a14="http://schemas.microsoft.com/office/drawing/2010/main">
      <mc:Choice Requires="a14">
        <xdr:graphicFrame macro="">
          <xdr:nvGraphicFramePr>
            <xdr:cNvPr id="5" name="Payment_Status"/>
            <xdr:cNvGraphicFramePr/>
          </xdr:nvGraphicFramePr>
          <xdr:xfrm>
            <a:off x="0" y="0"/>
            <a:ext cx="0" cy="0"/>
          </xdr:xfrm>
          <a:graphic>
            <a:graphicData uri="http://schemas.microsoft.com/office/drawing/2010/slicer">
              <sle:slicer xmlns:sle="http://schemas.microsoft.com/office/drawing/2010/slicer" name="Payment_Status"/>
            </a:graphicData>
          </a:graphic>
        </xdr:graphicFrame>
      </mc:Choice>
      <mc:Fallback xmlns="">
        <xdr:sp macro="" textlink="">
          <xdr:nvSpPr>
            <xdr:cNvPr id="0" name=""/>
            <xdr:cNvSpPr>
              <a:spLocks noTextEdit="1"/>
            </xdr:cNvSpPr>
          </xdr:nvSpPr>
          <xdr:spPr>
            <a:xfrm>
              <a:off x="3802380" y="45872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274320</xdr:colOff>
      <xdr:row>41</xdr:row>
      <xdr:rowOff>160020</xdr:rowOff>
    </xdr:from>
    <xdr:to>
      <xdr:col>6</xdr:col>
      <xdr:colOff>160020</xdr:colOff>
      <xdr:row>54</xdr:row>
      <xdr:rowOff>129540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335280</xdr:colOff>
      <xdr:row>64</xdr:row>
      <xdr:rowOff>30481</xdr:rowOff>
    </xdr:from>
    <xdr:to>
      <xdr:col>8</xdr:col>
      <xdr:colOff>617220</xdr:colOff>
      <xdr:row>69</xdr:row>
      <xdr:rowOff>68581</xdr:rowOff>
    </xdr:to>
    <mc:AlternateContent xmlns:mc="http://schemas.openxmlformats.org/markup-compatibility/2006" xmlns:a14="http://schemas.microsoft.com/office/drawing/2010/main">
      <mc:Choice Requires="a14">
        <xdr:graphicFrame macro="">
          <xdr:nvGraphicFramePr>
            <xdr:cNvPr id="7" name="Payment_Status 1"/>
            <xdr:cNvGraphicFramePr/>
          </xdr:nvGraphicFramePr>
          <xdr:xfrm>
            <a:off x="0" y="0"/>
            <a:ext cx="0" cy="0"/>
          </xdr:xfrm>
          <a:graphic>
            <a:graphicData uri="http://schemas.microsoft.com/office/drawing/2010/slicer">
              <sle:slicer xmlns:sle="http://schemas.microsoft.com/office/drawing/2010/slicer" name="Payment_Status 1"/>
            </a:graphicData>
          </a:graphic>
        </xdr:graphicFrame>
      </mc:Choice>
      <mc:Fallback xmlns="">
        <xdr:sp macro="" textlink="">
          <xdr:nvSpPr>
            <xdr:cNvPr id="0" name=""/>
            <xdr:cNvSpPr>
              <a:spLocks noTextEdit="1"/>
            </xdr:cNvSpPr>
          </xdr:nvSpPr>
          <xdr:spPr>
            <a:xfrm>
              <a:off x="5684520" y="117348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842010</xdr:colOff>
      <xdr:row>70</xdr:row>
      <xdr:rowOff>152400</xdr:rowOff>
    </xdr:from>
    <xdr:to>
      <xdr:col>9</xdr:col>
      <xdr:colOff>60960</xdr:colOff>
      <xdr:row>85</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220980</xdr:colOff>
      <xdr:row>113</xdr:row>
      <xdr:rowOff>7621</xdr:rowOff>
    </xdr:from>
    <xdr:to>
      <xdr:col>4</xdr:col>
      <xdr:colOff>1143000</xdr:colOff>
      <xdr:row>116</xdr:row>
      <xdr:rowOff>160021</xdr:rowOff>
    </xdr:to>
    <mc:AlternateContent xmlns:mc="http://schemas.openxmlformats.org/markup-compatibility/2006" xmlns:a14="http://schemas.microsoft.com/office/drawing/2010/main">
      <mc:Choice Requires="a14">
        <xdr:graphicFrame macro="">
          <xdr:nvGraphicFramePr>
            <xdr:cNvPr id="10" name="SH_DOMAIN"/>
            <xdr:cNvGraphicFramePr/>
          </xdr:nvGraphicFramePr>
          <xdr:xfrm>
            <a:off x="0" y="0"/>
            <a:ext cx="0" cy="0"/>
          </xdr:xfrm>
          <a:graphic>
            <a:graphicData uri="http://schemas.microsoft.com/office/drawing/2010/slicer">
              <sle:slicer xmlns:sle="http://schemas.microsoft.com/office/drawing/2010/slicer" name="SH_DOMAIN"/>
            </a:graphicData>
          </a:graphic>
        </xdr:graphicFrame>
      </mc:Choice>
      <mc:Fallback xmlns="">
        <xdr:sp macro="" textlink="">
          <xdr:nvSpPr>
            <xdr:cNvPr id="0" name=""/>
            <xdr:cNvSpPr>
              <a:spLocks noTextEdit="1"/>
            </xdr:cNvSpPr>
          </xdr:nvSpPr>
          <xdr:spPr>
            <a:xfrm>
              <a:off x="3185160" y="1675638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220980</xdr:colOff>
      <xdr:row>118</xdr:row>
      <xdr:rowOff>121921</xdr:rowOff>
    </xdr:from>
    <xdr:to>
      <xdr:col>4</xdr:col>
      <xdr:colOff>1143000</xdr:colOff>
      <xdr:row>123</xdr:row>
      <xdr:rowOff>91441</xdr:rowOff>
    </xdr:to>
    <mc:AlternateContent xmlns:mc="http://schemas.openxmlformats.org/markup-compatibility/2006" xmlns:a14="http://schemas.microsoft.com/office/drawing/2010/main">
      <mc:Choice Requires="a14">
        <xdr:graphicFrame macro="">
          <xdr:nvGraphicFramePr>
            <xdr:cNvPr id="11" name="SER_TYPE"/>
            <xdr:cNvGraphicFramePr/>
          </xdr:nvGraphicFramePr>
          <xdr:xfrm>
            <a:off x="0" y="0"/>
            <a:ext cx="0" cy="0"/>
          </xdr:xfrm>
          <a:graphic>
            <a:graphicData uri="http://schemas.microsoft.com/office/drawing/2010/slicer">
              <sle:slicer xmlns:sle="http://schemas.microsoft.com/office/drawing/2010/slicer" name="SER_TYPE"/>
            </a:graphicData>
          </a:graphic>
        </xdr:graphicFrame>
      </mc:Choice>
      <mc:Fallback xmlns="">
        <xdr:sp macro="" textlink="">
          <xdr:nvSpPr>
            <xdr:cNvPr id="0" name=""/>
            <xdr:cNvSpPr>
              <a:spLocks noTextEdit="1"/>
            </xdr:cNvSpPr>
          </xdr:nvSpPr>
          <xdr:spPr>
            <a:xfrm>
              <a:off x="3185160" y="1778508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148590</xdr:colOff>
      <xdr:row>145</xdr:row>
      <xdr:rowOff>160020</xdr:rowOff>
    </xdr:from>
    <xdr:to>
      <xdr:col>11</xdr:col>
      <xdr:colOff>152400</xdr:colOff>
      <xdr:row>160</xdr:row>
      <xdr:rowOff>99060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182880</xdr:colOff>
      <xdr:row>96</xdr:row>
      <xdr:rowOff>114300</xdr:rowOff>
    </xdr:from>
    <xdr:to>
      <xdr:col>4</xdr:col>
      <xdr:colOff>1104900</xdr:colOff>
      <xdr:row>108</xdr:row>
      <xdr:rowOff>20955</xdr:rowOff>
    </xdr:to>
    <mc:AlternateContent xmlns:mc="http://schemas.openxmlformats.org/markup-compatibility/2006" xmlns:a14="http://schemas.microsoft.com/office/drawing/2010/main">
      <mc:Choice Requires="a14">
        <xdr:graphicFrame macro="">
          <xdr:nvGraphicFramePr>
            <xdr:cNvPr id="14" name="Time_Taken(Date)"/>
            <xdr:cNvGraphicFramePr/>
          </xdr:nvGraphicFramePr>
          <xdr:xfrm>
            <a:off x="0" y="0"/>
            <a:ext cx="0" cy="0"/>
          </xdr:xfrm>
          <a:graphic>
            <a:graphicData uri="http://schemas.microsoft.com/office/drawing/2010/slicer">
              <sle:slicer xmlns:sle="http://schemas.microsoft.com/office/drawing/2010/slicer" name="Time_Taken(Date)"/>
            </a:graphicData>
          </a:graphic>
        </xdr:graphicFrame>
      </mc:Choice>
      <mc:Fallback xmlns="">
        <xdr:sp macro="" textlink="">
          <xdr:nvSpPr>
            <xdr:cNvPr id="0" name=""/>
            <xdr:cNvSpPr>
              <a:spLocks noTextEdit="1"/>
            </xdr:cNvSpPr>
          </xdr:nvSpPr>
          <xdr:spPr>
            <a:xfrm>
              <a:off x="3223260" y="18783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339090</xdr:colOff>
      <xdr:row>4</xdr:row>
      <xdr:rowOff>68580</xdr:rowOff>
    </xdr:from>
    <xdr:to>
      <xdr:col>15</xdr:col>
      <xdr:colOff>137160</xdr:colOff>
      <xdr:row>14</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198120</xdr:colOff>
      <xdr:row>4</xdr:row>
      <xdr:rowOff>60960</xdr:rowOff>
    </xdr:from>
    <xdr:to>
      <xdr:col>20</xdr:col>
      <xdr:colOff>541020</xdr:colOff>
      <xdr:row>14</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281940</xdr:colOff>
      <xdr:row>15</xdr:row>
      <xdr:rowOff>68580</xdr:rowOff>
    </xdr:from>
    <xdr:to>
      <xdr:col>20</xdr:col>
      <xdr:colOff>426720</xdr:colOff>
      <xdr:row>26</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110490</xdr:colOff>
      <xdr:row>15</xdr:row>
      <xdr:rowOff>106680</xdr:rowOff>
    </xdr:from>
    <xdr:to>
      <xdr:col>9</xdr:col>
      <xdr:colOff>342900</xdr:colOff>
      <xdr:row>26</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198120</xdr:colOff>
      <xdr:row>4</xdr:row>
      <xdr:rowOff>76200</xdr:rowOff>
    </xdr:from>
    <xdr:to>
      <xdr:col>9</xdr:col>
      <xdr:colOff>198120</xdr:colOff>
      <xdr:row>10</xdr:row>
      <xdr:rowOff>15240</xdr:rowOff>
    </xdr:to>
    <mc:AlternateContent xmlns:mc="http://schemas.openxmlformats.org/markup-compatibility/2006" xmlns:a14="http://schemas.microsoft.com/office/drawing/2010/main">
      <mc:Choice Requires="a14">
        <xdr:graphicFrame macro="">
          <xdr:nvGraphicFramePr>
            <xdr:cNvPr id="6" name="Payment_Status 3"/>
            <xdr:cNvGraphicFramePr/>
          </xdr:nvGraphicFramePr>
          <xdr:xfrm>
            <a:off x="0" y="0"/>
            <a:ext cx="0" cy="0"/>
          </xdr:xfrm>
          <a:graphic>
            <a:graphicData uri="http://schemas.microsoft.com/office/drawing/2010/slicer">
              <sle:slicer xmlns:sle="http://schemas.microsoft.com/office/drawing/2010/slicer" name="Payment_Status 3"/>
            </a:graphicData>
          </a:graphic>
        </xdr:graphicFrame>
      </mc:Choice>
      <mc:Fallback xmlns="">
        <xdr:sp macro="" textlink="">
          <xdr:nvSpPr>
            <xdr:cNvPr id="0" name=""/>
            <xdr:cNvSpPr>
              <a:spLocks noTextEdit="1"/>
            </xdr:cNvSpPr>
          </xdr:nvSpPr>
          <xdr:spPr>
            <a:xfrm>
              <a:off x="3855720" y="807720"/>
              <a:ext cx="18288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213360</xdr:colOff>
      <xdr:row>10</xdr:row>
      <xdr:rowOff>45720</xdr:rowOff>
    </xdr:from>
    <xdr:to>
      <xdr:col>9</xdr:col>
      <xdr:colOff>213360</xdr:colOff>
      <xdr:row>15</xdr:row>
      <xdr:rowOff>45719</xdr:rowOff>
    </xdr:to>
    <mc:AlternateContent xmlns:mc="http://schemas.openxmlformats.org/markup-compatibility/2006" xmlns:a14="http://schemas.microsoft.com/office/drawing/2010/main">
      <mc:Choice Requires="a14">
        <xdr:graphicFrame macro="">
          <xdr:nvGraphicFramePr>
            <xdr:cNvPr id="7" name="Payment_Mode 1"/>
            <xdr:cNvGraphicFramePr/>
          </xdr:nvGraphicFramePr>
          <xdr:xfrm>
            <a:off x="0" y="0"/>
            <a:ext cx="0" cy="0"/>
          </xdr:xfrm>
          <a:graphic>
            <a:graphicData uri="http://schemas.microsoft.com/office/drawing/2010/slicer">
              <sle:slicer xmlns:sle="http://schemas.microsoft.com/office/drawing/2010/slicer" name="Payment_Mode 1"/>
            </a:graphicData>
          </a:graphic>
        </xdr:graphicFrame>
      </mc:Choice>
      <mc:Fallback xmlns="">
        <xdr:sp macro="" textlink="">
          <xdr:nvSpPr>
            <xdr:cNvPr id="0" name=""/>
            <xdr:cNvSpPr>
              <a:spLocks noTextEdit="1"/>
            </xdr:cNvSpPr>
          </xdr:nvSpPr>
          <xdr:spPr>
            <a:xfrm>
              <a:off x="3870960" y="187452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4</xdr:row>
      <xdr:rowOff>68580</xdr:rowOff>
    </xdr:from>
    <xdr:to>
      <xdr:col>6</xdr:col>
      <xdr:colOff>114300</xdr:colOff>
      <xdr:row>10</xdr:row>
      <xdr:rowOff>22859</xdr:rowOff>
    </xdr:to>
    <mc:AlternateContent xmlns:mc="http://schemas.openxmlformats.org/markup-compatibility/2006" xmlns:a14="http://schemas.microsoft.com/office/drawing/2010/main">
      <mc:Choice Requires="a14">
        <xdr:graphicFrame macro="">
          <xdr:nvGraphicFramePr>
            <xdr:cNvPr id="8" name="Payment_Category 1"/>
            <xdr:cNvGraphicFramePr/>
          </xdr:nvGraphicFramePr>
          <xdr:xfrm>
            <a:off x="0" y="0"/>
            <a:ext cx="0" cy="0"/>
          </xdr:xfrm>
          <a:graphic>
            <a:graphicData uri="http://schemas.microsoft.com/office/drawing/2010/slicer">
              <sle:slicer xmlns:sle="http://schemas.microsoft.com/office/drawing/2010/slicer" name="Payment_Category 1"/>
            </a:graphicData>
          </a:graphic>
        </xdr:graphicFrame>
      </mc:Choice>
      <mc:Fallback xmlns="">
        <xdr:sp macro="" textlink="">
          <xdr:nvSpPr>
            <xdr:cNvPr id="0" name=""/>
            <xdr:cNvSpPr>
              <a:spLocks noTextEdit="1"/>
            </xdr:cNvSpPr>
          </xdr:nvSpPr>
          <xdr:spPr>
            <a:xfrm>
              <a:off x="1943100" y="876300"/>
              <a:ext cx="1828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121920</xdr:colOff>
      <xdr:row>10</xdr:row>
      <xdr:rowOff>53340</xdr:rowOff>
    </xdr:from>
    <xdr:to>
      <xdr:col>6</xdr:col>
      <xdr:colOff>121920</xdr:colOff>
      <xdr:row>15</xdr:row>
      <xdr:rowOff>83819</xdr:rowOff>
    </xdr:to>
    <mc:AlternateContent xmlns:mc="http://schemas.openxmlformats.org/markup-compatibility/2006" xmlns:a14="http://schemas.microsoft.com/office/drawing/2010/main">
      <mc:Choice Requires="a14">
        <xdr:graphicFrame macro="">
          <xdr:nvGraphicFramePr>
            <xdr:cNvPr id="9" name="Customer_Type 1"/>
            <xdr:cNvGraphicFramePr/>
          </xdr:nvGraphicFramePr>
          <xdr:xfrm>
            <a:off x="0" y="0"/>
            <a:ext cx="0" cy="0"/>
          </xdr:xfrm>
          <a:graphic>
            <a:graphicData uri="http://schemas.microsoft.com/office/drawing/2010/slicer">
              <sle:slicer xmlns:sle="http://schemas.microsoft.com/office/drawing/2010/slicer" name="Customer_Type 1"/>
            </a:graphicData>
          </a:graphic>
        </xdr:graphicFrame>
      </mc:Choice>
      <mc:Fallback xmlns="">
        <xdr:sp macro="" textlink="">
          <xdr:nvSpPr>
            <xdr:cNvPr id="0" name=""/>
            <xdr:cNvSpPr>
              <a:spLocks noTextEdit="1"/>
            </xdr:cNvSpPr>
          </xdr:nvSpPr>
          <xdr:spPr>
            <a:xfrm>
              <a:off x="1950720" y="1882140"/>
              <a:ext cx="18288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426720</xdr:colOff>
      <xdr:row>15</xdr:row>
      <xdr:rowOff>68580</xdr:rowOff>
    </xdr:from>
    <xdr:to>
      <xdr:col>15</xdr:col>
      <xdr:colOff>213360</xdr:colOff>
      <xdr:row>26</xdr:row>
      <xdr:rowOff>144780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144613</xdr:colOff>
      <xdr:row>6</xdr:row>
      <xdr:rowOff>9279</xdr:rowOff>
    </xdr:from>
    <xdr:to>
      <xdr:col>10</xdr:col>
      <xdr:colOff>440158</xdr:colOff>
      <xdr:row>12</xdr:row>
      <xdr:rowOff>5785</xdr:rowOff>
    </xdr:to>
    <mc:AlternateContent xmlns:mc="http://schemas.openxmlformats.org/markup-compatibility/2006" xmlns:a14="http://schemas.microsoft.com/office/drawing/2010/main">
      <mc:Choice Requires="a14">
        <xdr:graphicFrame macro="">
          <xdr:nvGraphicFramePr>
            <xdr:cNvPr id="20" name="Current_Status 1"/>
            <xdr:cNvGraphicFramePr/>
          </xdr:nvGraphicFramePr>
          <xdr:xfrm>
            <a:off x="0" y="0"/>
            <a:ext cx="0" cy="0"/>
          </xdr:xfrm>
          <a:graphic>
            <a:graphicData uri="http://schemas.microsoft.com/office/drawing/2010/slicer">
              <sle:slicer xmlns:sle="http://schemas.microsoft.com/office/drawing/2010/slicer" name="Current_Status 1"/>
            </a:graphicData>
          </a:graphic>
        </xdr:graphicFrame>
      </mc:Choice>
      <mc:Fallback xmlns="">
        <xdr:sp macro="" textlink="">
          <xdr:nvSpPr>
            <xdr:cNvPr id="0" name=""/>
            <xdr:cNvSpPr>
              <a:spLocks noTextEdit="1"/>
            </xdr:cNvSpPr>
          </xdr:nvSpPr>
          <xdr:spPr>
            <a:xfrm>
              <a:off x="4411813" y="1076079"/>
              <a:ext cx="2124345" cy="1063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7</xdr:row>
      <xdr:rowOff>0</xdr:rowOff>
    </xdr:from>
    <xdr:to>
      <xdr:col>12</xdr:col>
      <xdr:colOff>505147</xdr:colOff>
      <xdr:row>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xdr:row>
      <xdr:rowOff>0</xdr:rowOff>
    </xdr:from>
    <xdr:to>
      <xdr:col>9</xdr:col>
      <xdr:colOff>179798</xdr:colOff>
      <xdr:row>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60477</xdr:colOff>
      <xdr:row>6</xdr:row>
      <xdr:rowOff>73685</xdr:rowOff>
    </xdr:from>
    <xdr:to>
      <xdr:col>22</xdr:col>
      <xdr:colOff>72572</xdr:colOff>
      <xdr:row>18</xdr:row>
      <xdr:rowOff>110289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120022</xdr:colOff>
      <xdr:row>12</xdr:row>
      <xdr:rowOff>62561</xdr:rowOff>
    </xdr:from>
    <xdr:to>
      <xdr:col>10</xdr:col>
      <xdr:colOff>440218</xdr:colOff>
      <xdr:row>18</xdr:row>
      <xdr:rowOff>153556</xdr:rowOff>
    </xdr:to>
    <mc:AlternateContent xmlns:mc="http://schemas.openxmlformats.org/markup-compatibility/2006" xmlns:a14="http://schemas.microsoft.com/office/drawing/2010/main">
      <mc:Choice Requires="a14">
        <xdr:graphicFrame macro="">
          <xdr:nvGraphicFramePr>
            <xdr:cNvPr id="21" name="Shipment_category 1"/>
            <xdr:cNvGraphicFramePr/>
          </xdr:nvGraphicFramePr>
          <xdr:xfrm>
            <a:off x="0" y="0"/>
            <a:ext cx="0" cy="0"/>
          </xdr:xfrm>
          <a:graphic>
            <a:graphicData uri="http://schemas.microsoft.com/office/drawing/2010/slicer">
              <sle:slicer xmlns:sle="http://schemas.microsoft.com/office/drawing/2010/slicer" name="Shipment_category 1"/>
            </a:graphicData>
          </a:graphic>
        </xdr:graphicFrame>
      </mc:Choice>
      <mc:Fallback xmlns="">
        <xdr:sp macro="" textlink="">
          <xdr:nvSpPr>
            <xdr:cNvPr id="0" name=""/>
            <xdr:cNvSpPr>
              <a:spLocks noTextEdit="1"/>
            </xdr:cNvSpPr>
          </xdr:nvSpPr>
          <xdr:spPr>
            <a:xfrm>
              <a:off x="4387222" y="2196161"/>
              <a:ext cx="2148996" cy="1157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97277</xdr:colOff>
      <xdr:row>29</xdr:row>
      <xdr:rowOff>60477</xdr:rowOff>
    </xdr:from>
    <xdr:to>
      <xdr:col>31</xdr:col>
      <xdr:colOff>411238</xdr:colOff>
      <xdr:row>49</xdr:row>
      <xdr:rowOff>12096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181429</xdr:colOff>
      <xdr:row>6</xdr:row>
      <xdr:rowOff>86645</xdr:rowOff>
    </xdr:from>
    <xdr:to>
      <xdr:col>31</xdr:col>
      <xdr:colOff>485913</xdr:colOff>
      <xdr:row>19</xdr:row>
      <xdr:rowOff>110613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581891</xdr:colOff>
      <xdr:row>29</xdr:row>
      <xdr:rowOff>124690</xdr:rowOff>
    </xdr:from>
    <xdr:to>
      <xdr:col>17</xdr:col>
      <xdr:colOff>364751</xdr:colOff>
      <xdr:row>49</xdr:row>
      <xdr:rowOff>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46387</xdr:colOff>
      <xdr:row>18</xdr:row>
      <xdr:rowOff>107916</xdr:rowOff>
    </xdr:from>
    <xdr:to>
      <xdr:col>31</xdr:col>
      <xdr:colOff>292193</xdr:colOff>
      <xdr:row>29</xdr:row>
      <xdr:rowOff>5145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186163</xdr:colOff>
      <xdr:row>18</xdr:row>
      <xdr:rowOff>120739</xdr:rowOff>
    </xdr:from>
    <xdr:to>
      <xdr:col>20</xdr:col>
      <xdr:colOff>451205</xdr:colOff>
      <xdr:row>29</xdr:row>
      <xdr:rowOff>125083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146720</xdr:colOff>
      <xdr:row>19</xdr:row>
      <xdr:rowOff>29910</xdr:rowOff>
    </xdr:from>
    <xdr:to>
      <xdr:col>14</xdr:col>
      <xdr:colOff>25400</xdr:colOff>
      <xdr:row>29</xdr:row>
      <xdr:rowOff>113062</xdr:rowOff>
    </xdr:to>
    <mc:AlternateContent xmlns:mc="http://schemas.openxmlformats.org/markup-compatibility/2006" xmlns:a14="http://schemas.microsoft.com/office/drawing/2010/main">
      <mc:Choice Requires="a14">
        <xdr:graphicFrame macro="">
          <xdr:nvGraphicFramePr>
            <xdr:cNvPr id="27" name="SH_CONTENT 1"/>
            <xdr:cNvGraphicFramePr/>
          </xdr:nvGraphicFramePr>
          <xdr:xfrm>
            <a:off x="0" y="0"/>
            <a:ext cx="0" cy="0"/>
          </xdr:xfrm>
          <a:graphic>
            <a:graphicData uri="http://schemas.microsoft.com/office/drawing/2010/slicer">
              <sle:slicer xmlns:sle="http://schemas.microsoft.com/office/drawing/2010/slicer" name="SH_CONTENT 1"/>
            </a:graphicData>
          </a:graphic>
        </xdr:graphicFrame>
      </mc:Choice>
      <mc:Fallback xmlns="">
        <xdr:sp macro="" textlink="">
          <xdr:nvSpPr>
            <xdr:cNvPr id="0" name=""/>
            <xdr:cNvSpPr>
              <a:spLocks noTextEdit="1"/>
            </xdr:cNvSpPr>
          </xdr:nvSpPr>
          <xdr:spPr>
            <a:xfrm>
              <a:off x="4413920" y="3408110"/>
              <a:ext cx="4145880" cy="1861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488542</xdr:colOff>
      <xdr:row>12</xdr:row>
      <xdr:rowOff>79016</xdr:rowOff>
    </xdr:from>
    <xdr:to>
      <xdr:col>14</xdr:col>
      <xdr:colOff>24191</xdr:colOff>
      <xdr:row>18</xdr:row>
      <xdr:rowOff>154609</xdr:rowOff>
    </xdr:to>
    <mc:AlternateContent xmlns:mc="http://schemas.openxmlformats.org/markup-compatibility/2006" xmlns:a14="http://schemas.microsoft.com/office/drawing/2010/main">
      <mc:Choice Requires="a14">
        <xdr:graphicFrame macro="">
          <xdr:nvGraphicFramePr>
            <xdr:cNvPr id="28" name="SH_DOMAIN 2"/>
            <xdr:cNvGraphicFramePr/>
          </xdr:nvGraphicFramePr>
          <xdr:xfrm>
            <a:off x="0" y="0"/>
            <a:ext cx="0" cy="0"/>
          </xdr:xfrm>
          <a:graphic>
            <a:graphicData uri="http://schemas.microsoft.com/office/drawing/2010/slicer">
              <sle:slicer xmlns:sle="http://schemas.microsoft.com/office/drawing/2010/slicer" name="SH_DOMAIN 2"/>
            </a:graphicData>
          </a:graphic>
        </xdr:graphicFrame>
      </mc:Choice>
      <mc:Fallback xmlns="">
        <xdr:sp macro="" textlink="">
          <xdr:nvSpPr>
            <xdr:cNvPr id="0" name=""/>
            <xdr:cNvSpPr>
              <a:spLocks noTextEdit="1"/>
            </xdr:cNvSpPr>
          </xdr:nvSpPr>
          <xdr:spPr>
            <a:xfrm>
              <a:off x="6584542" y="2212616"/>
              <a:ext cx="1974049" cy="1142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526930</xdr:colOff>
      <xdr:row>6</xdr:row>
      <xdr:rowOff>38915</xdr:rowOff>
    </xdr:from>
    <xdr:to>
      <xdr:col>14</xdr:col>
      <xdr:colOff>60476</xdr:colOff>
      <xdr:row>12</xdr:row>
      <xdr:rowOff>27872</xdr:rowOff>
    </xdr:to>
    <mc:AlternateContent xmlns:mc="http://schemas.openxmlformats.org/markup-compatibility/2006" xmlns:a14="http://schemas.microsoft.com/office/drawing/2010/main">
      <mc:Choice Requires="a14">
        <xdr:graphicFrame macro="">
          <xdr:nvGraphicFramePr>
            <xdr:cNvPr id="29" name="SER_TYPE 2"/>
            <xdr:cNvGraphicFramePr/>
          </xdr:nvGraphicFramePr>
          <xdr:xfrm>
            <a:off x="0" y="0"/>
            <a:ext cx="0" cy="0"/>
          </xdr:xfrm>
          <a:graphic>
            <a:graphicData uri="http://schemas.microsoft.com/office/drawing/2010/slicer">
              <sle:slicer xmlns:sle="http://schemas.microsoft.com/office/drawing/2010/slicer" name="SER_TYPE 2"/>
            </a:graphicData>
          </a:graphic>
        </xdr:graphicFrame>
      </mc:Choice>
      <mc:Fallback xmlns="">
        <xdr:sp macro="" textlink="">
          <xdr:nvSpPr>
            <xdr:cNvPr id="0" name=""/>
            <xdr:cNvSpPr>
              <a:spLocks noTextEdit="1"/>
            </xdr:cNvSpPr>
          </xdr:nvSpPr>
          <xdr:spPr>
            <a:xfrm>
              <a:off x="6622930" y="1105715"/>
              <a:ext cx="1971946" cy="1055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87630</xdr:colOff>
      <xdr:row>1</xdr:row>
      <xdr:rowOff>3810</xdr:rowOff>
    </xdr:from>
    <xdr:to>
      <xdr:col>6</xdr:col>
      <xdr:colOff>327660</xdr:colOff>
      <xdr:row>13</xdr:row>
      <xdr:rowOff>114300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17</xdr:row>
      <xdr:rowOff>148590</xdr:rowOff>
    </xdr:from>
    <xdr:to>
      <xdr:col>4</xdr:col>
      <xdr:colOff>220980</xdr:colOff>
      <xdr:row>23</xdr:row>
      <xdr:rowOff>53340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300990</xdr:colOff>
      <xdr:row>25</xdr:row>
      <xdr:rowOff>171450</xdr:rowOff>
    </xdr:from>
    <xdr:to>
      <xdr:col>6</xdr:col>
      <xdr:colOff>220980</xdr:colOff>
      <xdr:row>39</xdr:row>
      <xdr:rowOff>160020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140970</xdr:colOff>
      <xdr:row>57</xdr:row>
      <xdr:rowOff>87630</xdr:rowOff>
    </xdr:from>
    <xdr:to>
      <xdr:col>9</xdr:col>
      <xdr:colOff>396240</xdr:colOff>
      <xdr:row>72</xdr:row>
      <xdr:rowOff>87630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140970</xdr:colOff>
      <xdr:row>109</xdr:row>
      <xdr:rowOff>34290</xdr:rowOff>
    </xdr:from>
    <xdr:to>
      <xdr:col>7</xdr:col>
      <xdr:colOff>7620</xdr:colOff>
      <xdr:row>122</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139</xdr:row>
      <xdr:rowOff>0</xdr:rowOff>
    </xdr:from>
    <xdr:to>
      <xdr:col>4</xdr:col>
      <xdr:colOff>388620</xdr:colOff>
      <xdr:row>154</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60960</xdr:colOff>
      <xdr:row>0</xdr:row>
      <xdr:rowOff>0</xdr:rowOff>
    </xdr:from>
    <xdr:to>
      <xdr:col>13</xdr:col>
      <xdr:colOff>60960</xdr:colOff>
      <xdr:row>13</xdr:row>
      <xdr:rowOff>89535</xdr:rowOff>
    </xdr:to>
    <mc:AlternateContent xmlns:mc="http://schemas.openxmlformats.org/markup-compatibility/2006" xmlns:a14="http://schemas.microsoft.com/office/drawing/2010/main">
      <mc:Choice Requires="a14">
        <xdr:graphicFrame macro="">
          <xdr:nvGraphicFramePr>
            <xdr:cNvPr id="29" name="SH_CONTENT"/>
            <xdr:cNvGraphicFramePr/>
          </xdr:nvGraphicFramePr>
          <xdr:xfrm>
            <a:off x="0" y="0"/>
            <a:ext cx="0" cy="0"/>
          </xdr:xfrm>
          <a:graphic>
            <a:graphicData uri="http://schemas.microsoft.com/office/drawing/2010/slicer">
              <sle:slicer xmlns:sle="http://schemas.microsoft.com/office/drawing/2010/slicer" name="SH_CONTENT"/>
            </a:graphicData>
          </a:graphic>
        </xdr:graphicFrame>
      </mc:Choice>
      <mc:Fallback xmlns="">
        <xdr:sp macro="" textlink="">
          <xdr:nvSpPr>
            <xdr:cNvPr id="0" name=""/>
            <xdr:cNvSpPr>
              <a:spLocks noTextEdit="1"/>
            </xdr:cNvSpPr>
          </xdr:nvSpPr>
          <xdr:spPr>
            <a:xfrm>
              <a:off x="75590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15</xdr:row>
      <xdr:rowOff>167641</xdr:rowOff>
    </xdr:from>
    <xdr:to>
      <xdr:col>9</xdr:col>
      <xdr:colOff>548640</xdr:colOff>
      <xdr:row>21</xdr:row>
      <xdr:rowOff>15241</xdr:rowOff>
    </xdr:to>
    <mc:AlternateContent xmlns:mc="http://schemas.openxmlformats.org/markup-compatibility/2006" xmlns:a14="http://schemas.microsoft.com/office/drawing/2010/main">
      <mc:Choice Requires="a14">
        <xdr:graphicFrame macro="">
          <xdr:nvGraphicFramePr>
            <xdr:cNvPr id="30" name="SH_DOMAIN 1"/>
            <xdr:cNvGraphicFramePr/>
          </xdr:nvGraphicFramePr>
          <xdr:xfrm>
            <a:off x="0" y="0"/>
            <a:ext cx="0" cy="0"/>
          </xdr:xfrm>
          <a:graphic>
            <a:graphicData uri="http://schemas.microsoft.com/office/drawing/2010/slicer">
              <sle:slicer xmlns:sle="http://schemas.microsoft.com/office/drawing/2010/slicer" name="SH_DOMAIN 1"/>
            </a:graphicData>
          </a:graphic>
        </xdr:graphicFrame>
      </mc:Choice>
      <mc:Fallback xmlns="">
        <xdr:sp macro="" textlink="">
          <xdr:nvSpPr>
            <xdr:cNvPr id="0" name=""/>
            <xdr:cNvSpPr>
              <a:spLocks noTextEdit="1"/>
            </xdr:cNvSpPr>
          </xdr:nvSpPr>
          <xdr:spPr>
            <a:xfrm>
              <a:off x="5608320" y="29108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541020</xdr:colOff>
      <xdr:row>10</xdr:row>
      <xdr:rowOff>76201</xdr:rowOff>
    </xdr:from>
    <xdr:to>
      <xdr:col>9</xdr:col>
      <xdr:colOff>541020</xdr:colOff>
      <xdr:row>15</xdr:row>
      <xdr:rowOff>106681</xdr:rowOff>
    </xdr:to>
    <mc:AlternateContent xmlns:mc="http://schemas.openxmlformats.org/markup-compatibility/2006" xmlns:a14="http://schemas.microsoft.com/office/drawing/2010/main">
      <mc:Choice Requires="a14">
        <xdr:graphicFrame macro="">
          <xdr:nvGraphicFramePr>
            <xdr:cNvPr id="31" name="SER_TYPE 1"/>
            <xdr:cNvGraphicFramePr/>
          </xdr:nvGraphicFramePr>
          <xdr:xfrm>
            <a:off x="0" y="0"/>
            <a:ext cx="0" cy="0"/>
          </xdr:xfrm>
          <a:graphic>
            <a:graphicData uri="http://schemas.microsoft.com/office/drawing/2010/slicer">
              <sle:slicer xmlns:sle="http://schemas.microsoft.com/office/drawing/2010/slicer" name="SER_TYPE 1"/>
            </a:graphicData>
          </a:graphic>
        </xdr:graphicFrame>
      </mc:Choice>
      <mc:Fallback xmlns="">
        <xdr:sp macro="" textlink="">
          <xdr:nvSpPr>
            <xdr:cNvPr id="0" name=""/>
            <xdr:cNvSpPr>
              <a:spLocks noTextEdit="1"/>
            </xdr:cNvSpPr>
          </xdr:nvSpPr>
          <xdr:spPr>
            <a:xfrm>
              <a:off x="5600700" y="190500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563880</xdr:colOff>
      <xdr:row>5</xdr:row>
      <xdr:rowOff>60961</xdr:rowOff>
    </xdr:from>
    <xdr:to>
      <xdr:col>9</xdr:col>
      <xdr:colOff>563880</xdr:colOff>
      <xdr:row>10</xdr:row>
      <xdr:rowOff>30481</xdr:rowOff>
    </xdr:to>
    <mc:AlternateContent xmlns:mc="http://schemas.openxmlformats.org/markup-compatibility/2006" xmlns:a14="http://schemas.microsoft.com/office/drawing/2010/main">
      <mc:Choice Requires="a14">
        <xdr:graphicFrame macro="">
          <xdr:nvGraphicFramePr>
            <xdr:cNvPr id="32" name="Current_Status"/>
            <xdr:cNvGraphicFramePr/>
          </xdr:nvGraphicFramePr>
          <xdr:xfrm>
            <a:off x="0" y="0"/>
            <a:ext cx="0" cy="0"/>
          </xdr:xfrm>
          <a:graphic>
            <a:graphicData uri="http://schemas.microsoft.com/office/drawing/2010/slicer">
              <sle:slicer xmlns:sle="http://schemas.microsoft.com/office/drawing/2010/slicer" name="Current_Status"/>
            </a:graphicData>
          </a:graphic>
        </xdr:graphicFrame>
      </mc:Choice>
      <mc:Fallback xmlns="">
        <xdr:sp macro="" textlink="">
          <xdr:nvSpPr>
            <xdr:cNvPr id="0" name=""/>
            <xdr:cNvSpPr>
              <a:spLocks noTextEdit="1"/>
            </xdr:cNvSpPr>
          </xdr:nvSpPr>
          <xdr:spPr>
            <a:xfrm>
              <a:off x="5623560" y="97536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579120</xdr:colOff>
      <xdr:row>0</xdr:row>
      <xdr:rowOff>1</xdr:rowOff>
    </xdr:from>
    <xdr:to>
      <xdr:col>9</xdr:col>
      <xdr:colOff>579120</xdr:colOff>
      <xdr:row>4</xdr:row>
      <xdr:rowOff>129541</xdr:rowOff>
    </xdr:to>
    <mc:AlternateContent xmlns:mc="http://schemas.openxmlformats.org/markup-compatibility/2006" xmlns:a14="http://schemas.microsoft.com/office/drawing/2010/main">
      <mc:Choice Requires="a14">
        <xdr:graphicFrame macro="">
          <xdr:nvGraphicFramePr>
            <xdr:cNvPr id="33" name="Shipment_category"/>
            <xdr:cNvGraphicFramePr/>
          </xdr:nvGraphicFramePr>
          <xdr:xfrm>
            <a:off x="0" y="0"/>
            <a:ext cx="0" cy="0"/>
          </xdr:xfrm>
          <a:graphic>
            <a:graphicData uri="http://schemas.microsoft.com/office/drawing/2010/slicer">
              <sle:slicer xmlns:sle="http://schemas.microsoft.com/office/drawing/2010/slicer" name="Shipment_category"/>
            </a:graphicData>
          </a:graphic>
        </xdr:graphicFrame>
      </mc:Choice>
      <mc:Fallback xmlns="">
        <xdr:sp macro="" textlink="">
          <xdr:nvSpPr>
            <xdr:cNvPr id="0" name=""/>
            <xdr:cNvSpPr>
              <a:spLocks noTextEdit="1"/>
            </xdr:cNvSpPr>
          </xdr:nvSpPr>
          <xdr:spPr>
            <a:xfrm>
              <a:off x="5638800" y="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594360</xdr:colOff>
      <xdr:row>13</xdr:row>
      <xdr:rowOff>114300</xdr:rowOff>
    </xdr:from>
    <xdr:to>
      <xdr:col>12</xdr:col>
      <xdr:colOff>594360</xdr:colOff>
      <xdr:row>27</xdr:row>
      <xdr:rowOff>20955</xdr:rowOff>
    </xdr:to>
    <mc:AlternateContent xmlns:mc="http://schemas.openxmlformats.org/markup-compatibility/2006" xmlns:a14="http://schemas.microsoft.com/office/drawing/2010/main">
      <mc:Choice Requires="a14">
        <xdr:graphicFrame macro="">
          <xdr:nvGraphicFramePr>
            <xdr:cNvPr id="34" name="Time_Taken(Date) 1"/>
            <xdr:cNvGraphicFramePr/>
          </xdr:nvGraphicFramePr>
          <xdr:xfrm>
            <a:off x="0" y="0"/>
            <a:ext cx="0" cy="0"/>
          </xdr:xfrm>
          <a:graphic>
            <a:graphicData uri="http://schemas.microsoft.com/office/drawing/2010/slicer">
              <sle:slicer xmlns:sle="http://schemas.microsoft.com/office/drawing/2010/slicer" name="Time_Taken(Date) 1"/>
            </a:graphicData>
          </a:graphic>
        </xdr:graphicFrame>
      </mc:Choice>
      <mc:Fallback xmlns="">
        <xdr:sp macro="" textlink="">
          <xdr:nvSpPr>
            <xdr:cNvPr id="0" name=""/>
            <xdr:cNvSpPr>
              <a:spLocks noTextEdit="1"/>
            </xdr:cNvSpPr>
          </xdr:nvSpPr>
          <xdr:spPr>
            <a:xfrm>
              <a:off x="7482840" y="2491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346710</xdr:colOff>
      <xdr:row>7</xdr:row>
      <xdr:rowOff>83820</xdr:rowOff>
    </xdr:from>
    <xdr:to>
      <xdr:col>21</xdr:col>
      <xdr:colOff>327660</xdr:colOff>
      <xdr:row>14</xdr:row>
      <xdr:rowOff>167640</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34290</xdr:colOff>
      <xdr:row>0</xdr:row>
      <xdr:rowOff>45720</xdr:rowOff>
    </xdr:from>
    <xdr:to>
      <xdr:col>23</xdr:col>
      <xdr:colOff>403860</xdr:colOff>
      <xdr:row>6</xdr:row>
      <xdr:rowOff>114300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723900</xdr:colOff>
      <xdr:row>15</xdr:row>
      <xdr:rowOff>160020</xdr:rowOff>
    </xdr:from>
    <xdr:to>
      <xdr:col>24</xdr:col>
      <xdr:colOff>190500</xdr:colOff>
      <xdr:row>22</xdr:row>
      <xdr:rowOff>106680</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95250</xdr:colOff>
      <xdr:row>24</xdr:row>
      <xdr:rowOff>68580</xdr:rowOff>
    </xdr:from>
    <xdr:to>
      <xdr:col>25</xdr:col>
      <xdr:colOff>464820</xdr:colOff>
      <xdr:row>31</xdr:row>
      <xdr:rowOff>137160</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453390</xdr:colOff>
      <xdr:row>34</xdr:row>
      <xdr:rowOff>45720</xdr:rowOff>
    </xdr:from>
    <xdr:to>
      <xdr:col>24</xdr:col>
      <xdr:colOff>320040</xdr:colOff>
      <xdr:row>44</xdr:row>
      <xdr:rowOff>121920</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24</xdr:col>
      <xdr:colOff>68580</xdr:colOff>
      <xdr:row>8</xdr:row>
      <xdr:rowOff>137160</xdr:rowOff>
    </xdr:from>
    <xdr:to>
      <xdr:col>27</xdr:col>
      <xdr:colOff>68580</xdr:colOff>
      <xdr:row>14</xdr:row>
      <xdr:rowOff>30479</xdr:rowOff>
    </xdr:to>
    <mc:AlternateContent xmlns:mc="http://schemas.openxmlformats.org/markup-compatibility/2006" xmlns:a14="http://schemas.microsoft.com/office/drawing/2010/main">
      <mc:Choice Requires="a14">
        <xdr:graphicFrame macro="">
          <xdr:nvGraphicFramePr>
            <xdr:cNvPr id="46" name="Payment_Status 2"/>
            <xdr:cNvGraphicFramePr/>
          </xdr:nvGraphicFramePr>
          <xdr:xfrm>
            <a:off x="0" y="0"/>
            <a:ext cx="0" cy="0"/>
          </xdr:xfrm>
          <a:graphic>
            <a:graphicData uri="http://schemas.microsoft.com/office/drawing/2010/slicer">
              <sle:slicer xmlns:sle="http://schemas.microsoft.com/office/drawing/2010/slicer" name="Payment_Status 2"/>
            </a:graphicData>
          </a:graphic>
        </xdr:graphicFrame>
      </mc:Choice>
      <mc:Fallback xmlns="">
        <xdr:sp macro="" textlink="">
          <xdr:nvSpPr>
            <xdr:cNvPr id="0" name=""/>
            <xdr:cNvSpPr>
              <a:spLocks noTextEdit="1"/>
            </xdr:cNvSpPr>
          </xdr:nvSpPr>
          <xdr:spPr>
            <a:xfrm>
              <a:off x="16969740" y="1600200"/>
              <a:ext cx="18288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144780</xdr:colOff>
      <xdr:row>8</xdr:row>
      <xdr:rowOff>114301</xdr:rowOff>
    </xdr:from>
    <xdr:to>
      <xdr:col>30</xdr:col>
      <xdr:colOff>144780</xdr:colOff>
      <xdr:row>13</xdr:row>
      <xdr:rowOff>68581</xdr:rowOff>
    </xdr:to>
    <mc:AlternateContent xmlns:mc="http://schemas.openxmlformats.org/markup-compatibility/2006" xmlns:a14="http://schemas.microsoft.com/office/drawing/2010/main">
      <mc:Choice Requires="a14">
        <xdr:graphicFrame macro="">
          <xdr:nvGraphicFramePr>
            <xdr:cNvPr id="47" name="Payment_Mode"/>
            <xdr:cNvGraphicFramePr/>
          </xdr:nvGraphicFramePr>
          <xdr:xfrm>
            <a:off x="0" y="0"/>
            <a:ext cx="0" cy="0"/>
          </xdr:xfrm>
          <a:graphic>
            <a:graphicData uri="http://schemas.microsoft.com/office/drawing/2010/slicer">
              <sle:slicer xmlns:sle="http://schemas.microsoft.com/office/drawing/2010/slicer" name="Payment_Mode"/>
            </a:graphicData>
          </a:graphic>
        </xdr:graphicFrame>
      </mc:Choice>
      <mc:Fallback xmlns="">
        <xdr:sp macro="" textlink="">
          <xdr:nvSpPr>
            <xdr:cNvPr id="0" name=""/>
            <xdr:cNvSpPr>
              <a:spLocks noTextEdit="1"/>
            </xdr:cNvSpPr>
          </xdr:nvSpPr>
          <xdr:spPr>
            <a:xfrm>
              <a:off x="18874740" y="1577341"/>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45720</xdr:colOff>
      <xdr:row>1</xdr:row>
      <xdr:rowOff>83820</xdr:rowOff>
    </xdr:from>
    <xdr:to>
      <xdr:col>27</xdr:col>
      <xdr:colOff>45720</xdr:colOff>
      <xdr:row>8</xdr:row>
      <xdr:rowOff>45719</xdr:rowOff>
    </xdr:to>
    <mc:AlternateContent xmlns:mc="http://schemas.openxmlformats.org/markup-compatibility/2006" xmlns:a14="http://schemas.microsoft.com/office/drawing/2010/main">
      <mc:Choice Requires="a14">
        <xdr:graphicFrame macro="">
          <xdr:nvGraphicFramePr>
            <xdr:cNvPr id="49" name="Payment_Category"/>
            <xdr:cNvGraphicFramePr/>
          </xdr:nvGraphicFramePr>
          <xdr:xfrm>
            <a:off x="0" y="0"/>
            <a:ext cx="0" cy="0"/>
          </xdr:xfrm>
          <a:graphic>
            <a:graphicData uri="http://schemas.microsoft.com/office/drawing/2010/slicer">
              <sle:slicer xmlns:sle="http://schemas.microsoft.com/office/drawing/2010/slicer" name="Payment_Category"/>
            </a:graphicData>
          </a:graphic>
        </xdr:graphicFrame>
      </mc:Choice>
      <mc:Fallback xmlns="">
        <xdr:sp macro="" textlink="">
          <xdr:nvSpPr>
            <xdr:cNvPr id="0" name=""/>
            <xdr:cNvSpPr>
              <a:spLocks noTextEdit="1"/>
            </xdr:cNvSpPr>
          </xdr:nvSpPr>
          <xdr:spPr>
            <a:xfrm>
              <a:off x="16946880" y="266700"/>
              <a:ext cx="18288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76200</xdr:colOff>
      <xdr:row>1</xdr:row>
      <xdr:rowOff>121921</xdr:rowOff>
    </xdr:from>
    <xdr:to>
      <xdr:col>30</xdr:col>
      <xdr:colOff>76200</xdr:colOff>
      <xdr:row>7</xdr:row>
      <xdr:rowOff>121921</xdr:rowOff>
    </xdr:to>
    <mc:AlternateContent xmlns:mc="http://schemas.openxmlformats.org/markup-compatibility/2006" xmlns:a14="http://schemas.microsoft.com/office/drawing/2010/main">
      <mc:Choice Requires="a14">
        <xdr:graphicFrame macro="">
          <xdr:nvGraphicFramePr>
            <xdr:cNvPr id="50" name="Customer_Type"/>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18806160" y="30480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ASUS" refreshedDate="45756.436246990743" createdVersion="5" refreshedVersion="5" minRefreshableVersion="3" recordCount="200">
  <cacheSource type="worksheet">
    <worksheetSource ref="E1:F201" sheet="Shipment_Details_Status"/>
  </cacheSource>
  <cacheFields count="2">
    <cacheField name="SER_TYPE" numFmtId="0">
      <sharedItems count="2">
        <s v="Regular"/>
        <s v="Express"/>
      </sharedItems>
    </cacheField>
    <cacheField name="SH_WEIGHT" numFmtId="0">
      <sharedItems containsSemiMixedTypes="0" containsString="0" containsNumber="1" containsInteger="1" minValue="23" maxValue="997"/>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ASUS" refreshedDate="45758.881719212965" createdVersion="5" refreshedVersion="5" minRefreshableVersion="3" recordCount="200">
  <cacheSource type="worksheet">
    <worksheetSource ref="B1:K201" sheet="Payment_Details"/>
  </cacheSource>
  <cacheFields count="10">
    <cacheField name="C_ID" numFmtId="0">
      <sharedItems containsSemiMixedTypes="0" containsString="0" containsNumber="1" containsInteger="1" minValue="3" maxValue="9968" count="200">
        <n v="230"/>
        <n v="3189"/>
        <n v="2216"/>
        <n v="1904"/>
        <n v="7342"/>
        <n v="7633"/>
        <n v="2154"/>
        <n v="5543"/>
        <n v="2332"/>
        <n v="4094"/>
        <n v="3042"/>
        <n v="2220"/>
        <n v="4988"/>
        <n v="175"/>
        <n v="4233"/>
        <n v="4351"/>
        <n v="5578"/>
        <n v="4523"/>
        <n v="2972"/>
        <n v="6153"/>
        <n v="4852"/>
        <n v="8106"/>
        <n v="3917"/>
        <n v="9377"/>
        <n v="5387"/>
        <n v="6513"/>
        <n v="3965"/>
        <n v="8893"/>
        <n v="1897"/>
        <n v="390"/>
        <n v="3633"/>
        <n v="7828"/>
        <n v="2241"/>
        <n v="896"/>
        <n v="6361"/>
        <n v="6713"/>
        <n v="4283"/>
        <n v="9486"/>
        <n v="308"/>
        <n v="8927"/>
        <n v="249"/>
        <n v="2620"/>
        <n v="1164"/>
        <n v="4711"/>
        <n v="4053"/>
        <n v="4272"/>
        <n v="7005"/>
        <n v="2308"/>
        <n v="5150"/>
        <n v="693"/>
        <n v="9598"/>
        <n v="8103"/>
        <n v="8894"/>
        <n v="114"/>
        <n v="6546"/>
        <n v="3571"/>
        <n v="7316"/>
        <n v="2478"/>
        <n v="1215"/>
        <n v="5402"/>
        <n v="1647"/>
        <n v="9423"/>
        <n v="6404"/>
        <n v="6767"/>
        <n v="1278"/>
        <n v="1334"/>
        <n v="8887"/>
        <n v="9858"/>
        <n v="9636"/>
        <n v="9943"/>
        <n v="1246"/>
        <n v="4527"/>
        <n v="3782"/>
        <n v="6225"/>
        <n v="2257"/>
        <n v="9177"/>
        <n v="8703"/>
        <n v="3514"/>
        <n v="3089"/>
        <n v="7253"/>
        <n v="8786"/>
        <n v="1211"/>
        <n v="359"/>
        <n v="2066"/>
        <n v="4322"/>
        <n v="7773"/>
        <n v="6746"/>
        <n v="6732"/>
        <n v="805"/>
        <n v="7540"/>
        <n v="5269"/>
        <n v="8404"/>
        <n v="519"/>
        <n v="4060"/>
        <n v="8860"/>
        <n v="7164"/>
        <n v="9792"/>
        <n v="9934"/>
        <n v="1980"/>
        <n v="9251"/>
        <n v="6717"/>
        <n v="3622"/>
        <n v="8808"/>
        <n v="4920"/>
        <n v="3140"/>
        <n v="8104"/>
        <n v="2208"/>
        <n v="7043"/>
        <n v="7485"/>
        <n v="1748"/>
        <n v="9968"/>
        <n v="5330"/>
        <n v="2183"/>
        <n v="2182"/>
        <n v="1087"/>
        <n v="4296"/>
        <n v="9784"/>
        <n v="6210"/>
        <n v="5781"/>
        <n v="8306"/>
        <n v="3270"/>
        <n v="6787"/>
        <n v="3733"/>
        <n v="207"/>
        <n v="3"/>
        <n v="1896"/>
        <n v="9631"/>
        <n v="3132"/>
        <n v="1202"/>
        <n v="8834"/>
        <n v="1201"/>
        <n v="2573"/>
        <n v="6759"/>
        <n v="2601"/>
        <n v="2656"/>
        <n v="9645"/>
        <n v="584"/>
        <n v="2121"/>
        <n v="2142"/>
        <n v="2396"/>
        <n v="8747"/>
        <n v="4142"/>
        <n v="9770"/>
        <n v="2593"/>
        <n v="9807"/>
        <n v="2525"/>
        <n v="1724"/>
        <n v="7146"/>
        <n v="563"/>
        <n v="7771"/>
        <n v="4789"/>
        <n v="3221"/>
        <n v="5197"/>
        <n v="8183"/>
        <n v="1126"/>
        <n v="4899"/>
        <n v="4732"/>
        <n v="4103"/>
        <n v="7861"/>
        <n v="7764"/>
        <n v="5345"/>
        <n v="6191"/>
        <n v="310"/>
        <n v="3095"/>
        <n v="2159"/>
        <n v="3569"/>
        <n v="5958"/>
        <n v="1275"/>
        <n v="6357"/>
        <n v="4551"/>
        <n v="4252"/>
        <n v="2096"/>
        <n v="5209"/>
        <n v="9271"/>
        <n v="6772"/>
        <n v="4628"/>
        <n v="3853"/>
        <n v="515"/>
        <n v="7513"/>
        <n v="9030"/>
        <n v="2378"/>
        <n v="5894"/>
        <n v="7587"/>
        <n v="1424"/>
        <n v="5214"/>
        <n v="8249"/>
        <n v="3172"/>
        <n v="5489"/>
        <n v="2037"/>
        <n v="2401"/>
        <n v="1303"/>
        <n v="6798"/>
        <n v="9917"/>
        <n v="2969"/>
        <n v="8737"/>
        <n v="2104"/>
        <n v="1702"/>
        <n v="8933"/>
        <n v="3624"/>
        <n v="4892"/>
      </sharedItems>
    </cacheField>
    <cacheField name="SH_ID" numFmtId="0">
      <sharedItems containsSemiMixedTypes="0" containsString="0" containsNumber="1" containsInteger="1" minValue="1" maxValue="998"/>
    </cacheField>
    <cacheField name="AMOUNT" numFmtId="0">
      <sharedItems containsSemiMixedTypes="0" containsString="0" containsNumber="1" containsInteger="1" minValue="312" maxValue="99604" count="200">
        <n v="49302"/>
        <n v="78698"/>
        <n v="69417"/>
        <n v="39655"/>
        <n v="87400"/>
        <n v="56881"/>
        <n v="99239"/>
        <n v="23921"/>
        <n v="67599"/>
        <n v="3725"/>
        <n v="95516"/>
        <n v="62528"/>
        <n v="21021"/>
        <n v="99492"/>
        <n v="60282"/>
        <n v="20357"/>
        <n v="24053"/>
        <n v="50958"/>
        <n v="68227"/>
        <n v="77861"/>
        <n v="48315"/>
        <n v="83002"/>
        <n v="47650"/>
        <n v="19386"/>
        <n v="39432"/>
        <n v="1421"/>
        <n v="16113"/>
        <n v="52318"/>
        <n v="7389"/>
        <n v="86040"/>
        <n v="56148"/>
        <n v="894"/>
        <n v="35634"/>
        <n v="28701"/>
        <n v="90380"/>
        <n v="21813"/>
        <n v="36312"/>
        <n v="24856"/>
        <n v="39234"/>
        <n v="74222"/>
        <n v="47260"/>
        <n v="45432"/>
        <n v="30192"/>
        <n v="53868"/>
        <n v="9691"/>
        <n v="39001"/>
        <n v="70814"/>
        <n v="13740"/>
        <n v="33435"/>
        <n v="73589"/>
        <n v="18598"/>
        <n v="23003"/>
        <n v="80901"/>
        <n v="69113"/>
        <n v="26060"/>
        <n v="25677"/>
        <n v="62912"/>
        <n v="77649"/>
        <n v="73561"/>
        <n v="50357"/>
        <n v="61325"/>
        <n v="76658"/>
        <n v="35525"/>
        <n v="12462"/>
        <n v="27105"/>
        <n v="99604"/>
        <n v="90449"/>
        <n v="9520"/>
        <n v="42210"/>
        <n v="21639"/>
        <n v="58736"/>
        <n v="3951"/>
        <n v="69479"/>
        <n v="10366"/>
        <n v="10001"/>
        <n v="15307"/>
        <n v="68923"/>
        <n v="59651"/>
        <n v="78953"/>
        <n v="89420"/>
        <n v="50374"/>
        <n v="83102"/>
        <n v="62151"/>
        <n v="84665"/>
        <n v="1760"/>
        <n v="30239"/>
        <n v="20194"/>
        <n v="58470"/>
        <n v="91926"/>
        <n v="34797"/>
        <n v="19346"/>
        <n v="35185"/>
        <n v="7068"/>
        <n v="96496"/>
        <n v="2988"/>
        <n v="83253"/>
        <n v="87828"/>
        <n v="17035"/>
        <n v="426"/>
        <n v="20238"/>
        <n v="68331"/>
        <n v="86132"/>
        <n v="766"/>
        <n v="13169"/>
        <n v="48657"/>
        <n v="88037"/>
        <n v="21972"/>
        <n v="87886"/>
        <n v="3244"/>
        <n v="32031"/>
        <n v="51284"/>
        <n v="23055"/>
        <n v="94926"/>
        <n v="312"/>
        <n v="45852"/>
        <n v="77063"/>
        <n v="44299"/>
        <n v="67123"/>
        <n v="51104"/>
        <n v="35369"/>
        <n v="559"/>
        <n v="13394"/>
        <n v="51472"/>
        <n v="99367"/>
        <n v="98982"/>
        <n v="47111"/>
        <n v="87420"/>
        <n v="59376"/>
        <n v="41003"/>
        <n v="58511"/>
        <n v="52868"/>
        <n v="8206"/>
        <n v="48873"/>
        <n v="22214"/>
        <n v="806"/>
        <n v="27590"/>
        <n v="5769"/>
        <n v="38290"/>
        <n v="44807"/>
        <n v="11223"/>
        <n v="85889"/>
        <n v="57138"/>
        <n v="987"/>
        <n v="80179"/>
        <n v="63810"/>
        <n v="22261"/>
        <n v="37286"/>
        <n v="73874"/>
        <n v="20187"/>
        <n v="51038"/>
        <n v="89846"/>
        <n v="59967"/>
        <n v="59474"/>
        <n v="77342"/>
        <n v="57460"/>
        <n v="74930"/>
        <n v="89389"/>
        <n v="86767"/>
        <n v="42257"/>
        <n v="28987"/>
        <n v="38952"/>
        <n v="50635"/>
        <n v="32800"/>
        <n v="67478"/>
        <n v="24449"/>
        <n v="3119"/>
        <n v="13693"/>
        <n v="80796"/>
        <n v="19804"/>
        <n v="75766"/>
        <n v="74338"/>
        <n v="73423"/>
        <n v="91842"/>
        <n v="81148"/>
        <n v="96963"/>
        <n v="88092"/>
        <n v="66397"/>
        <n v="1714"/>
        <n v="5059"/>
        <n v="66582"/>
        <n v="42143"/>
        <n v="27741"/>
        <n v="696"/>
        <n v="37660"/>
        <n v="16299"/>
        <n v="16690"/>
        <n v="21003"/>
        <n v="93642"/>
        <n v="34832"/>
        <n v="59176"/>
        <n v="3846"/>
        <n v="17651"/>
        <n v="2282"/>
        <n v="49908"/>
        <n v="68886"/>
        <n v="41456"/>
        <n v="39488"/>
        <n v="75362"/>
        <n v="73137"/>
        <n v="77570"/>
      </sharedItems>
    </cacheField>
    <cacheField name="Payment_Status" numFmtId="0">
      <sharedItems count="2">
        <s v="PAID"/>
        <s v="NOT PAID"/>
      </sharedItems>
    </cacheField>
    <cacheField name="Payment_Mode" numFmtId="0">
      <sharedItems count="2">
        <s v="CARD PAYMENT"/>
        <s v="COD"/>
      </sharedItems>
    </cacheField>
    <cacheField name="Payment_Date" numFmtId="0">
      <sharedItems containsNonDate="0" containsDate="1" containsString="0" containsBlank="1" minDate="1971-11-01T00:00:00" maxDate="2019-12-13T00:00:00" count="90">
        <d v="2014-12-18T00:00:00"/>
        <d v="1997-07-10T00:00:00"/>
        <m/>
        <d v="1971-11-01T00:00:00"/>
        <d v="1991-05-15T00:00:00"/>
        <d v="1976-06-30T00:00:00"/>
        <d v="1987-08-09T00:00:00"/>
        <d v="1977-07-06T00:00:00"/>
        <d v="1997-09-08T00:00:00"/>
        <d v="1999-03-05T00:00:00"/>
        <d v="1977-11-08T00:00:00"/>
        <d v="2005-09-15T00:00:00"/>
        <d v="2019-12-12T00:00:00"/>
        <d v="2013-11-15T00:00:00"/>
        <d v="2001-08-10T00:00:00"/>
        <d v="2006-07-17T00:00:00"/>
        <d v="1993-08-02T00:00:00"/>
        <d v="2002-10-20T00:00:00"/>
        <d v="2004-11-20T00:00:00"/>
        <d v="1982-03-08T00:00:00"/>
        <d v="1994-04-09T00:00:00"/>
        <d v="2008-08-09T00:00:00"/>
        <d v="1982-10-15T00:00:00"/>
        <d v="2007-07-12T00:00:00"/>
        <d v="1991-07-15T00:00:00"/>
        <d v="1983-09-30T00:00:00"/>
        <d v="2006-10-22T00:00:00"/>
        <d v="2000-03-22T00:00:00"/>
        <d v="2012-10-04T00:00:00"/>
        <d v="2010-11-30T00:00:00"/>
        <d v="2009-03-09T00:00:00"/>
        <d v="2019-07-31T00:00:00"/>
        <d v="2002-01-05T00:00:00"/>
        <d v="2006-12-23T00:00:00"/>
        <d v="1996-05-01T00:00:00"/>
        <d v="2004-09-25T00:00:00"/>
        <d v="2004-03-02T00:00:00"/>
        <d v="1995-08-23T00:00:00"/>
        <d v="1985-01-31T00:00:00"/>
        <d v="2006-10-20T00:00:00"/>
        <d v="1989-10-17T00:00:00"/>
        <d v="1980-03-16T00:00:00"/>
        <d v="1990-09-11T00:00:00"/>
        <d v="1989-09-17T00:00:00"/>
        <d v="2014-09-09T00:00:00"/>
        <d v="1997-06-12T00:00:00"/>
        <d v="1977-03-30T00:00:00"/>
        <d v="1982-10-29T00:00:00"/>
        <d v="2019-03-01T00:00:00"/>
        <d v="2004-10-26T00:00:00"/>
        <d v="2013-08-11T00:00:00"/>
        <d v="2010-04-27T00:00:00"/>
        <d v="1992-11-01T00:00:00"/>
        <d v="2011-06-08T00:00:00"/>
        <d v="2003-12-02T00:00:00"/>
        <d v="2018-08-30T00:00:00"/>
        <d v="2013-03-09T00:00:00"/>
        <d v="2013-06-21T00:00:00"/>
        <d v="1991-07-03T00:00:00"/>
        <d v="1974-05-25T00:00:00"/>
        <d v="1975-05-20T00:00:00"/>
        <d v="1983-07-22T00:00:00"/>
        <d v="2016-09-21T00:00:00"/>
        <d v="2006-01-09T00:00:00"/>
        <d v="1979-09-12T00:00:00"/>
        <d v="1998-09-11T00:00:00"/>
        <d v="1989-08-23T00:00:00"/>
        <d v="2009-01-26T00:00:00"/>
        <d v="2001-08-03T00:00:00"/>
        <d v="1992-12-25T00:00:00"/>
        <d v="2004-05-17T00:00:00"/>
        <d v="2003-11-28T00:00:00"/>
        <d v="2012-01-17T00:00:00"/>
        <d v="2010-03-02T00:00:00"/>
        <d v="2008-05-17T00:00:00"/>
        <d v="2010-08-28T00:00:00"/>
        <d v="2011-06-25T00:00:00"/>
        <d v="2014-07-02T00:00:00"/>
        <d v="2010-03-09T00:00:00"/>
        <d v="2012-08-20T00:00:00"/>
        <d v="1976-08-31T00:00:00"/>
        <d v="2009-09-29T00:00:00"/>
        <d v="1987-04-30T00:00:00"/>
        <d v="1972-06-16T00:00:00"/>
        <d v="1996-09-13T00:00:00"/>
        <d v="2002-09-08T00:00:00"/>
        <d v="1995-01-01T00:00:00"/>
        <d v="1992-12-27T00:00:00"/>
        <d v="2017-08-24T00:00:00"/>
        <d v="2015-03-20T00:00:00"/>
      </sharedItems>
    </cacheField>
    <cacheField name="Payment_Category" numFmtId="0">
      <sharedItems count="3">
        <s v="Medium"/>
        <s v="High"/>
        <s v="Low"/>
      </sharedItems>
    </cacheField>
    <cacheField name="Customer_Type" numFmtId="0">
      <sharedItems count="3">
        <s v="Internal Goods"/>
        <s v="Wholesale"/>
        <s v="Retail"/>
      </sharedItems>
    </cacheField>
    <cacheField name="Membership_days" numFmtId="0">
      <sharedItems containsSemiMixedTypes="0" containsString="0" containsNumber="1" containsInteger="1" minValue="235" maxValue="7371"/>
    </cacheField>
    <cacheField name="C_Segment" numFmtId="0">
      <sharedItems count="4">
        <s v="Long-term, Low-Value"/>
        <s v="Long-Term, High-Value"/>
        <s v="Short-Term, Low-Value"/>
        <s v="Short-term, High-Value"/>
      </sharedItems>
    </cacheField>
  </cacheFields>
  <extLst>
    <ext xmlns:x14="http://schemas.microsoft.com/office/spreadsheetml/2009/9/main" uri="{725AE2AE-9491-48be-B2B4-4EB974FC3084}">
      <x14:pivotCacheDefinition pivotCacheId="8"/>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5756.451276967593" createdVersion="5" refreshedVersion="5" minRefreshableVersion="3" recordCount="200">
  <cacheSource type="worksheet">
    <worksheetSource ref="B1:E201" sheet="Payment_Details"/>
  </cacheSource>
  <cacheFields count="4">
    <cacheField name="C_ID" numFmtId="0">
      <sharedItems containsSemiMixedTypes="0" containsString="0" containsNumber="1" containsInteger="1" minValue="3" maxValue="9968" count="200">
        <n v="230"/>
        <n v="3189"/>
        <n v="2216"/>
        <n v="1904"/>
        <n v="7342"/>
        <n v="7633"/>
        <n v="2154"/>
        <n v="5543"/>
        <n v="2332"/>
        <n v="4094"/>
        <n v="3042"/>
        <n v="2220"/>
        <n v="4988"/>
        <n v="175"/>
        <n v="4233"/>
        <n v="4351"/>
        <n v="5578"/>
        <n v="4523"/>
        <n v="2972"/>
        <n v="6153"/>
        <n v="4852"/>
        <n v="8106"/>
        <n v="3917"/>
        <n v="9377"/>
        <n v="5387"/>
        <n v="6513"/>
        <n v="3965"/>
        <n v="8893"/>
        <n v="1897"/>
        <n v="390"/>
        <n v="3633"/>
        <n v="7828"/>
        <n v="2241"/>
        <n v="896"/>
        <n v="6361"/>
        <n v="6713"/>
        <n v="4283"/>
        <n v="9486"/>
        <n v="308"/>
        <n v="8927"/>
        <n v="249"/>
        <n v="2620"/>
        <n v="1164"/>
        <n v="4711"/>
        <n v="4053"/>
        <n v="4272"/>
        <n v="7005"/>
        <n v="2308"/>
        <n v="5150"/>
        <n v="693"/>
        <n v="9598"/>
        <n v="8103"/>
        <n v="8894"/>
        <n v="114"/>
        <n v="6546"/>
        <n v="3571"/>
        <n v="7316"/>
        <n v="2478"/>
        <n v="1215"/>
        <n v="5402"/>
        <n v="1647"/>
        <n v="9423"/>
        <n v="6404"/>
        <n v="6767"/>
        <n v="1278"/>
        <n v="1334"/>
        <n v="8887"/>
        <n v="9858"/>
        <n v="9636"/>
        <n v="9943"/>
        <n v="1246"/>
        <n v="4527"/>
        <n v="3782"/>
        <n v="6225"/>
        <n v="2257"/>
        <n v="9177"/>
        <n v="8703"/>
        <n v="3514"/>
        <n v="3089"/>
        <n v="7253"/>
        <n v="8786"/>
        <n v="1211"/>
        <n v="359"/>
        <n v="2066"/>
        <n v="4322"/>
        <n v="7773"/>
        <n v="6746"/>
        <n v="6732"/>
        <n v="805"/>
        <n v="7540"/>
        <n v="5269"/>
        <n v="8404"/>
        <n v="519"/>
        <n v="4060"/>
        <n v="8860"/>
        <n v="7164"/>
        <n v="9792"/>
        <n v="9934"/>
        <n v="1980"/>
        <n v="9251"/>
        <n v="6717"/>
        <n v="3622"/>
        <n v="8808"/>
        <n v="4920"/>
        <n v="3140"/>
        <n v="8104"/>
        <n v="2208"/>
        <n v="7043"/>
        <n v="7485"/>
        <n v="1748"/>
        <n v="9968"/>
        <n v="5330"/>
        <n v="2183"/>
        <n v="2182"/>
        <n v="1087"/>
        <n v="4296"/>
        <n v="9784"/>
        <n v="6210"/>
        <n v="5781"/>
        <n v="8306"/>
        <n v="3270"/>
        <n v="6787"/>
        <n v="3733"/>
        <n v="207"/>
        <n v="3"/>
        <n v="1896"/>
        <n v="9631"/>
        <n v="3132"/>
        <n v="1202"/>
        <n v="8834"/>
        <n v="1201"/>
        <n v="2573"/>
        <n v="6759"/>
        <n v="2601"/>
        <n v="2656"/>
        <n v="9645"/>
        <n v="584"/>
        <n v="2121"/>
        <n v="2142"/>
        <n v="2396"/>
        <n v="8747"/>
        <n v="4142"/>
        <n v="9770"/>
        <n v="2593"/>
        <n v="9807"/>
        <n v="2525"/>
        <n v="1724"/>
        <n v="7146"/>
        <n v="563"/>
        <n v="7771"/>
        <n v="4789"/>
        <n v="3221"/>
        <n v="5197"/>
        <n v="8183"/>
        <n v="1126"/>
        <n v="4899"/>
        <n v="4732"/>
        <n v="4103"/>
        <n v="7861"/>
        <n v="7764"/>
        <n v="5345"/>
        <n v="6191"/>
        <n v="310"/>
        <n v="3095"/>
        <n v="2159"/>
        <n v="3569"/>
        <n v="5958"/>
        <n v="1275"/>
        <n v="6357"/>
        <n v="4551"/>
        <n v="4252"/>
        <n v="2096"/>
        <n v="5209"/>
        <n v="9271"/>
        <n v="6772"/>
        <n v="4628"/>
        <n v="3853"/>
        <n v="515"/>
        <n v="7513"/>
        <n v="9030"/>
        <n v="2378"/>
        <n v="5894"/>
        <n v="7587"/>
        <n v="1424"/>
        <n v="5214"/>
        <n v="8249"/>
        <n v="3172"/>
        <n v="5489"/>
        <n v="2037"/>
        <n v="2401"/>
        <n v="1303"/>
        <n v="6798"/>
        <n v="9917"/>
        <n v="2969"/>
        <n v="8737"/>
        <n v="2104"/>
        <n v="1702"/>
        <n v="8933"/>
        <n v="3624"/>
        <n v="4892"/>
      </sharedItems>
    </cacheField>
    <cacheField name="SH_ID" numFmtId="0">
      <sharedItems containsSemiMixedTypes="0" containsString="0" containsNumber="1" containsInteger="1" minValue="1" maxValue="998"/>
    </cacheField>
    <cacheField name="AMOUNT" numFmtId="0">
      <sharedItems containsSemiMixedTypes="0" containsString="0" containsNumber="1" containsInteger="1" minValue="312" maxValue="99604"/>
    </cacheField>
    <cacheField name="Payment_Status" numFmtId="0">
      <sharedItems count="2">
        <s v="PAID"/>
        <s v="NOT PAID"/>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ASUS" refreshedDate="45756.460392245368" createdVersion="5" refreshedVersion="5" minRefreshableVersion="3" recordCount="200">
  <cacheSource type="worksheet">
    <worksheetSource ref="A1:D201" sheet="Shipment_Details_Status"/>
  </cacheSource>
  <cacheFields count="4">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acheField>
    <cacheField name="SH_DOMAIN" numFmtId="0">
      <sharedItems count="2">
        <s v="Domestic"/>
        <s v="International"/>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SUS" refreshedDate="45756.484677083332" createdVersion="5" refreshedVersion="5" minRefreshableVersion="3" recordCount="200">
  <cacheSource type="worksheet">
    <worksheetSource ref="D1:I201" sheet="Payment_Details"/>
  </cacheSource>
  <cacheFields count="6">
    <cacheField name="AMOUNT" numFmtId="0">
      <sharedItems containsSemiMixedTypes="0" containsString="0" containsNumber="1" containsInteger="1" minValue="312" maxValue="99604"/>
    </cacheField>
    <cacheField name="Payment_Status" numFmtId="0">
      <sharedItems count="2">
        <s v="PAID"/>
        <s v="NOT PAID"/>
      </sharedItems>
    </cacheField>
    <cacheField name="Payment_Mode" numFmtId="0">
      <sharedItems count="2">
        <s v="CARD PAYMENT"/>
        <s v="COD"/>
      </sharedItems>
    </cacheField>
    <cacheField name="Payment_Date" numFmtId="0">
      <sharedItems containsNonDate="0" containsDate="1" containsString="0" containsBlank="1" minDate="1971-11-01T00:00:00" maxDate="2019-12-13T00:00:00"/>
    </cacheField>
    <cacheField name="Payment_Category" numFmtId="0">
      <sharedItems/>
    </cacheField>
    <cacheField name="Customer_Type" numFmtId="0">
      <sharedItems count="3">
        <s v="Internal Goods"/>
        <s v="Wholesale"/>
        <s v="Retail"/>
      </sharedItems>
    </cacheField>
  </cacheFields>
  <extLst>
    <ext xmlns:x14="http://schemas.microsoft.com/office/spreadsheetml/2009/9/main" uri="{725AE2AE-9491-48be-B2B4-4EB974FC3084}">
      <x14:pivotCacheDefinition pivotCacheId="2"/>
    </ext>
  </extLst>
</pivotCacheDefinition>
</file>

<file path=xl/pivotCache/pivotCacheDefinition5.xml><?xml version="1.0" encoding="utf-8"?>
<pivotCacheDefinition xmlns="http://schemas.openxmlformats.org/spreadsheetml/2006/main" xmlns:r="http://schemas.openxmlformats.org/officeDocument/2006/relationships" r:id="rId1" refreshedBy="ASUS" refreshedDate="45756.507018634256" createdVersion="5" refreshedVersion="5" minRefreshableVersion="3" recordCount="200">
  <cacheSource type="worksheet">
    <worksheetSource ref="A1:N201" sheet="Shipment_Details_Status"/>
  </cacheSource>
  <cacheFields count="14">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ount="11">
        <s v="Healthcare"/>
        <s v="Luggage"/>
        <s v="Home Furnishing"/>
        <s v="Electronics"/>
        <s v="Food and Beverages"/>
        <s v="Fashion"/>
        <s v="Industrial Equipments"/>
        <s v="Hazardous Goods"/>
        <s v="Automotive"/>
        <s v="Construction"/>
        <s v="Arts and crafts"/>
      </sharedItems>
    </cacheField>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acheField>
    <cacheField name="Sent_date" numFmtId="14">
      <sharedItems containsDate="1" containsMixedTypes="1" minDate="1971-06-02T00:00:00" maxDate="2019-03-04T00:00:00"/>
    </cacheField>
    <cacheField name="Delivery_date" numFmtId="14">
      <sharedItems containsDate="1" containsMixedTypes="1" minDate="1971-01-11T00:00:00" maxDate="2019-12-13T00:00:00"/>
    </cacheField>
    <cacheField name="Shipment_category" numFmtId="0">
      <sharedItems/>
    </cacheField>
    <cacheField name="Employee_Designation" numFmtId="0">
      <sharedItems count="27">
        <s v="Market analyst"/>
        <s v="Chief finance officer"/>
        <s v="Transport manager"/>
        <s v="Warehouse manager"/>
        <s v="Branch manager"/>
        <s v="Project director"/>
        <s v="HR manager"/>
        <s v="Material handling executive"/>
        <s v="Non-executive director"/>
        <s v="In House logistics executive"/>
        <s v="Warehouse in charge"/>
        <s v="Head of marketing"/>
        <s v="Technical support executive"/>
        <s v="IT support executive"/>
        <s v="Inventory manager"/>
        <s v="Manager"/>
        <s v="Sales manager"/>
        <s v="Block development manager"/>
        <s v="Assistant manager"/>
        <s v="Delivery Boy"/>
        <s v="Office manager"/>
        <s v="Engineering department manager"/>
        <s v="Chief executive officer"/>
        <s v="Fleet manager"/>
        <s v="Marketing manager"/>
        <s v="Executive director"/>
        <s v="Director"/>
      </sharedItems>
    </cacheField>
  </cacheFields>
  <extLst>
    <ext xmlns:x14="http://schemas.microsoft.com/office/spreadsheetml/2009/9/main" uri="{725AE2AE-9491-48be-B2B4-4EB974FC3084}">
      <x14:pivotCacheDefinition pivotCacheId="3"/>
    </ext>
  </extLst>
</pivotCacheDefinition>
</file>

<file path=xl/pivotCache/pivotCacheDefinition6.xml><?xml version="1.0" encoding="utf-8"?>
<pivotCacheDefinition xmlns="http://schemas.openxmlformats.org/spreadsheetml/2006/main" xmlns:r="http://schemas.openxmlformats.org/officeDocument/2006/relationships" r:id="rId1" refreshedBy="ASUS" refreshedDate="45756.522416666667" createdVersion="5" refreshedVersion="5" minRefreshableVersion="3" recordCount="200">
  <cacheSource type="worksheet">
    <worksheetSource ref="D1:O201" sheet="Shipment_Details_Status"/>
  </cacheSource>
  <cacheFields count="12">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acheField>
    <cacheField name="Sent_date" numFmtId="14">
      <sharedItems containsDate="1" containsMixedTypes="1" minDate="1971-06-02T00:00:00" maxDate="2019-03-04T00:00:00"/>
    </cacheField>
    <cacheField name="Delivery_date" numFmtId="14">
      <sharedItems containsDate="1" containsMixedTypes="1" minDate="1971-01-11T00:00:00" maxDate="2019-12-13T00:00:00"/>
    </cacheField>
    <cacheField name="Shipment_category" numFmtId="0">
      <sharedItems/>
    </cacheField>
    <cacheField name="Employee_Designation" numFmtId="0">
      <sharedItems/>
    </cacheField>
    <cacheField name="Efficiency" numFmtId="0">
      <sharedItems containsSemiMixedTypes="0" containsString="0" containsNumber="1" minValue="0.11342351716961499" maxValue="1.7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ASUS" refreshedDate="45756.642288773146" createdVersion="5" refreshedVersion="5" minRefreshableVersion="3" recordCount="200">
  <cacheSource type="worksheet">
    <worksheetSource ref="D1:F201" sheet="Payment_Details"/>
  </cacheSource>
  <cacheFields count="3">
    <cacheField name="AMOUNT" numFmtId="0">
      <sharedItems containsSemiMixedTypes="0" containsString="0" containsNumber="1" containsInteger="1" minValue="312" maxValue="99604"/>
    </cacheField>
    <cacheField name="Payment_Status" numFmtId="0">
      <sharedItems/>
    </cacheField>
    <cacheField name="Payment_Mode" numFmtId="0">
      <sharedItems count="2">
        <s v="CARD PAYMENT"/>
        <s v="COD"/>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ASUS" refreshedDate="45756.770781134263" createdVersion="5" refreshedVersion="5" minRefreshableVersion="3" recordCount="200">
  <cacheSource type="worksheet">
    <worksheetSource ref="A1:P201" sheet="Shipment_Details_Status"/>
  </cacheSource>
  <cacheFields count="16">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ount="11">
        <s v="Healthcare"/>
        <s v="Luggage"/>
        <s v="Home Furnishing"/>
        <s v="Electronics"/>
        <s v="Food and Beverages"/>
        <s v="Fashion"/>
        <s v="Industrial Equipments"/>
        <s v="Hazardous Goods"/>
        <s v="Automotive"/>
        <s v="Construction"/>
        <s v="Arts and crafts"/>
      </sharedItems>
    </cacheField>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ount="2">
        <s v="DELIVERED"/>
        <s v="NOT DELIVERED"/>
      </sharedItems>
    </cacheField>
    <cacheField name="Sent_date" numFmtId="164">
      <sharedItems containsSemiMixedTypes="0" containsNonDate="0" containsDate="1" containsString="0" minDate="1971-02-06T00:00:00" maxDate="2019-12-31T00:00:00" count="198">
        <d v="2014-04-28T00:00:00"/>
        <d v="1997-06-14T00:00:00"/>
        <d v="1993-08-14T00:00:00"/>
        <d v="2019-12-13T00:00:00"/>
        <d v="1996-09-21T00:00:00"/>
        <d v="1971-04-23T00:00:00"/>
        <d v="2005-12-21T00:00:00"/>
        <d v="1979-07-03T00:00:00"/>
        <d v="1976-04-29T00:00:00"/>
        <d v="2012-03-03T00:00:00"/>
        <d v="1991-02-18T00:00:00"/>
        <d v="1976-03-31T00:00:00"/>
        <d v="1976-05-11T00:00:00"/>
        <d v="1980-10-07T00:00:00"/>
        <d v="1987-03-19T00:00:00"/>
        <d v="2013-07-23T00:00:00"/>
        <d v="2010-03-02T00:00:00"/>
        <d v="2017-10-17T00:00:00"/>
        <d v="1977-01-03T00:00:00"/>
        <d v="1997-01-20T00:00:00"/>
        <d v="1996-12-09T00:00:00"/>
        <d v="1999-02-07T00:00:00"/>
        <d v="1977-03-08T00:00:00"/>
        <d v="1972-02-21T00:00:00"/>
        <d v="2005-06-06T00:00:00"/>
        <d v="2019-11-17T00:00:00"/>
        <d v="2013-10-27T00:00:00"/>
        <d v="2006-07-11T00:00:00"/>
        <d v="2003-09-23T00:00:00"/>
        <d v="2013-05-03T00:00:00"/>
        <d v="2001-04-29T00:00:00"/>
        <d v="2006-01-22T00:00:00"/>
        <d v="1995-08-20T00:00:00"/>
        <d v="2013-11-21T00:00:00"/>
        <d v="1993-01-04T00:00:00"/>
        <d v="1977-09-19T00:00:00"/>
        <d v="2019-12-30T00:00:00"/>
        <d v="2002-08-31T00:00:00"/>
        <d v="2006-06-10T00:00:00"/>
        <d v="2004-07-07T00:00:00"/>
        <d v="1982-02-06T00:00:00"/>
        <d v="2007-07-27T00:00:00"/>
        <d v="1994-03-30T00:00:00"/>
        <d v="1999-01-28T00:00:00"/>
        <d v="2004-03-20T00:00:00"/>
        <d v="1986-05-19T00:00:00"/>
        <d v="2008-02-24T00:00:00"/>
        <d v="2017-11-24T00:00:00"/>
        <d v="1972-10-09T00:00:00"/>
        <d v="1982-07-11T00:00:00"/>
        <d v="2007-06-05T00:00:00"/>
        <d v="2004-09-10T00:00:00"/>
        <d v="1991-06-30T00:00:00"/>
        <d v="2013-04-11T00:00:00"/>
        <d v="2010-07-26T00:00:00"/>
        <d v="1981-11-03T00:00:00"/>
        <d v="1983-04-11T00:00:00"/>
        <d v="2006-09-18T00:00:00"/>
        <d v="2003-01-07T00:00:00"/>
        <d v="2000-01-25T00:00:00"/>
        <d v="2011-05-25T00:00:00"/>
        <d v="2000-06-18T00:00:00"/>
        <d v="2012-08-02T00:00:00"/>
        <d v="1977-06-26T00:00:00"/>
        <d v="2010-02-13T00:00:00"/>
        <d v="2009-03-24T00:00:00"/>
        <d v="1993-04-25T00:00:00"/>
        <d v="2004-08-30T00:00:00"/>
        <d v="1989-01-02T00:00:00"/>
        <d v="2019-02-19T00:00:00"/>
        <d v="2002-01-25T00:00:00"/>
        <d v="2003-05-10T00:00:00"/>
        <d v="2006-03-17T00:00:00"/>
        <d v="2007-06-18T00:00:00"/>
        <d v="1996-03-03T00:00:00"/>
        <d v="1982-12-02T00:00:00"/>
        <d v="2004-05-02T00:00:00"/>
        <d v="2008-02-22T00:00:00"/>
        <d v="2004-03-18T00:00:00"/>
        <d v="1992-03-22T00:00:00"/>
        <d v="1988-04-05T00:00:00"/>
        <d v="2013-02-09T00:00:00"/>
        <d v="1978-03-21T00:00:00"/>
        <d v="1995-01-05T00:00:00"/>
        <d v="1985-01-10T00:00:00"/>
        <d v="2006-08-28T00:00:00"/>
        <d v="1989-10-12T00:00:00"/>
        <d v="1980-05-03T00:00:00"/>
        <d v="1980-03-01T00:00:00"/>
        <d v="1994-01-15T00:00:00"/>
        <d v="2017-01-25T00:00:00"/>
        <d v="1975-04-01T00:00:00"/>
        <d v="1987-03-06T00:00:00"/>
        <d v="1990-02-21T00:00:00"/>
        <d v="1989-01-06T00:00:00"/>
        <d v="2014-06-29T00:00:00"/>
        <d v="1997-01-05T00:00:00"/>
        <d v="1981-07-23T00:00:00"/>
        <d v="1977-03-26T00:00:00"/>
        <d v="1982-06-10T00:00:00"/>
        <d v="2019-03-03T00:00:00"/>
        <d v="1997-08-27T00:00:00"/>
        <d v="1979-01-28T00:00:00"/>
        <d v="2004-10-29T00:00:00"/>
        <d v="2004-09-28T00:00:00"/>
        <d v="2013-01-12T00:00:00"/>
        <d v="2012-06-17T00:00:00"/>
        <d v="2010-01-12T00:00:00"/>
        <d v="1992-08-11T00:00:00"/>
        <d v="2018-12-21T00:00:00"/>
        <d v="2011-04-22T00:00:00"/>
        <d v="2003-10-25T00:00:00"/>
        <d v="2012-02-08T00:00:00"/>
        <d v="2018-03-14T00:00:00"/>
        <d v="2013-03-19T00:00:00"/>
        <d v="2013-04-23T00:00:00"/>
        <d v="1991-02-10T00:00:00"/>
        <d v="1976-10-04T00:00:00"/>
        <d v="1987-10-25T00:00:00"/>
        <d v="1974-03-26T00:00:00"/>
        <d v="2014-05-18T00:00:00"/>
        <d v="1975-05-18T00:00:00"/>
        <d v="2005-03-20T00:00:00"/>
        <d v="2018-10-03T00:00:00"/>
        <d v="2013-09-25T00:00:00"/>
        <d v="1993-07-09T00:00:00"/>
        <d v="1997-05-29T00:00:00"/>
        <d v="2004-02-29T00:00:00"/>
        <d v="2001-08-31T00:00:00"/>
        <d v="1983-01-28T00:00:00"/>
        <d v="2016-09-23T00:00:00"/>
        <d v="2017-09-29T00:00:00"/>
        <d v="1996-01-01T00:00:00"/>
        <d v="2008-09-14T00:00:00"/>
        <d v="2006-01-08T00:00:00"/>
        <d v="2016-02-24T00:00:00"/>
        <d v="1979-01-20T00:00:00"/>
        <d v="2002-02-03T00:00:00"/>
        <d v="2005-04-16T00:00:00"/>
        <d v="1998-02-21T00:00:00"/>
        <d v="1989-03-29T00:00:00"/>
        <d v="1977-04-21T00:00:00"/>
        <d v="2009-01-01T00:00:00"/>
        <d v="2001-01-27T00:00:00"/>
        <d v="1992-08-26T00:00:00"/>
        <d v="2004-05-29T00:00:00"/>
        <d v="2003-05-18T00:00:00"/>
        <d v="1974-05-08T00:00:00"/>
        <d v="1975-07-03T00:00:00"/>
        <d v="1982-05-18T00:00:00"/>
        <d v="2007-06-19T00:00:00"/>
        <d v="2012-01-25T00:00:00"/>
        <d v="1983-04-17T00:00:00"/>
        <d v="2010-01-30T00:00:00"/>
        <d v="1973-09-05T00:00:00"/>
        <d v="2005-10-23T00:00:00"/>
        <d v="1996-07-06T00:00:00"/>
        <d v="2008-05-21T00:00:00"/>
        <d v="1979-05-13T00:00:00"/>
        <d v="2010-07-01T00:00:00"/>
        <d v="1983-07-05T00:00:00"/>
        <d v="1980-07-05T00:00:00"/>
        <d v="1983-08-21T00:00:00"/>
        <d v="2011-03-28T00:00:00"/>
        <d v="2014-04-30T00:00:00"/>
        <d v="2010-02-19T00:00:00"/>
        <d v="1986-09-07T00:00:00"/>
        <d v="2016-05-20T00:00:00"/>
        <d v="1993-03-06T00:00:00"/>
        <d v="2012-05-02T00:00:00"/>
        <d v="1976-06-06T00:00:00"/>
        <d v="2004-07-30T00:00:00"/>
        <d v="2009-02-23T00:00:00"/>
        <d v="1990-10-11T00:00:00"/>
        <d v="2011-10-08T00:00:00"/>
        <d v="1987-01-15T00:00:00"/>
        <d v="1971-02-06T00:00:00"/>
        <d v="1975-03-04T00:00:00"/>
        <d v="1972-06-10T00:00:00"/>
        <d v="2012-06-25T00:00:00"/>
        <d v="1977-01-05T00:00:00"/>
        <d v="1995-11-26T00:00:00"/>
        <d v="1995-07-26T00:00:00"/>
        <d v="1996-02-09T00:00:00"/>
        <d v="2016-03-18T00:00:00"/>
        <d v="2002-05-28T00:00:00"/>
        <d v="2010-03-15T00:00:00"/>
        <d v="1995-01-22T00:00:00"/>
        <d v="2008-09-24T00:00:00"/>
        <d v="1989-01-03T00:00:00"/>
        <d v="1984-04-02T00:00:00"/>
        <d v="1987-05-07T00:00:00"/>
        <d v="1984-01-04T00:00:00"/>
        <d v="1992-05-10T00:00:00"/>
        <d v="2009-08-07T00:00:00"/>
        <d v="2017-03-17T00:00:00"/>
        <d v="2015-01-28T00:00:00"/>
        <d v="2016-12-21T00:00:00"/>
      </sharedItems>
    </cacheField>
    <cacheField name="Delivery_date" numFmtId="14">
      <sharedItems containsDate="1" containsMixedTypes="1" minDate="1971-01-11T00:00:00" maxDate="2019-12-13T00:00:00"/>
    </cacheField>
    <cacheField name="Shipment_category" numFmtId="0">
      <sharedItems count="2">
        <s v="Heavy"/>
        <s v="Light"/>
      </sharedItems>
    </cacheField>
    <cacheField name="Employee_Designation" numFmtId="0">
      <sharedItems/>
    </cacheField>
    <cacheField name="Efficiency" numFmtId="2">
      <sharedItems containsSemiMixedTypes="0" containsString="0" containsNumber="1" minValue="0.11342351716961499" maxValue="1.75"/>
    </cacheField>
    <cacheField name="Time_Taken(Date)" numFmtId="0">
      <sharedItems containsMixedTypes="1" containsNumber="1" containsInteger="1" minValue="-21" maxValue="290" count="88">
        <n v="234"/>
        <n v="26"/>
        <s v=""/>
        <n v="192"/>
        <n v="86"/>
        <n v="91"/>
        <n v="143"/>
        <n v="184"/>
        <n v="231"/>
        <n v="245"/>
        <n v="101"/>
        <n v="25"/>
        <n v="19"/>
        <n v="196"/>
        <n v="103"/>
        <n v="176"/>
        <n v="-6"/>
        <n v="210"/>
        <n v="50"/>
        <n v="37"/>
        <n v="136"/>
        <n v="30"/>
        <n v="10"/>
        <n v="167"/>
        <n v="96"/>
        <n v="15"/>
        <n v="172"/>
        <n v="34"/>
        <n v="57"/>
        <n v="63"/>
        <n v="135"/>
        <n v="290"/>
        <n v="-15"/>
        <n v="162"/>
        <n v="-20"/>
        <n v="281"/>
        <n v="59"/>
        <n v="146"/>
        <n v="-16"/>
        <n v="230"/>
        <n v="21"/>
        <n v="53"/>
        <n v="5"/>
        <n v="156"/>
        <n v="202"/>
        <n v="254"/>
        <n v="72"/>
        <n v="158"/>
        <n v="4"/>
        <n v="141"/>
        <n v="-2"/>
        <n v="-3"/>
        <n v="211"/>
        <n v="105"/>
        <n v="82"/>
        <n v="47"/>
        <n v="38"/>
        <n v="169"/>
        <n v="-10"/>
        <n v="60"/>
        <n v="2"/>
        <n v="179"/>
        <n v="175"/>
        <n v="1"/>
        <n v="235"/>
        <n v="259"/>
        <n v="152"/>
        <n v="147"/>
        <n v="201"/>
        <n v="188"/>
        <n v="121"/>
        <n v="-12"/>
        <n v="194"/>
        <n v="-8"/>
        <n v="31"/>
        <n v="-4"/>
        <n v="58"/>
        <n v="89"/>
        <n v="189"/>
        <n v="18"/>
        <n v="110"/>
        <n v="218"/>
        <n v="6"/>
        <n v="217"/>
        <n v="-21"/>
        <n v="287"/>
        <n v="160"/>
        <n v="51"/>
      </sharedItems>
    </cacheField>
  </cacheFields>
  <extLst>
    <ext xmlns:x14="http://schemas.microsoft.com/office/spreadsheetml/2009/9/main" uri="{725AE2AE-9491-48be-B2B4-4EB974FC3084}">
      <x14:pivotCacheDefinition pivotCacheId="4"/>
    </ext>
  </extLst>
</pivotCacheDefinition>
</file>

<file path=xl/pivotCache/pivotCacheDefinition9.xml><?xml version="1.0" encoding="utf-8"?>
<pivotCacheDefinition xmlns="http://schemas.openxmlformats.org/spreadsheetml/2006/main" xmlns:r="http://schemas.openxmlformats.org/officeDocument/2006/relationships" r:id="rId1" refreshedBy="ASUS" refreshedDate="45758.753904861114" createdVersion="5" refreshedVersion="5" minRefreshableVersion="3" recordCount="199">
  <cacheSource type="worksheet">
    <worksheetSource ref="A1:Q200" sheet="Shipment_Details_Status"/>
  </cacheSource>
  <cacheFields count="17">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ount="11">
        <s v="Healthcare"/>
        <s v="Luggage"/>
        <s v="Home Furnishing"/>
        <s v="Electronics"/>
        <s v="Food and Beverages"/>
        <s v="Fashion"/>
        <s v="Industrial Equipments"/>
        <s v="Hazardous Goods"/>
        <s v="Automotive"/>
        <s v="Construction"/>
        <s v="Arts and crafts"/>
      </sharedItems>
    </cacheField>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ount="2">
        <s v="DELIVERED"/>
        <s v="NOT DELIVERED"/>
      </sharedItems>
    </cacheField>
    <cacheField name="Sent_date" numFmtId="164">
      <sharedItems containsSemiMixedTypes="0" containsNonDate="0" containsDate="1" containsString="0" minDate="1971-02-06T00:00:00" maxDate="2019-12-31T00:00:00"/>
    </cacheField>
    <cacheField name="Delivery_date" numFmtId="14">
      <sharedItems containsDate="1" containsMixedTypes="1" minDate="1971-01-11T00:00:00" maxDate="2019-12-13T00:00:00"/>
    </cacheField>
    <cacheField name="Shipment_category" numFmtId="0">
      <sharedItems count="2">
        <s v="Heavy"/>
        <s v="Light"/>
      </sharedItems>
    </cacheField>
    <cacheField name="Employee_Designation" numFmtId="0">
      <sharedItems count="27">
        <s v="Market analyst"/>
        <s v="Chief finance officer"/>
        <s v="Transport manager"/>
        <s v="Warehouse manager"/>
        <s v="Branch manager"/>
        <s v="Project director"/>
        <s v="HR manager"/>
        <s v="Material handling executive"/>
        <s v="Non-executive director"/>
        <s v="In House logistics executive"/>
        <s v="Warehouse in charge"/>
        <s v="Head of marketing"/>
        <s v="Technical support executive"/>
        <s v="IT support executive"/>
        <s v="Inventory manager"/>
        <s v="Manager"/>
        <s v="Sales manager"/>
        <s v="Block development manager"/>
        <s v="Assistant manager"/>
        <s v="Delivery Boy"/>
        <s v="Office manager"/>
        <s v="Engineering department manager"/>
        <s v="Chief executive officer"/>
        <s v="Fleet manager"/>
        <s v="Marketing manager"/>
        <s v="Executive director"/>
        <s v="Director"/>
      </sharedItems>
    </cacheField>
    <cacheField name="Efficiency" numFmtId="2">
      <sharedItems containsSemiMixedTypes="0" containsString="0" containsNumber="1" minValue="0.11342351716961499" maxValue="1.75"/>
    </cacheField>
    <cacheField name="Time_Taken(Date)" numFmtId="1">
      <sharedItems containsMixedTypes="1" containsNumber="1" containsInteger="1" minValue="-21" maxValue="290" count="88">
        <n v="234"/>
        <n v="26"/>
        <s v=""/>
        <n v="192"/>
        <n v="86"/>
        <n v="91"/>
        <n v="143"/>
        <n v="184"/>
        <n v="231"/>
        <n v="245"/>
        <n v="101"/>
        <n v="25"/>
        <n v="19"/>
        <n v="196"/>
        <n v="103"/>
        <n v="176"/>
        <n v="-6"/>
        <n v="210"/>
        <n v="50"/>
        <n v="37"/>
        <n v="136"/>
        <n v="30"/>
        <n v="10"/>
        <n v="167"/>
        <n v="96"/>
        <n v="15"/>
        <n v="172"/>
        <n v="34"/>
        <n v="57"/>
        <n v="63"/>
        <n v="135"/>
        <n v="290"/>
        <n v="-15"/>
        <n v="162"/>
        <n v="-20"/>
        <n v="281"/>
        <n v="59"/>
        <n v="146"/>
        <n v="-16"/>
        <n v="230"/>
        <n v="21"/>
        <n v="53"/>
        <n v="5"/>
        <n v="156"/>
        <n v="202"/>
        <n v="254"/>
        <n v="72"/>
        <n v="158"/>
        <n v="4"/>
        <n v="141"/>
        <n v="-2"/>
        <n v="-3"/>
        <n v="211"/>
        <n v="105"/>
        <n v="82"/>
        <n v="47"/>
        <n v="38"/>
        <n v="169"/>
        <n v="-10"/>
        <n v="60"/>
        <n v="2"/>
        <n v="179"/>
        <n v="175"/>
        <n v="1"/>
        <n v="235"/>
        <n v="259"/>
        <n v="152"/>
        <n v="147"/>
        <n v="201"/>
        <n v="188"/>
        <n v="121"/>
        <n v="-12"/>
        <n v="194"/>
        <n v="-8"/>
        <n v="31"/>
        <n v="-4"/>
        <n v="58"/>
        <n v="89"/>
        <n v="189"/>
        <n v="18"/>
        <n v="110"/>
        <n v="218"/>
        <n v="6"/>
        <n v="217"/>
        <n v="-21"/>
        <n v="287"/>
        <n v="160"/>
        <n v="51"/>
      </sharedItems>
    </cacheField>
    <cacheField name="Year" numFmtId="0">
      <sharedItems containsSemiMixedTypes="0" containsString="0" containsNumber="1" containsInteger="1" minValue="1971" maxValue="2019" count="49">
        <n v="2014"/>
        <n v="1997"/>
        <n v="1993"/>
        <n v="2019"/>
        <n v="1996"/>
        <n v="1971"/>
        <n v="2005"/>
        <n v="1979"/>
        <n v="1976"/>
        <n v="2012"/>
        <n v="1991"/>
        <n v="1980"/>
        <n v="1987"/>
        <n v="2013"/>
        <n v="2010"/>
        <n v="2017"/>
        <n v="1977"/>
        <n v="1999"/>
        <n v="1972"/>
        <n v="2006"/>
        <n v="2003"/>
        <n v="2001"/>
        <n v="1995"/>
        <n v="2002"/>
        <n v="2004"/>
        <n v="1982"/>
        <n v="2007"/>
        <n v="1994"/>
        <n v="1986"/>
        <n v="2008"/>
        <n v="1981"/>
        <n v="1983"/>
        <n v="2000"/>
        <n v="2011"/>
        <n v="2009"/>
        <n v="1989"/>
        <n v="1992"/>
        <n v="1988"/>
        <n v="1978"/>
        <n v="1985"/>
        <n v="1975"/>
        <n v="1990"/>
        <n v="2018"/>
        <n v="1974"/>
        <n v="2016"/>
        <n v="1998"/>
        <n v="1973"/>
        <n v="1984"/>
        <n v="2015"/>
      </sharedItems>
    </cacheField>
  </cacheFields>
  <extLst>
    <ext xmlns:x14="http://schemas.microsoft.com/office/spreadsheetml/2009/9/main" uri="{725AE2AE-9491-48be-B2B4-4EB974FC3084}">
      <x14:pivotCacheDefinition pivotCacheId="7"/>
    </ext>
  </extLst>
</pivotCacheDefinition>
</file>

<file path=xl/pivotCache/pivotCacheRecords1.xml><?xml version="1.0" encoding="utf-8"?>
<pivotCacheRecords xmlns="http://schemas.openxmlformats.org/spreadsheetml/2006/main" xmlns:r="http://schemas.openxmlformats.org/officeDocument/2006/relationships" count="200">
  <r>
    <x v="0"/>
    <n v="553"/>
  </r>
  <r>
    <x v="1"/>
    <n v="810"/>
  </r>
  <r>
    <x v="1"/>
    <n v="994"/>
  </r>
  <r>
    <x v="1"/>
    <n v="598"/>
  </r>
  <r>
    <x v="1"/>
    <n v="412"/>
  </r>
  <r>
    <x v="0"/>
    <n v="379"/>
  </r>
  <r>
    <x v="0"/>
    <n v="892"/>
  </r>
  <r>
    <x v="0"/>
    <n v="347"/>
  </r>
  <r>
    <x v="1"/>
    <n v="457"/>
  </r>
  <r>
    <x v="1"/>
    <n v="957"/>
  </r>
  <r>
    <x v="0"/>
    <n v="23"/>
  </r>
  <r>
    <x v="1"/>
    <n v="479"/>
  </r>
  <r>
    <x v="1"/>
    <n v="305"/>
  </r>
  <r>
    <x v="1"/>
    <n v="939"/>
  </r>
  <r>
    <x v="0"/>
    <n v="679"/>
  </r>
  <r>
    <x v="1"/>
    <n v="803"/>
  </r>
  <r>
    <x v="0"/>
    <n v="783"/>
  </r>
  <r>
    <x v="0"/>
    <n v="432"/>
  </r>
  <r>
    <x v="0"/>
    <n v="776"/>
  </r>
  <r>
    <x v="1"/>
    <n v="710"/>
  </r>
  <r>
    <x v="0"/>
    <n v="959"/>
  </r>
  <r>
    <x v="0"/>
    <n v="147"/>
  </r>
  <r>
    <x v="1"/>
    <n v="613"/>
  </r>
  <r>
    <x v="0"/>
    <n v="590"/>
  </r>
  <r>
    <x v="0"/>
    <n v="193"/>
  </r>
  <r>
    <x v="0"/>
    <n v="879"/>
  </r>
  <r>
    <x v="0"/>
    <n v="275"/>
  </r>
  <r>
    <x v="0"/>
    <n v="319"/>
  </r>
  <r>
    <x v="1"/>
    <n v="52"/>
  </r>
  <r>
    <x v="0"/>
    <n v="702"/>
  </r>
  <r>
    <x v="1"/>
    <n v="299"/>
  </r>
  <r>
    <x v="0"/>
    <n v="930"/>
  </r>
  <r>
    <x v="0"/>
    <n v="314"/>
  </r>
  <r>
    <x v="1"/>
    <n v="109"/>
  </r>
  <r>
    <x v="0"/>
    <n v="24"/>
  </r>
  <r>
    <x v="1"/>
    <n v="545"/>
  </r>
  <r>
    <x v="0"/>
    <n v="505"/>
  </r>
  <r>
    <x v="0"/>
    <n v="182"/>
  </r>
  <r>
    <x v="0"/>
    <n v="226"/>
  </r>
  <r>
    <x v="0"/>
    <n v="111"/>
  </r>
  <r>
    <x v="1"/>
    <n v="145"/>
  </r>
  <r>
    <x v="0"/>
    <n v="829"/>
  </r>
  <r>
    <x v="0"/>
    <n v="269"/>
  </r>
  <r>
    <x v="0"/>
    <n v="660"/>
  </r>
  <r>
    <x v="0"/>
    <n v="484"/>
  </r>
  <r>
    <x v="0"/>
    <n v="100"/>
  </r>
  <r>
    <x v="1"/>
    <n v="711"/>
  </r>
  <r>
    <x v="0"/>
    <n v="325"/>
  </r>
  <r>
    <x v="0"/>
    <n v="209"/>
  </r>
  <r>
    <x v="1"/>
    <n v="996"/>
  </r>
  <r>
    <x v="0"/>
    <n v="420"/>
  </r>
  <r>
    <x v="1"/>
    <n v="182"/>
  </r>
  <r>
    <x v="1"/>
    <n v="901"/>
  </r>
  <r>
    <x v="0"/>
    <n v="88"/>
  </r>
  <r>
    <x v="0"/>
    <n v="660"/>
  </r>
  <r>
    <x v="0"/>
    <n v="267"/>
  </r>
  <r>
    <x v="1"/>
    <n v="905"/>
  </r>
  <r>
    <x v="1"/>
    <n v="799"/>
  </r>
  <r>
    <x v="1"/>
    <n v="773"/>
  </r>
  <r>
    <x v="1"/>
    <n v="78"/>
  </r>
  <r>
    <x v="1"/>
    <n v="791"/>
  </r>
  <r>
    <x v="1"/>
    <n v="603"/>
  </r>
  <r>
    <x v="0"/>
    <n v="360"/>
  </r>
  <r>
    <x v="1"/>
    <n v="84"/>
  </r>
  <r>
    <x v="0"/>
    <n v="880"/>
  </r>
  <r>
    <x v="1"/>
    <n v="947"/>
  </r>
  <r>
    <x v="0"/>
    <n v="234"/>
  </r>
  <r>
    <x v="1"/>
    <n v="931"/>
  </r>
  <r>
    <x v="1"/>
    <n v="478"/>
  </r>
  <r>
    <x v="1"/>
    <n v="638"/>
  </r>
  <r>
    <x v="1"/>
    <n v="50"/>
  </r>
  <r>
    <x v="0"/>
    <n v="477"/>
  </r>
  <r>
    <x v="0"/>
    <n v="879"/>
  </r>
  <r>
    <x v="1"/>
    <n v="912"/>
  </r>
  <r>
    <x v="0"/>
    <n v="868"/>
  </r>
  <r>
    <x v="1"/>
    <n v="889"/>
  </r>
  <r>
    <x v="0"/>
    <n v="482"/>
  </r>
  <r>
    <x v="1"/>
    <n v="683"/>
  </r>
  <r>
    <x v="0"/>
    <n v="382"/>
  </r>
  <r>
    <x v="0"/>
    <n v="753"/>
  </r>
  <r>
    <x v="1"/>
    <n v="718"/>
  </r>
  <r>
    <x v="1"/>
    <n v="577"/>
  </r>
  <r>
    <x v="1"/>
    <n v="607"/>
  </r>
  <r>
    <x v="0"/>
    <n v="242"/>
  </r>
  <r>
    <x v="1"/>
    <n v="593"/>
  </r>
  <r>
    <x v="1"/>
    <n v="812"/>
  </r>
  <r>
    <x v="1"/>
    <n v="833"/>
  </r>
  <r>
    <x v="1"/>
    <n v="872"/>
  </r>
  <r>
    <x v="0"/>
    <n v="483"/>
  </r>
  <r>
    <x v="0"/>
    <n v="679"/>
  </r>
  <r>
    <x v="1"/>
    <n v="318"/>
  </r>
  <r>
    <x v="1"/>
    <n v="329"/>
  </r>
  <r>
    <x v="0"/>
    <n v="588"/>
  </r>
  <r>
    <x v="0"/>
    <n v="442"/>
  </r>
  <r>
    <x v="1"/>
    <n v="216"/>
  </r>
  <r>
    <x v="1"/>
    <n v="946"/>
  </r>
  <r>
    <x v="1"/>
    <n v="796"/>
  </r>
  <r>
    <x v="0"/>
    <n v="26"/>
  </r>
  <r>
    <x v="1"/>
    <n v="490"/>
  </r>
  <r>
    <x v="0"/>
    <n v="430"/>
  </r>
  <r>
    <x v="1"/>
    <n v="209"/>
  </r>
  <r>
    <x v="1"/>
    <n v="379"/>
  </r>
  <r>
    <x v="0"/>
    <n v="949"/>
  </r>
  <r>
    <x v="1"/>
    <n v="438"/>
  </r>
  <r>
    <x v="1"/>
    <n v="726"/>
  </r>
  <r>
    <x v="1"/>
    <n v="451"/>
  </r>
  <r>
    <x v="0"/>
    <n v="812"/>
  </r>
  <r>
    <x v="0"/>
    <n v="240"/>
  </r>
  <r>
    <x v="0"/>
    <n v="982"/>
  </r>
  <r>
    <x v="1"/>
    <n v="954"/>
  </r>
  <r>
    <x v="0"/>
    <n v="35"/>
  </r>
  <r>
    <x v="1"/>
    <n v="148"/>
  </r>
  <r>
    <x v="0"/>
    <n v="422"/>
  </r>
  <r>
    <x v="1"/>
    <n v="275"/>
  </r>
  <r>
    <x v="0"/>
    <n v="367"/>
  </r>
  <r>
    <x v="1"/>
    <n v="507"/>
  </r>
  <r>
    <x v="0"/>
    <n v="442"/>
  </r>
  <r>
    <x v="0"/>
    <n v="510"/>
  </r>
  <r>
    <x v="0"/>
    <n v="117"/>
  </r>
  <r>
    <x v="1"/>
    <n v="973"/>
  </r>
  <r>
    <x v="0"/>
    <n v="243"/>
  </r>
  <r>
    <x v="1"/>
    <n v="715"/>
  </r>
  <r>
    <x v="1"/>
    <n v="571"/>
  </r>
  <r>
    <x v="1"/>
    <n v="369"/>
  </r>
  <r>
    <x v="0"/>
    <n v="318"/>
  </r>
  <r>
    <x v="0"/>
    <n v="266"/>
  </r>
  <r>
    <x v="0"/>
    <n v="60"/>
  </r>
  <r>
    <x v="1"/>
    <n v="121"/>
  </r>
  <r>
    <x v="1"/>
    <n v="876"/>
  </r>
  <r>
    <x v="0"/>
    <n v="946"/>
  </r>
  <r>
    <x v="0"/>
    <n v="654"/>
  </r>
  <r>
    <x v="1"/>
    <n v="74"/>
  </r>
  <r>
    <x v="0"/>
    <n v="630"/>
  </r>
  <r>
    <x v="1"/>
    <n v="782"/>
  </r>
  <r>
    <x v="0"/>
    <n v="45"/>
  </r>
  <r>
    <x v="1"/>
    <n v="916"/>
  </r>
  <r>
    <x v="1"/>
    <n v="274"/>
  </r>
  <r>
    <x v="0"/>
    <n v="987"/>
  </r>
  <r>
    <x v="0"/>
    <n v="434"/>
  </r>
  <r>
    <x v="1"/>
    <n v="897"/>
  </r>
  <r>
    <x v="0"/>
    <n v="442"/>
  </r>
  <r>
    <x v="1"/>
    <n v="98"/>
  </r>
  <r>
    <x v="1"/>
    <n v="431"/>
  </r>
  <r>
    <x v="1"/>
    <n v="745"/>
  </r>
  <r>
    <x v="1"/>
    <n v="871"/>
  </r>
  <r>
    <x v="0"/>
    <n v="67"/>
  </r>
  <r>
    <x v="1"/>
    <n v="431"/>
  </r>
  <r>
    <x v="0"/>
    <n v="178"/>
  </r>
  <r>
    <x v="1"/>
    <n v="180"/>
  </r>
  <r>
    <x v="1"/>
    <n v="280"/>
  </r>
  <r>
    <x v="1"/>
    <n v="263"/>
  </r>
  <r>
    <x v="0"/>
    <n v="187"/>
  </r>
  <r>
    <x v="0"/>
    <n v="94"/>
  </r>
  <r>
    <x v="1"/>
    <n v="906"/>
  </r>
  <r>
    <x v="0"/>
    <n v="71"/>
  </r>
  <r>
    <x v="1"/>
    <n v="253"/>
  </r>
  <r>
    <x v="1"/>
    <n v="591"/>
  </r>
  <r>
    <x v="0"/>
    <n v="399"/>
  </r>
  <r>
    <x v="1"/>
    <n v="91"/>
  </r>
  <r>
    <x v="0"/>
    <n v="717"/>
  </r>
  <r>
    <x v="0"/>
    <n v="735"/>
  </r>
  <r>
    <x v="1"/>
    <n v="970"/>
  </r>
  <r>
    <x v="0"/>
    <n v="80"/>
  </r>
  <r>
    <x v="1"/>
    <n v="550"/>
  </r>
  <r>
    <x v="1"/>
    <n v="187"/>
  </r>
  <r>
    <x v="1"/>
    <n v="262"/>
  </r>
  <r>
    <x v="0"/>
    <n v="540"/>
  </r>
  <r>
    <x v="0"/>
    <n v="581"/>
  </r>
  <r>
    <x v="0"/>
    <n v="840"/>
  </r>
  <r>
    <x v="1"/>
    <n v="873"/>
  </r>
  <r>
    <x v="1"/>
    <n v="315"/>
  </r>
  <r>
    <x v="0"/>
    <n v="955"/>
  </r>
  <r>
    <x v="1"/>
    <n v="372"/>
  </r>
  <r>
    <x v="1"/>
    <n v="182"/>
  </r>
  <r>
    <x v="0"/>
    <n v="868"/>
  </r>
  <r>
    <x v="1"/>
    <n v="777"/>
  </r>
  <r>
    <x v="0"/>
    <n v="172"/>
  </r>
  <r>
    <x v="1"/>
    <n v="665"/>
  </r>
  <r>
    <x v="1"/>
    <n v="516"/>
  </r>
  <r>
    <x v="0"/>
    <n v="412"/>
  </r>
  <r>
    <x v="1"/>
    <n v="938"/>
  </r>
  <r>
    <x v="1"/>
    <n v="854"/>
  </r>
  <r>
    <x v="0"/>
    <n v="638"/>
  </r>
  <r>
    <x v="1"/>
    <n v="230"/>
  </r>
  <r>
    <x v="0"/>
    <n v="245"/>
  </r>
  <r>
    <x v="0"/>
    <n v="916"/>
  </r>
  <r>
    <x v="0"/>
    <n v="84"/>
  </r>
  <r>
    <x v="0"/>
    <n v="869"/>
  </r>
  <r>
    <x v="1"/>
    <n v="271"/>
  </r>
  <r>
    <x v="0"/>
    <n v="691"/>
  </r>
  <r>
    <x v="0"/>
    <n v="808"/>
  </r>
  <r>
    <x v="1"/>
    <n v="997"/>
  </r>
  <r>
    <x v="0"/>
    <n v="329"/>
  </r>
  <r>
    <x v="0"/>
    <n v="600"/>
  </r>
  <r>
    <x v="1"/>
    <n v="715"/>
  </r>
  <r>
    <x v="1"/>
    <n v="957"/>
  </r>
  <r>
    <x v="1"/>
    <n v="484"/>
  </r>
  <r>
    <x v="1"/>
    <n v="576"/>
  </r>
  <r>
    <x v="0"/>
    <n v="606"/>
  </r>
  <r>
    <x v="1"/>
    <n v="913"/>
  </r>
</pivotCacheRecords>
</file>

<file path=xl/pivotCache/pivotCacheRecords10.xml><?xml version="1.0" encoding="utf-8"?>
<pivotCacheRecords xmlns="http://schemas.openxmlformats.org/spreadsheetml/2006/main" xmlns:r="http://schemas.openxmlformats.org/officeDocument/2006/relationships" count="200">
  <r>
    <x v="0"/>
    <n v="690"/>
    <x v="0"/>
    <x v="0"/>
    <x v="0"/>
    <x v="0"/>
    <x v="0"/>
    <x v="0"/>
    <n v="1288"/>
    <x v="0"/>
  </r>
  <r>
    <x v="1"/>
    <n v="933"/>
    <x v="1"/>
    <x v="0"/>
    <x v="0"/>
    <x v="1"/>
    <x v="1"/>
    <x v="1"/>
    <n v="7137"/>
    <x v="1"/>
  </r>
  <r>
    <x v="2"/>
    <n v="261"/>
    <x v="2"/>
    <x v="1"/>
    <x v="0"/>
    <x v="2"/>
    <x v="1"/>
    <x v="2"/>
    <n v="6838"/>
    <x v="1"/>
  </r>
  <r>
    <x v="3"/>
    <n v="445"/>
    <x v="3"/>
    <x v="1"/>
    <x v="1"/>
    <x v="2"/>
    <x v="0"/>
    <x v="0"/>
    <n v="6570"/>
    <x v="0"/>
  </r>
  <r>
    <x v="4"/>
    <n v="722"/>
    <x v="4"/>
    <x v="1"/>
    <x v="1"/>
    <x v="2"/>
    <x v="1"/>
    <x v="1"/>
    <n v="4802"/>
    <x v="1"/>
  </r>
  <r>
    <x v="5"/>
    <n v="129"/>
    <x v="5"/>
    <x v="0"/>
    <x v="0"/>
    <x v="3"/>
    <x v="1"/>
    <x v="0"/>
    <n v="7337"/>
    <x v="1"/>
  </r>
  <r>
    <x v="6"/>
    <n v="489"/>
    <x v="6"/>
    <x v="1"/>
    <x v="1"/>
    <x v="2"/>
    <x v="1"/>
    <x v="1"/>
    <n v="2422"/>
    <x v="1"/>
  </r>
  <r>
    <x v="7"/>
    <n v="165"/>
    <x v="7"/>
    <x v="1"/>
    <x v="1"/>
    <x v="2"/>
    <x v="0"/>
    <x v="1"/>
    <n v="4749"/>
    <x v="0"/>
  </r>
  <r>
    <x v="8"/>
    <n v="164"/>
    <x v="8"/>
    <x v="1"/>
    <x v="0"/>
    <x v="2"/>
    <x v="1"/>
    <x v="2"/>
    <n v="1950"/>
    <x v="1"/>
  </r>
  <r>
    <x v="9"/>
    <n v="364"/>
    <x v="9"/>
    <x v="1"/>
    <x v="1"/>
    <x v="2"/>
    <x v="2"/>
    <x v="0"/>
    <n v="6489"/>
    <x v="0"/>
  </r>
  <r>
    <x v="10"/>
    <n v="469"/>
    <x v="10"/>
    <x v="0"/>
    <x v="1"/>
    <x v="4"/>
    <x v="1"/>
    <x v="1"/>
    <n v="3410"/>
    <x v="1"/>
  </r>
  <r>
    <x v="11"/>
    <n v="158"/>
    <x v="11"/>
    <x v="0"/>
    <x v="1"/>
    <x v="5"/>
    <x v="1"/>
    <x v="1"/>
    <n v="4776"/>
    <x v="1"/>
  </r>
  <r>
    <x v="12"/>
    <n v="337"/>
    <x v="12"/>
    <x v="1"/>
    <x v="0"/>
    <x v="2"/>
    <x v="0"/>
    <x v="1"/>
    <n v="4518"/>
    <x v="0"/>
  </r>
  <r>
    <x v="13"/>
    <n v="634"/>
    <x v="13"/>
    <x v="1"/>
    <x v="0"/>
    <x v="2"/>
    <x v="1"/>
    <x v="1"/>
    <n v="2017"/>
    <x v="1"/>
  </r>
  <r>
    <x v="14"/>
    <n v="577"/>
    <x v="14"/>
    <x v="0"/>
    <x v="0"/>
    <x v="6"/>
    <x v="1"/>
    <x v="0"/>
    <n v="5764"/>
    <x v="1"/>
  </r>
  <r>
    <x v="15"/>
    <n v="907"/>
    <x v="15"/>
    <x v="1"/>
    <x v="0"/>
    <x v="2"/>
    <x v="0"/>
    <x v="0"/>
    <n v="1864"/>
    <x v="0"/>
  </r>
  <r>
    <x v="16"/>
    <n v="870"/>
    <x v="16"/>
    <x v="1"/>
    <x v="0"/>
    <x v="2"/>
    <x v="0"/>
    <x v="1"/>
    <n v="4499"/>
    <x v="0"/>
  </r>
  <r>
    <x v="17"/>
    <n v="982"/>
    <x v="17"/>
    <x v="1"/>
    <x v="0"/>
    <x v="2"/>
    <x v="1"/>
    <x v="1"/>
    <n v="6566"/>
    <x v="1"/>
  </r>
  <r>
    <x v="18"/>
    <n v="351"/>
    <x v="18"/>
    <x v="0"/>
    <x v="0"/>
    <x v="7"/>
    <x v="1"/>
    <x v="1"/>
    <n v="1720"/>
    <x v="1"/>
  </r>
  <r>
    <x v="19"/>
    <n v="328"/>
    <x v="19"/>
    <x v="0"/>
    <x v="0"/>
    <x v="8"/>
    <x v="1"/>
    <x v="2"/>
    <n v="3859"/>
    <x v="1"/>
  </r>
  <r>
    <x v="20"/>
    <n v="242"/>
    <x v="20"/>
    <x v="1"/>
    <x v="0"/>
    <x v="2"/>
    <x v="0"/>
    <x v="0"/>
    <n v="6006"/>
    <x v="0"/>
  </r>
  <r>
    <x v="21"/>
    <n v="421"/>
    <x v="21"/>
    <x v="0"/>
    <x v="0"/>
    <x v="9"/>
    <x v="1"/>
    <x v="2"/>
    <n v="2081"/>
    <x v="1"/>
  </r>
  <r>
    <x v="22"/>
    <n v="6"/>
    <x v="22"/>
    <x v="0"/>
    <x v="1"/>
    <x v="10"/>
    <x v="0"/>
    <x v="0"/>
    <n v="6208"/>
    <x v="0"/>
  </r>
  <r>
    <x v="23"/>
    <n v="384"/>
    <x v="23"/>
    <x v="1"/>
    <x v="1"/>
    <x v="2"/>
    <x v="2"/>
    <x v="0"/>
    <n v="2470"/>
    <x v="0"/>
  </r>
  <r>
    <x v="24"/>
    <n v="286"/>
    <x v="24"/>
    <x v="0"/>
    <x v="1"/>
    <x v="11"/>
    <x v="0"/>
    <x v="2"/>
    <n v="856"/>
    <x v="2"/>
  </r>
  <r>
    <x v="25"/>
    <n v="892"/>
    <x v="25"/>
    <x v="0"/>
    <x v="1"/>
    <x v="12"/>
    <x v="2"/>
    <x v="2"/>
    <n v="4602"/>
    <x v="0"/>
  </r>
  <r>
    <x v="26"/>
    <n v="558"/>
    <x v="26"/>
    <x v="0"/>
    <x v="1"/>
    <x v="13"/>
    <x v="2"/>
    <x v="2"/>
    <n v="2456"/>
    <x v="0"/>
  </r>
  <r>
    <x v="27"/>
    <n v="481"/>
    <x v="27"/>
    <x v="1"/>
    <x v="0"/>
    <x v="2"/>
    <x v="1"/>
    <x v="2"/>
    <n v="3161"/>
    <x v="1"/>
  </r>
  <r>
    <x v="28"/>
    <n v="155"/>
    <x v="28"/>
    <x v="1"/>
    <x v="0"/>
    <x v="2"/>
    <x v="2"/>
    <x v="1"/>
    <n v="3286"/>
    <x v="0"/>
  </r>
  <r>
    <x v="29"/>
    <n v="771"/>
    <x v="29"/>
    <x v="0"/>
    <x v="1"/>
    <x v="13"/>
    <x v="1"/>
    <x v="2"/>
    <n v="838"/>
    <x v="3"/>
  </r>
  <r>
    <x v="30"/>
    <n v="945"/>
    <x v="30"/>
    <x v="0"/>
    <x v="1"/>
    <x v="14"/>
    <x v="1"/>
    <x v="0"/>
    <n v="651"/>
    <x v="3"/>
  </r>
  <r>
    <x v="31"/>
    <n v="719"/>
    <x v="31"/>
    <x v="0"/>
    <x v="0"/>
    <x v="15"/>
    <x v="2"/>
    <x v="0"/>
    <n v="6640"/>
    <x v="0"/>
  </r>
  <r>
    <x v="32"/>
    <n v="493"/>
    <x v="32"/>
    <x v="1"/>
    <x v="1"/>
    <x v="2"/>
    <x v="0"/>
    <x v="0"/>
    <n v="6751"/>
    <x v="0"/>
  </r>
  <r>
    <x v="33"/>
    <n v="998"/>
    <x v="33"/>
    <x v="0"/>
    <x v="0"/>
    <x v="13"/>
    <x v="0"/>
    <x v="0"/>
    <n v="6914"/>
    <x v="0"/>
  </r>
  <r>
    <x v="34"/>
    <n v="968"/>
    <x v="34"/>
    <x v="0"/>
    <x v="0"/>
    <x v="16"/>
    <x v="1"/>
    <x v="0"/>
    <n v="2215"/>
    <x v="1"/>
  </r>
  <r>
    <x v="35"/>
    <n v="738"/>
    <x v="35"/>
    <x v="1"/>
    <x v="1"/>
    <x v="2"/>
    <x v="0"/>
    <x v="2"/>
    <n v="7199"/>
    <x v="0"/>
  </r>
  <r>
    <x v="36"/>
    <n v="912"/>
    <x v="36"/>
    <x v="1"/>
    <x v="0"/>
    <x v="2"/>
    <x v="0"/>
    <x v="1"/>
    <n v="4700"/>
    <x v="0"/>
  </r>
  <r>
    <x v="37"/>
    <n v="782"/>
    <x v="37"/>
    <x v="0"/>
    <x v="0"/>
    <x v="17"/>
    <x v="0"/>
    <x v="1"/>
    <n v="3992"/>
    <x v="0"/>
  </r>
  <r>
    <x v="38"/>
    <n v="140"/>
    <x v="38"/>
    <x v="0"/>
    <x v="0"/>
    <x v="15"/>
    <x v="0"/>
    <x v="2"/>
    <n v="6811"/>
    <x v="0"/>
  </r>
  <r>
    <x v="39"/>
    <n v="702"/>
    <x v="39"/>
    <x v="0"/>
    <x v="1"/>
    <x v="18"/>
    <x v="1"/>
    <x v="1"/>
    <n v="3542"/>
    <x v="1"/>
  </r>
  <r>
    <x v="40"/>
    <n v="284"/>
    <x v="40"/>
    <x v="0"/>
    <x v="0"/>
    <x v="19"/>
    <x v="0"/>
    <x v="2"/>
    <n v="6397"/>
    <x v="0"/>
  </r>
  <r>
    <x v="41"/>
    <n v="199"/>
    <x v="41"/>
    <x v="1"/>
    <x v="1"/>
    <x v="2"/>
    <x v="0"/>
    <x v="2"/>
    <n v="5616"/>
    <x v="0"/>
  </r>
  <r>
    <x v="42"/>
    <n v="228"/>
    <x v="42"/>
    <x v="0"/>
    <x v="1"/>
    <x v="20"/>
    <x v="0"/>
    <x v="0"/>
    <n v="6740"/>
    <x v="0"/>
  </r>
  <r>
    <x v="43"/>
    <n v="908"/>
    <x v="43"/>
    <x v="1"/>
    <x v="0"/>
    <x v="2"/>
    <x v="1"/>
    <x v="0"/>
    <n v="3415"/>
    <x v="1"/>
  </r>
  <r>
    <x v="44"/>
    <n v="594"/>
    <x v="44"/>
    <x v="1"/>
    <x v="0"/>
    <x v="2"/>
    <x v="2"/>
    <x v="2"/>
    <n v="4100"/>
    <x v="0"/>
  </r>
  <r>
    <x v="45"/>
    <n v="542"/>
    <x v="45"/>
    <x v="1"/>
    <x v="1"/>
    <x v="2"/>
    <x v="0"/>
    <x v="2"/>
    <n v="2996"/>
    <x v="0"/>
  </r>
  <r>
    <x v="46"/>
    <n v="586"/>
    <x v="46"/>
    <x v="1"/>
    <x v="0"/>
    <x v="2"/>
    <x v="1"/>
    <x v="2"/>
    <n v="4382"/>
    <x v="1"/>
  </r>
  <r>
    <x v="47"/>
    <n v="636"/>
    <x v="47"/>
    <x v="0"/>
    <x v="1"/>
    <x v="21"/>
    <x v="2"/>
    <x v="0"/>
    <n v="1297"/>
    <x v="0"/>
  </r>
  <r>
    <x v="48"/>
    <n v="581"/>
    <x v="48"/>
    <x v="1"/>
    <x v="0"/>
    <x v="2"/>
    <x v="0"/>
    <x v="1"/>
    <n v="5981"/>
    <x v="0"/>
  </r>
  <r>
    <x v="49"/>
    <n v="336"/>
    <x v="49"/>
    <x v="1"/>
    <x v="0"/>
    <x v="2"/>
    <x v="1"/>
    <x v="0"/>
    <n v="5224"/>
    <x v="1"/>
  </r>
  <r>
    <x v="50"/>
    <n v="504"/>
    <x v="50"/>
    <x v="0"/>
    <x v="1"/>
    <x v="22"/>
    <x v="2"/>
    <x v="0"/>
    <n v="660"/>
    <x v="2"/>
  </r>
  <r>
    <x v="51"/>
    <n v="346"/>
    <x v="51"/>
    <x v="0"/>
    <x v="0"/>
    <x v="23"/>
    <x v="0"/>
    <x v="2"/>
    <n v="4125"/>
    <x v="0"/>
  </r>
  <r>
    <x v="52"/>
    <n v="135"/>
    <x v="52"/>
    <x v="1"/>
    <x v="0"/>
    <x v="2"/>
    <x v="1"/>
    <x v="1"/>
    <n v="4540"/>
    <x v="1"/>
  </r>
  <r>
    <x v="53"/>
    <n v="822"/>
    <x v="53"/>
    <x v="0"/>
    <x v="1"/>
    <x v="24"/>
    <x v="1"/>
    <x v="0"/>
    <n v="4856"/>
    <x v="1"/>
  </r>
  <r>
    <x v="54"/>
    <n v="95"/>
    <x v="54"/>
    <x v="1"/>
    <x v="1"/>
    <x v="2"/>
    <x v="0"/>
    <x v="1"/>
    <n v="3843"/>
    <x v="0"/>
  </r>
  <r>
    <x v="55"/>
    <n v="597"/>
    <x v="55"/>
    <x v="1"/>
    <x v="0"/>
    <x v="2"/>
    <x v="0"/>
    <x v="2"/>
    <n v="649"/>
    <x v="2"/>
  </r>
  <r>
    <x v="56"/>
    <n v="340"/>
    <x v="56"/>
    <x v="1"/>
    <x v="1"/>
    <x v="2"/>
    <x v="1"/>
    <x v="2"/>
    <n v="6875"/>
    <x v="1"/>
  </r>
  <r>
    <x v="57"/>
    <n v="905"/>
    <x v="57"/>
    <x v="0"/>
    <x v="0"/>
    <x v="25"/>
    <x v="1"/>
    <x v="0"/>
    <n v="2344"/>
    <x v="1"/>
  </r>
  <r>
    <x v="58"/>
    <n v="250"/>
    <x v="58"/>
    <x v="0"/>
    <x v="1"/>
    <x v="26"/>
    <x v="1"/>
    <x v="0"/>
    <n v="7099"/>
    <x v="1"/>
  </r>
  <r>
    <x v="59"/>
    <n v="400"/>
    <x v="59"/>
    <x v="1"/>
    <x v="1"/>
    <x v="2"/>
    <x v="1"/>
    <x v="2"/>
    <n v="1356"/>
    <x v="1"/>
  </r>
  <r>
    <x v="60"/>
    <n v="877"/>
    <x v="60"/>
    <x v="0"/>
    <x v="0"/>
    <x v="27"/>
    <x v="1"/>
    <x v="0"/>
    <n v="3184"/>
    <x v="1"/>
  </r>
  <r>
    <x v="61"/>
    <n v="97"/>
    <x v="61"/>
    <x v="1"/>
    <x v="1"/>
    <x v="2"/>
    <x v="1"/>
    <x v="2"/>
    <n v="5631"/>
    <x v="1"/>
  </r>
  <r>
    <x v="62"/>
    <n v="12"/>
    <x v="62"/>
    <x v="1"/>
    <x v="1"/>
    <x v="2"/>
    <x v="0"/>
    <x v="0"/>
    <n v="2100"/>
    <x v="0"/>
  </r>
  <r>
    <x v="63"/>
    <n v="353"/>
    <x v="63"/>
    <x v="0"/>
    <x v="1"/>
    <x v="28"/>
    <x v="2"/>
    <x v="1"/>
    <n v="235"/>
    <x v="2"/>
  </r>
  <r>
    <x v="64"/>
    <n v="856"/>
    <x v="64"/>
    <x v="0"/>
    <x v="1"/>
    <x v="10"/>
    <x v="0"/>
    <x v="1"/>
    <n v="6952"/>
    <x v="0"/>
  </r>
  <r>
    <x v="65"/>
    <n v="1"/>
    <x v="65"/>
    <x v="0"/>
    <x v="1"/>
    <x v="29"/>
    <x v="1"/>
    <x v="0"/>
    <n v="813"/>
    <x v="3"/>
  </r>
  <r>
    <x v="66"/>
    <n v="390"/>
    <x v="66"/>
    <x v="0"/>
    <x v="0"/>
    <x v="30"/>
    <x v="1"/>
    <x v="2"/>
    <n v="6693"/>
    <x v="1"/>
  </r>
  <r>
    <x v="67"/>
    <n v="446"/>
    <x v="67"/>
    <x v="1"/>
    <x v="1"/>
    <x v="2"/>
    <x v="2"/>
    <x v="1"/>
    <n v="1279"/>
    <x v="0"/>
  </r>
  <r>
    <x v="68"/>
    <n v="32"/>
    <x v="68"/>
    <x v="1"/>
    <x v="0"/>
    <x v="2"/>
    <x v="0"/>
    <x v="1"/>
    <n v="5707"/>
    <x v="0"/>
  </r>
  <r>
    <x v="69"/>
    <n v="420"/>
    <x v="69"/>
    <x v="1"/>
    <x v="1"/>
    <x v="2"/>
    <x v="0"/>
    <x v="0"/>
    <n v="952"/>
    <x v="2"/>
  </r>
  <r>
    <x v="70"/>
    <n v="708"/>
    <x v="70"/>
    <x v="0"/>
    <x v="1"/>
    <x v="31"/>
    <x v="1"/>
    <x v="2"/>
    <n v="7095"/>
    <x v="1"/>
  </r>
  <r>
    <x v="71"/>
    <n v="227"/>
    <x v="71"/>
    <x v="0"/>
    <x v="0"/>
    <x v="32"/>
    <x v="2"/>
    <x v="1"/>
    <n v="7136"/>
    <x v="0"/>
  </r>
  <r>
    <x v="72"/>
    <n v="595"/>
    <x v="72"/>
    <x v="1"/>
    <x v="0"/>
    <x v="2"/>
    <x v="1"/>
    <x v="2"/>
    <n v="2389"/>
    <x v="1"/>
  </r>
  <r>
    <x v="73"/>
    <n v="211"/>
    <x v="73"/>
    <x v="0"/>
    <x v="1"/>
    <x v="33"/>
    <x v="2"/>
    <x v="0"/>
    <n v="6565"/>
    <x v="0"/>
  </r>
  <r>
    <x v="74"/>
    <n v="650"/>
    <x v="74"/>
    <x v="1"/>
    <x v="0"/>
    <x v="2"/>
    <x v="2"/>
    <x v="2"/>
    <n v="5921"/>
    <x v="0"/>
  </r>
  <r>
    <x v="75"/>
    <n v="45"/>
    <x v="75"/>
    <x v="0"/>
    <x v="0"/>
    <x v="34"/>
    <x v="2"/>
    <x v="1"/>
    <n v="3670"/>
    <x v="0"/>
  </r>
  <r>
    <x v="76"/>
    <n v="201"/>
    <x v="76"/>
    <x v="1"/>
    <x v="0"/>
    <x v="2"/>
    <x v="1"/>
    <x v="0"/>
    <n v="330"/>
    <x v="3"/>
  </r>
  <r>
    <x v="77"/>
    <n v="564"/>
    <x v="77"/>
    <x v="0"/>
    <x v="1"/>
    <x v="35"/>
    <x v="1"/>
    <x v="1"/>
    <n v="339"/>
    <x v="3"/>
  </r>
  <r>
    <x v="78"/>
    <n v="138"/>
    <x v="78"/>
    <x v="1"/>
    <x v="0"/>
    <x v="2"/>
    <x v="1"/>
    <x v="0"/>
    <n v="265"/>
    <x v="3"/>
  </r>
  <r>
    <x v="79"/>
    <n v="57"/>
    <x v="79"/>
    <x v="0"/>
    <x v="1"/>
    <x v="36"/>
    <x v="1"/>
    <x v="0"/>
    <n v="5402"/>
    <x v="1"/>
  </r>
  <r>
    <x v="80"/>
    <n v="128"/>
    <x v="80"/>
    <x v="1"/>
    <x v="0"/>
    <x v="2"/>
    <x v="1"/>
    <x v="0"/>
    <n v="3441"/>
    <x v="1"/>
  </r>
  <r>
    <x v="81"/>
    <n v="33"/>
    <x v="81"/>
    <x v="1"/>
    <x v="1"/>
    <x v="2"/>
    <x v="1"/>
    <x v="0"/>
    <n v="1071"/>
    <x v="1"/>
  </r>
  <r>
    <x v="82"/>
    <n v="936"/>
    <x v="82"/>
    <x v="1"/>
    <x v="1"/>
    <x v="2"/>
    <x v="1"/>
    <x v="0"/>
    <n v="1165"/>
    <x v="1"/>
  </r>
  <r>
    <x v="83"/>
    <n v="762"/>
    <x v="83"/>
    <x v="1"/>
    <x v="1"/>
    <x v="2"/>
    <x v="1"/>
    <x v="2"/>
    <n v="6762"/>
    <x v="1"/>
  </r>
  <r>
    <x v="84"/>
    <n v="838"/>
    <x v="84"/>
    <x v="0"/>
    <x v="1"/>
    <x v="37"/>
    <x v="2"/>
    <x v="0"/>
    <n v="2174"/>
    <x v="0"/>
  </r>
  <r>
    <x v="85"/>
    <n v="215"/>
    <x v="85"/>
    <x v="0"/>
    <x v="1"/>
    <x v="38"/>
    <x v="0"/>
    <x v="0"/>
    <n v="4739"/>
    <x v="0"/>
  </r>
  <r>
    <x v="86"/>
    <n v="818"/>
    <x v="86"/>
    <x v="0"/>
    <x v="1"/>
    <x v="39"/>
    <x v="0"/>
    <x v="1"/>
    <n v="5153"/>
    <x v="0"/>
  </r>
  <r>
    <x v="87"/>
    <n v="780"/>
    <x v="87"/>
    <x v="0"/>
    <x v="1"/>
    <x v="40"/>
    <x v="1"/>
    <x v="0"/>
    <n v="3973"/>
    <x v="1"/>
  </r>
  <r>
    <x v="88"/>
    <n v="40"/>
    <x v="88"/>
    <x v="1"/>
    <x v="1"/>
    <x v="2"/>
    <x v="1"/>
    <x v="2"/>
    <n v="866"/>
    <x v="3"/>
  </r>
  <r>
    <x v="89"/>
    <n v="366"/>
    <x v="89"/>
    <x v="0"/>
    <x v="1"/>
    <x v="41"/>
    <x v="0"/>
    <x v="2"/>
    <n v="5929"/>
    <x v="0"/>
  </r>
  <r>
    <x v="90"/>
    <n v="678"/>
    <x v="90"/>
    <x v="1"/>
    <x v="1"/>
    <x v="2"/>
    <x v="2"/>
    <x v="2"/>
    <n v="5016"/>
    <x v="0"/>
  </r>
  <r>
    <x v="91"/>
    <n v="703"/>
    <x v="91"/>
    <x v="1"/>
    <x v="1"/>
    <x v="2"/>
    <x v="0"/>
    <x v="1"/>
    <n v="5798"/>
    <x v="0"/>
  </r>
  <r>
    <x v="92"/>
    <n v="180"/>
    <x v="92"/>
    <x v="1"/>
    <x v="0"/>
    <x v="2"/>
    <x v="2"/>
    <x v="2"/>
    <n v="3589"/>
    <x v="0"/>
  </r>
  <r>
    <x v="93"/>
    <n v="214"/>
    <x v="93"/>
    <x v="0"/>
    <x v="0"/>
    <x v="6"/>
    <x v="1"/>
    <x v="1"/>
    <n v="2840"/>
    <x v="1"/>
  </r>
  <r>
    <x v="94"/>
    <n v="408"/>
    <x v="94"/>
    <x v="0"/>
    <x v="0"/>
    <x v="42"/>
    <x v="2"/>
    <x v="2"/>
    <n v="6973"/>
    <x v="0"/>
  </r>
  <r>
    <x v="95"/>
    <n v="902"/>
    <x v="95"/>
    <x v="0"/>
    <x v="1"/>
    <x v="43"/>
    <x v="1"/>
    <x v="2"/>
    <n v="4416"/>
    <x v="1"/>
  </r>
  <r>
    <x v="96"/>
    <n v="763"/>
    <x v="96"/>
    <x v="0"/>
    <x v="1"/>
    <x v="44"/>
    <x v="1"/>
    <x v="2"/>
    <n v="3944"/>
    <x v="1"/>
  </r>
  <r>
    <x v="97"/>
    <n v="168"/>
    <x v="97"/>
    <x v="0"/>
    <x v="1"/>
    <x v="45"/>
    <x v="2"/>
    <x v="2"/>
    <n v="5753"/>
    <x v="0"/>
  </r>
  <r>
    <x v="98"/>
    <n v="723"/>
    <x v="98"/>
    <x v="1"/>
    <x v="1"/>
    <x v="2"/>
    <x v="2"/>
    <x v="2"/>
    <n v="6580"/>
    <x v="0"/>
  </r>
  <r>
    <x v="99"/>
    <n v="438"/>
    <x v="99"/>
    <x v="0"/>
    <x v="1"/>
    <x v="46"/>
    <x v="0"/>
    <x v="2"/>
    <n v="1362"/>
    <x v="0"/>
  </r>
  <r>
    <x v="100"/>
    <n v="162"/>
    <x v="100"/>
    <x v="0"/>
    <x v="0"/>
    <x v="47"/>
    <x v="1"/>
    <x v="0"/>
    <n v="3545"/>
    <x v="1"/>
  </r>
  <r>
    <x v="101"/>
    <n v="246"/>
    <x v="101"/>
    <x v="0"/>
    <x v="0"/>
    <x v="48"/>
    <x v="1"/>
    <x v="0"/>
    <n v="7371"/>
    <x v="1"/>
  </r>
  <r>
    <x v="102"/>
    <n v="105"/>
    <x v="102"/>
    <x v="1"/>
    <x v="0"/>
    <x v="2"/>
    <x v="2"/>
    <x v="2"/>
    <n v="4484"/>
    <x v="0"/>
  </r>
  <r>
    <x v="103"/>
    <n v="308"/>
    <x v="103"/>
    <x v="1"/>
    <x v="1"/>
    <x v="2"/>
    <x v="2"/>
    <x v="2"/>
    <n v="3906"/>
    <x v="0"/>
  </r>
  <r>
    <x v="104"/>
    <n v="172"/>
    <x v="104"/>
    <x v="0"/>
    <x v="1"/>
    <x v="49"/>
    <x v="0"/>
    <x v="1"/>
    <n v="598"/>
    <x v="2"/>
  </r>
  <r>
    <x v="105"/>
    <n v="775"/>
    <x v="105"/>
    <x v="1"/>
    <x v="0"/>
    <x v="2"/>
    <x v="1"/>
    <x v="1"/>
    <n v="3920"/>
    <x v="1"/>
  </r>
  <r>
    <x v="106"/>
    <n v="333"/>
    <x v="106"/>
    <x v="0"/>
    <x v="0"/>
    <x v="50"/>
    <x v="0"/>
    <x v="2"/>
    <n v="3077"/>
    <x v="0"/>
  </r>
  <r>
    <x v="107"/>
    <n v="548"/>
    <x v="107"/>
    <x v="1"/>
    <x v="1"/>
    <x v="2"/>
    <x v="1"/>
    <x v="2"/>
    <n v="2920"/>
    <x v="1"/>
  </r>
  <r>
    <x v="108"/>
    <n v="665"/>
    <x v="108"/>
    <x v="0"/>
    <x v="0"/>
    <x v="51"/>
    <x v="2"/>
    <x v="2"/>
    <n v="993"/>
    <x v="2"/>
  </r>
  <r>
    <x v="109"/>
    <n v="305"/>
    <x v="109"/>
    <x v="0"/>
    <x v="1"/>
    <x v="52"/>
    <x v="0"/>
    <x v="0"/>
    <n v="3237"/>
    <x v="0"/>
  </r>
  <r>
    <x v="110"/>
    <n v="938"/>
    <x v="110"/>
    <x v="1"/>
    <x v="0"/>
    <x v="2"/>
    <x v="1"/>
    <x v="2"/>
    <n v="3977"/>
    <x v="1"/>
  </r>
  <r>
    <x v="111"/>
    <n v="714"/>
    <x v="111"/>
    <x v="0"/>
    <x v="0"/>
    <x v="53"/>
    <x v="0"/>
    <x v="2"/>
    <n v="6321"/>
    <x v="0"/>
  </r>
  <r>
    <x v="112"/>
    <n v="251"/>
    <x v="112"/>
    <x v="0"/>
    <x v="0"/>
    <x v="54"/>
    <x v="1"/>
    <x v="0"/>
    <n v="5023"/>
    <x v="1"/>
  </r>
  <r>
    <x v="113"/>
    <n v="330"/>
    <x v="113"/>
    <x v="1"/>
    <x v="1"/>
    <x v="2"/>
    <x v="2"/>
    <x v="2"/>
    <n v="4272"/>
    <x v="0"/>
  </r>
  <r>
    <x v="114"/>
    <n v="69"/>
    <x v="114"/>
    <x v="0"/>
    <x v="1"/>
    <x v="55"/>
    <x v="0"/>
    <x v="1"/>
    <n v="4870"/>
    <x v="0"/>
  </r>
  <r>
    <x v="115"/>
    <n v="969"/>
    <x v="115"/>
    <x v="0"/>
    <x v="0"/>
    <x v="56"/>
    <x v="1"/>
    <x v="0"/>
    <n v="3964"/>
    <x v="1"/>
  </r>
  <r>
    <x v="116"/>
    <n v="974"/>
    <x v="116"/>
    <x v="0"/>
    <x v="1"/>
    <x v="57"/>
    <x v="0"/>
    <x v="0"/>
    <n v="5162"/>
    <x v="0"/>
  </r>
  <r>
    <x v="117"/>
    <n v="526"/>
    <x v="117"/>
    <x v="0"/>
    <x v="1"/>
    <x v="58"/>
    <x v="1"/>
    <x v="2"/>
    <n v="7072"/>
    <x v="1"/>
  </r>
  <r>
    <x v="118"/>
    <n v="510"/>
    <x v="118"/>
    <x v="1"/>
    <x v="1"/>
    <x v="2"/>
    <x v="1"/>
    <x v="2"/>
    <n v="3184"/>
    <x v="1"/>
  </r>
  <r>
    <x v="119"/>
    <n v="444"/>
    <x v="119"/>
    <x v="1"/>
    <x v="0"/>
    <x v="2"/>
    <x v="0"/>
    <x v="2"/>
    <n v="2627"/>
    <x v="0"/>
  </r>
  <r>
    <x v="120"/>
    <n v="503"/>
    <x v="120"/>
    <x v="0"/>
    <x v="0"/>
    <x v="59"/>
    <x v="2"/>
    <x v="2"/>
    <n v="7344"/>
    <x v="0"/>
  </r>
  <r>
    <x v="121"/>
    <n v="109"/>
    <x v="121"/>
    <x v="1"/>
    <x v="0"/>
    <x v="2"/>
    <x v="2"/>
    <x v="1"/>
    <n v="2945"/>
    <x v="0"/>
  </r>
  <r>
    <x v="122"/>
    <n v="823"/>
    <x v="122"/>
    <x v="0"/>
    <x v="0"/>
    <x v="60"/>
    <x v="1"/>
    <x v="0"/>
    <n v="2189"/>
    <x v="1"/>
  </r>
  <r>
    <x v="123"/>
    <n v="147"/>
    <x v="123"/>
    <x v="0"/>
    <x v="1"/>
    <x v="11"/>
    <x v="1"/>
    <x v="2"/>
    <n v="2399"/>
    <x v="1"/>
  </r>
  <r>
    <x v="124"/>
    <n v="625"/>
    <x v="124"/>
    <x v="1"/>
    <x v="0"/>
    <x v="2"/>
    <x v="1"/>
    <x v="0"/>
    <n v="3576"/>
    <x v="1"/>
  </r>
  <r>
    <x v="125"/>
    <n v="695"/>
    <x v="125"/>
    <x v="1"/>
    <x v="1"/>
    <x v="2"/>
    <x v="0"/>
    <x v="2"/>
    <n v="3390"/>
    <x v="0"/>
  </r>
  <r>
    <x v="126"/>
    <n v="983"/>
    <x v="126"/>
    <x v="1"/>
    <x v="1"/>
    <x v="2"/>
    <x v="1"/>
    <x v="2"/>
    <n v="2089"/>
    <x v="1"/>
  </r>
  <r>
    <x v="127"/>
    <n v="82"/>
    <x v="127"/>
    <x v="1"/>
    <x v="1"/>
    <x v="2"/>
    <x v="1"/>
    <x v="2"/>
    <n v="562"/>
    <x v="3"/>
  </r>
  <r>
    <x v="128"/>
    <n v="397"/>
    <x v="128"/>
    <x v="1"/>
    <x v="0"/>
    <x v="2"/>
    <x v="0"/>
    <x v="0"/>
    <n v="6273"/>
    <x v="0"/>
  </r>
  <r>
    <x v="129"/>
    <n v="599"/>
    <x v="129"/>
    <x v="1"/>
    <x v="0"/>
    <x v="2"/>
    <x v="1"/>
    <x v="0"/>
    <n v="5214"/>
    <x v="1"/>
  </r>
  <r>
    <x v="130"/>
    <n v="306"/>
    <x v="130"/>
    <x v="0"/>
    <x v="1"/>
    <x v="61"/>
    <x v="1"/>
    <x v="0"/>
    <n v="7088"/>
    <x v="1"/>
  </r>
  <r>
    <x v="131"/>
    <n v="536"/>
    <x v="131"/>
    <x v="0"/>
    <x v="0"/>
    <x v="62"/>
    <x v="2"/>
    <x v="0"/>
    <n v="672"/>
    <x v="2"/>
  </r>
  <r>
    <x v="132"/>
    <n v="20"/>
    <x v="132"/>
    <x v="1"/>
    <x v="0"/>
    <x v="2"/>
    <x v="0"/>
    <x v="0"/>
    <n v="3609"/>
    <x v="0"/>
  </r>
  <r>
    <x v="133"/>
    <n v="515"/>
    <x v="133"/>
    <x v="1"/>
    <x v="0"/>
    <x v="2"/>
    <x v="0"/>
    <x v="1"/>
    <n v="4661"/>
    <x v="0"/>
  </r>
  <r>
    <x v="134"/>
    <n v="332"/>
    <x v="134"/>
    <x v="1"/>
    <x v="1"/>
    <x v="2"/>
    <x v="2"/>
    <x v="1"/>
    <n v="5500"/>
    <x v="0"/>
  </r>
  <r>
    <x v="135"/>
    <n v="127"/>
    <x v="135"/>
    <x v="0"/>
    <x v="0"/>
    <x v="63"/>
    <x v="0"/>
    <x v="1"/>
    <n v="6047"/>
    <x v="0"/>
  </r>
  <r>
    <x v="136"/>
    <n v="958"/>
    <x v="136"/>
    <x v="1"/>
    <x v="0"/>
    <x v="2"/>
    <x v="2"/>
    <x v="1"/>
    <n v="730"/>
    <x v="2"/>
  </r>
  <r>
    <x v="137"/>
    <n v="42"/>
    <x v="137"/>
    <x v="0"/>
    <x v="1"/>
    <x v="64"/>
    <x v="0"/>
    <x v="1"/>
    <n v="2880"/>
    <x v="0"/>
  </r>
  <r>
    <x v="138"/>
    <n v="977"/>
    <x v="138"/>
    <x v="0"/>
    <x v="0"/>
    <x v="17"/>
    <x v="0"/>
    <x v="0"/>
    <n v="1133"/>
    <x v="0"/>
  </r>
  <r>
    <x v="139"/>
    <n v="460"/>
    <x v="139"/>
    <x v="0"/>
    <x v="1"/>
    <x v="11"/>
    <x v="2"/>
    <x v="2"/>
    <n v="2355"/>
    <x v="0"/>
  </r>
  <r>
    <x v="140"/>
    <n v="659"/>
    <x v="140"/>
    <x v="0"/>
    <x v="1"/>
    <x v="65"/>
    <x v="1"/>
    <x v="2"/>
    <n v="6769"/>
    <x v="1"/>
  </r>
  <r>
    <x v="141"/>
    <n v="197"/>
    <x v="141"/>
    <x v="0"/>
    <x v="1"/>
    <x v="66"/>
    <x v="1"/>
    <x v="2"/>
    <n v="5406"/>
    <x v="1"/>
  </r>
  <r>
    <x v="142"/>
    <n v="540"/>
    <x v="142"/>
    <x v="0"/>
    <x v="1"/>
    <x v="10"/>
    <x v="2"/>
    <x v="1"/>
    <n v="2333"/>
    <x v="0"/>
  </r>
  <r>
    <x v="143"/>
    <n v="178"/>
    <x v="143"/>
    <x v="0"/>
    <x v="1"/>
    <x v="67"/>
    <x v="1"/>
    <x v="1"/>
    <n v="7064"/>
    <x v="1"/>
  </r>
  <r>
    <x v="144"/>
    <n v="202"/>
    <x v="144"/>
    <x v="0"/>
    <x v="0"/>
    <x v="68"/>
    <x v="1"/>
    <x v="2"/>
    <n v="5296"/>
    <x v="1"/>
  </r>
  <r>
    <x v="145"/>
    <n v="632"/>
    <x v="145"/>
    <x v="0"/>
    <x v="0"/>
    <x v="69"/>
    <x v="0"/>
    <x v="0"/>
    <n v="5992"/>
    <x v="0"/>
  </r>
  <r>
    <x v="146"/>
    <n v="25"/>
    <x v="146"/>
    <x v="0"/>
    <x v="0"/>
    <x v="70"/>
    <x v="0"/>
    <x v="0"/>
    <n v="1401"/>
    <x v="0"/>
  </r>
  <r>
    <x v="147"/>
    <n v="990"/>
    <x v="147"/>
    <x v="0"/>
    <x v="0"/>
    <x v="71"/>
    <x v="1"/>
    <x v="1"/>
    <n v="4758"/>
    <x v="1"/>
  </r>
  <r>
    <x v="148"/>
    <n v="913"/>
    <x v="148"/>
    <x v="1"/>
    <x v="1"/>
    <x v="2"/>
    <x v="0"/>
    <x v="2"/>
    <n v="2769"/>
    <x v="0"/>
  </r>
  <r>
    <x v="149"/>
    <n v="371"/>
    <x v="149"/>
    <x v="1"/>
    <x v="1"/>
    <x v="2"/>
    <x v="1"/>
    <x v="2"/>
    <n v="7344"/>
    <x v="1"/>
  </r>
  <r>
    <x v="150"/>
    <n v="514"/>
    <x v="150"/>
    <x v="1"/>
    <x v="1"/>
    <x v="2"/>
    <x v="1"/>
    <x v="0"/>
    <n v="4588"/>
    <x v="1"/>
  </r>
  <r>
    <x v="151"/>
    <n v="707"/>
    <x v="151"/>
    <x v="1"/>
    <x v="0"/>
    <x v="2"/>
    <x v="1"/>
    <x v="2"/>
    <n v="4212"/>
    <x v="1"/>
  </r>
  <r>
    <x v="152"/>
    <n v="473"/>
    <x v="152"/>
    <x v="0"/>
    <x v="1"/>
    <x v="72"/>
    <x v="1"/>
    <x v="0"/>
    <n v="1655"/>
    <x v="1"/>
  </r>
  <r>
    <x v="153"/>
    <n v="847"/>
    <x v="153"/>
    <x v="1"/>
    <x v="1"/>
    <x v="2"/>
    <x v="1"/>
    <x v="2"/>
    <n v="851"/>
    <x v="3"/>
  </r>
  <r>
    <x v="154"/>
    <n v="815"/>
    <x v="154"/>
    <x v="0"/>
    <x v="1"/>
    <x v="73"/>
    <x v="1"/>
    <x v="1"/>
    <n v="3062"/>
    <x v="1"/>
  </r>
  <r>
    <x v="155"/>
    <n v="928"/>
    <x v="155"/>
    <x v="1"/>
    <x v="1"/>
    <x v="2"/>
    <x v="1"/>
    <x v="0"/>
    <n v="4920"/>
    <x v="1"/>
  </r>
  <r>
    <x v="156"/>
    <n v="210"/>
    <x v="156"/>
    <x v="1"/>
    <x v="1"/>
    <x v="2"/>
    <x v="1"/>
    <x v="0"/>
    <n v="2720"/>
    <x v="1"/>
  </r>
  <r>
    <x v="157"/>
    <n v="793"/>
    <x v="157"/>
    <x v="1"/>
    <x v="1"/>
    <x v="2"/>
    <x v="1"/>
    <x v="0"/>
    <n v="6266"/>
    <x v="1"/>
  </r>
  <r>
    <x v="158"/>
    <n v="872"/>
    <x v="158"/>
    <x v="0"/>
    <x v="1"/>
    <x v="74"/>
    <x v="0"/>
    <x v="1"/>
    <n v="5227"/>
    <x v="0"/>
  </r>
  <r>
    <x v="159"/>
    <n v="298"/>
    <x v="159"/>
    <x v="1"/>
    <x v="1"/>
    <x v="2"/>
    <x v="0"/>
    <x v="1"/>
    <n v="1604"/>
    <x v="0"/>
  </r>
  <r>
    <x v="160"/>
    <n v="941"/>
    <x v="160"/>
    <x v="0"/>
    <x v="1"/>
    <x v="75"/>
    <x v="0"/>
    <x v="1"/>
    <n v="3891"/>
    <x v="0"/>
  </r>
  <r>
    <x v="161"/>
    <n v="731"/>
    <x v="161"/>
    <x v="1"/>
    <x v="1"/>
    <x v="2"/>
    <x v="1"/>
    <x v="2"/>
    <n v="2710"/>
    <x v="1"/>
  </r>
  <r>
    <x v="162"/>
    <n v="500"/>
    <x v="162"/>
    <x v="1"/>
    <x v="1"/>
    <x v="2"/>
    <x v="0"/>
    <x v="0"/>
    <n v="5666"/>
    <x v="0"/>
  </r>
  <r>
    <x v="163"/>
    <n v="142"/>
    <x v="163"/>
    <x v="1"/>
    <x v="0"/>
    <x v="2"/>
    <x v="1"/>
    <x v="2"/>
    <n v="6469"/>
    <x v="1"/>
  </r>
  <r>
    <x v="164"/>
    <n v="787"/>
    <x v="164"/>
    <x v="0"/>
    <x v="1"/>
    <x v="76"/>
    <x v="0"/>
    <x v="2"/>
    <n v="3956"/>
    <x v="0"/>
  </r>
  <r>
    <x v="165"/>
    <n v="749"/>
    <x v="165"/>
    <x v="0"/>
    <x v="0"/>
    <x v="77"/>
    <x v="2"/>
    <x v="2"/>
    <n v="1720"/>
    <x v="0"/>
  </r>
  <r>
    <x v="166"/>
    <n v="304"/>
    <x v="166"/>
    <x v="0"/>
    <x v="1"/>
    <x v="35"/>
    <x v="2"/>
    <x v="2"/>
    <n v="4790"/>
    <x v="0"/>
  </r>
  <r>
    <x v="167"/>
    <n v="30"/>
    <x v="167"/>
    <x v="0"/>
    <x v="1"/>
    <x v="78"/>
    <x v="1"/>
    <x v="2"/>
    <n v="5808"/>
    <x v="1"/>
  </r>
  <r>
    <x v="168"/>
    <n v="477"/>
    <x v="168"/>
    <x v="1"/>
    <x v="1"/>
    <x v="2"/>
    <x v="2"/>
    <x v="2"/>
    <n v="4026"/>
    <x v="0"/>
  </r>
  <r>
    <x v="169"/>
    <n v="52"/>
    <x v="169"/>
    <x v="1"/>
    <x v="0"/>
    <x v="2"/>
    <x v="1"/>
    <x v="1"/>
    <n v="5230"/>
    <x v="1"/>
  </r>
  <r>
    <x v="170"/>
    <n v="73"/>
    <x v="170"/>
    <x v="1"/>
    <x v="1"/>
    <x v="2"/>
    <x v="1"/>
    <x v="0"/>
    <n v="6579"/>
    <x v="1"/>
  </r>
  <r>
    <x v="171"/>
    <n v="691"/>
    <x v="171"/>
    <x v="0"/>
    <x v="0"/>
    <x v="79"/>
    <x v="1"/>
    <x v="0"/>
    <n v="3223"/>
    <x v="1"/>
  </r>
  <r>
    <x v="172"/>
    <n v="786"/>
    <x v="172"/>
    <x v="0"/>
    <x v="1"/>
    <x v="80"/>
    <x v="1"/>
    <x v="2"/>
    <n v="2159"/>
    <x v="1"/>
  </r>
  <r>
    <x v="173"/>
    <n v="68"/>
    <x v="173"/>
    <x v="1"/>
    <x v="1"/>
    <x v="2"/>
    <x v="1"/>
    <x v="2"/>
    <n v="5391"/>
    <x v="1"/>
  </r>
  <r>
    <x v="174"/>
    <n v="630"/>
    <x v="174"/>
    <x v="0"/>
    <x v="1"/>
    <x v="81"/>
    <x v="1"/>
    <x v="1"/>
    <n v="6641"/>
    <x v="1"/>
  </r>
  <r>
    <x v="175"/>
    <n v="357"/>
    <x v="175"/>
    <x v="1"/>
    <x v="1"/>
    <x v="2"/>
    <x v="1"/>
    <x v="2"/>
    <n v="3618"/>
    <x v="1"/>
  </r>
  <r>
    <x v="176"/>
    <n v="455"/>
    <x v="176"/>
    <x v="1"/>
    <x v="0"/>
    <x v="2"/>
    <x v="1"/>
    <x v="2"/>
    <n v="5208"/>
    <x v="1"/>
  </r>
  <r>
    <x v="177"/>
    <n v="947"/>
    <x v="177"/>
    <x v="0"/>
    <x v="0"/>
    <x v="82"/>
    <x v="2"/>
    <x v="1"/>
    <n v="918"/>
    <x v="2"/>
  </r>
  <r>
    <x v="178"/>
    <n v="589"/>
    <x v="178"/>
    <x v="1"/>
    <x v="0"/>
    <x v="2"/>
    <x v="2"/>
    <x v="1"/>
    <n v="5142"/>
    <x v="0"/>
  </r>
  <r>
    <x v="179"/>
    <n v="863"/>
    <x v="179"/>
    <x v="1"/>
    <x v="0"/>
    <x v="2"/>
    <x v="1"/>
    <x v="0"/>
    <n v="6526"/>
    <x v="1"/>
  </r>
  <r>
    <x v="180"/>
    <n v="668"/>
    <x v="180"/>
    <x v="0"/>
    <x v="0"/>
    <x v="83"/>
    <x v="0"/>
    <x v="0"/>
    <n v="6863"/>
    <x v="0"/>
  </r>
  <r>
    <x v="181"/>
    <n v="206"/>
    <x v="181"/>
    <x v="1"/>
    <x v="1"/>
    <x v="2"/>
    <x v="0"/>
    <x v="0"/>
    <n v="302"/>
    <x v="2"/>
  </r>
  <r>
    <x v="182"/>
    <n v="835"/>
    <x v="182"/>
    <x v="1"/>
    <x v="0"/>
    <x v="2"/>
    <x v="2"/>
    <x v="0"/>
    <n v="2017"/>
    <x v="0"/>
  </r>
  <r>
    <x v="183"/>
    <n v="315"/>
    <x v="183"/>
    <x v="1"/>
    <x v="0"/>
    <x v="2"/>
    <x v="0"/>
    <x v="2"/>
    <n v="5780"/>
    <x v="0"/>
  </r>
  <r>
    <x v="184"/>
    <n v="553"/>
    <x v="184"/>
    <x v="1"/>
    <x v="0"/>
    <x v="2"/>
    <x v="2"/>
    <x v="2"/>
    <n v="1442"/>
    <x v="0"/>
  </r>
  <r>
    <x v="185"/>
    <n v="861"/>
    <x v="185"/>
    <x v="0"/>
    <x v="0"/>
    <x v="84"/>
    <x v="2"/>
    <x v="2"/>
    <n v="5143"/>
    <x v="0"/>
  </r>
  <r>
    <x v="186"/>
    <n v="279"/>
    <x v="186"/>
    <x v="1"/>
    <x v="0"/>
    <x v="2"/>
    <x v="0"/>
    <x v="0"/>
    <n v="651"/>
    <x v="2"/>
  </r>
  <r>
    <x v="187"/>
    <n v="75"/>
    <x v="187"/>
    <x v="0"/>
    <x v="1"/>
    <x v="85"/>
    <x v="1"/>
    <x v="2"/>
    <n v="3101"/>
    <x v="1"/>
  </r>
  <r>
    <x v="188"/>
    <n v="895"/>
    <x v="188"/>
    <x v="1"/>
    <x v="1"/>
    <x v="2"/>
    <x v="0"/>
    <x v="1"/>
    <n v="2090"/>
    <x v="0"/>
  </r>
  <r>
    <x v="189"/>
    <n v="866"/>
    <x v="189"/>
    <x v="0"/>
    <x v="1"/>
    <x v="86"/>
    <x v="1"/>
    <x v="1"/>
    <n v="3779"/>
    <x v="1"/>
  </r>
  <r>
    <x v="190"/>
    <n v="792"/>
    <x v="190"/>
    <x v="1"/>
    <x v="1"/>
    <x v="2"/>
    <x v="2"/>
    <x v="0"/>
    <n v="5324"/>
    <x v="0"/>
  </r>
  <r>
    <x v="191"/>
    <n v="191"/>
    <x v="191"/>
    <x v="0"/>
    <x v="0"/>
    <x v="40"/>
    <x v="2"/>
    <x v="0"/>
    <n v="4603"/>
    <x v="0"/>
  </r>
  <r>
    <x v="192"/>
    <n v="59"/>
    <x v="192"/>
    <x v="1"/>
    <x v="0"/>
    <x v="2"/>
    <x v="2"/>
    <x v="1"/>
    <n v="7171"/>
    <x v="0"/>
  </r>
  <r>
    <x v="193"/>
    <n v="748"/>
    <x v="193"/>
    <x v="1"/>
    <x v="0"/>
    <x v="2"/>
    <x v="0"/>
    <x v="2"/>
    <n v="1253"/>
    <x v="0"/>
  </r>
  <r>
    <x v="194"/>
    <n v="693"/>
    <x v="194"/>
    <x v="1"/>
    <x v="1"/>
    <x v="2"/>
    <x v="1"/>
    <x v="2"/>
    <n v="4287"/>
    <x v="1"/>
  </r>
  <r>
    <x v="195"/>
    <n v="955"/>
    <x v="195"/>
    <x v="0"/>
    <x v="0"/>
    <x v="87"/>
    <x v="0"/>
    <x v="1"/>
    <n v="5101"/>
    <x v="0"/>
  </r>
  <r>
    <x v="196"/>
    <n v="538"/>
    <x v="196"/>
    <x v="1"/>
    <x v="1"/>
    <x v="2"/>
    <x v="0"/>
    <x v="1"/>
    <n v="5974"/>
    <x v="0"/>
  </r>
  <r>
    <x v="197"/>
    <n v="169"/>
    <x v="197"/>
    <x v="0"/>
    <x v="1"/>
    <x v="88"/>
    <x v="1"/>
    <x v="2"/>
    <n v="1910"/>
    <x v="1"/>
  </r>
  <r>
    <x v="198"/>
    <n v="924"/>
    <x v="198"/>
    <x v="0"/>
    <x v="0"/>
    <x v="89"/>
    <x v="1"/>
    <x v="0"/>
    <n v="1954"/>
    <x v="1"/>
  </r>
  <r>
    <x v="199"/>
    <n v="579"/>
    <x v="199"/>
    <x v="1"/>
    <x v="0"/>
    <x v="2"/>
    <x v="1"/>
    <x v="1"/>
    <n v="1211"/>
    <x v="1"/>
  </r>
</pivotCacheRecords>
</file>

<file path=xl/pivotCache/pivotCacheRecords2.xml><?xml version="1.0" encoding="utf-8"?>
<pivotCacheRecords xmlns="http://schemas.openxmlformats.org/spreadsheetml/2006/main" xmlns:r="http://schemas.openxmlformats.org/officeDocument/2006/relationships" count="200">
  <r>
    <x v="0"/>
    <n v="690"/>
    <n v="49302"/>
    <x v="0"/>
  </r>
  <r>
    <x v="1"/>
    <n v="933"/>
    <n v="78698"/>
    <x v="0"/>
  </r>
  <r>
    <x v="2"/>
    <n v="261"/>
    <n v="69417"/>
    <x v="1"/>
  </r>
  <r>
    <x v="3"/>
    <n v="445"/>
    <n v="39655"/>
    <x v="1"/>
  </r>
  <r>
    <x v="4"/>
    <n v="722"/>
    <n v="87400"/>
    <x v="1"/>
  </r>
  <r>
    <x v="5"/>
    <n v="129"/>
    <n v="56881"/>
    <x v="0"/>
  </r>
  <r>
    <x v="6"/>
    <n v="489"/>
    <n v="99239"/>
    <x v="1"/>
  </r>
  <r>
    <x v="7"/>
    <n v="165"/>
    <n v="23921"/>
    <x v="1"/>
  </r>
  <r>
    <x v="8"/>
    <n v="164"/>
    <n v="67599"/>
    <x v="1"/>
  </r>
  <r>
    <x v="9"/>
    <n v="364"/>
    <n v="3725"/>
    <x v="1"/>
  </r>
  <r>
    <x v="10"/>
    <n v="469"/>
    <n v="95516"/>
    <x v="0"/>
  </r>
  <r>
    <x v="11"/>
    <n v="158"/>
    <n v="62528"/>
    <x v="0"/>
  </r>
  <r>
    <x v="12"/>
    <n v="337"/>
    <n v="21021"/>
    <x v="1"/>
  </r>
  <r>
    <x v="13"/>
    <n v="634"/>
    <n v="99492"/>
    <x v="1"/>
  </r>
  <r>
    <x v="14"/>
    <n v="577"/>
    <n v="60282"/>
    <x v="0"/>
  </r>
  <r>
    <x v="15"/>
    <n v="907"/>
    <n v="20357"/>
    <x v="1"/>
  </r>
  <r>
    <x v="16"/>
    <n v="870"/>
    <n v="24053"/>
    <x v="1"/>
  </r>
  <r>
    <x v="17"/>
    <n v="982"/>
    <n v="50958"/>
    <x v="1"/>
  </r>
  <r>
    <x v="18"/>
    <n v="351"/>
    <n v="68227"/>
    <x v="0"/>
  </r>
  <r>
    <x v="19"/>
    <n v="328"/>
    <n v="77861"/>
    <x v="0"/>
  </r>
  <r>
    <x v="20"/>
    <n v="242"/>
    <n v="48315"/>
    <x v="1"/>
  </r>
  <r>
    <x v="21"/>
    <n v="421"/>
    <n v="83002"/>
    <x v="0"/>
  </r>
  <r>
    <x v="22"/>
    <n v="6"/>
    <n v="47650"/>
    <x v="0"/>
  </r>
  <r>
    <x v="23"/>
    <n v="384"/>
    <n v="19386"/>
    <x v="1"/>
  </r>
  <r>
    <x v="24"/>
    <n v="286"/>
    <n v="39432"/>
    <x v="0"/>
  </r>
  <r>
    <x v="25"/>
    <n v="892"/>
    <n v="1421"/>
    <x v="0"/>
  </r>
  <r>
    <x v="26"/>
    <n v="558"/>
    <n v="16113"/>
    <x v="0"/>
  </r>
  <r>
    <x v="27"/>
    <n v="481"/>
    <n v="52318"/>
    <x v="1"/>
  </r>
  <r>
    <x v="28"/>
    <n v="155"/>
    <n v="7389"/>
    <x v="1"/>
  </r>
  <r>
    <x v="29"/>
    <n v="771"/>
    <n v="86040"/>
    <x v="0"/>
  </r>
  <r>
    <x v="30"/>
    <n v="945"/>
    <n v="56148"/>
    <x v="0"/>
  </r>
  <r>
    <x v="31"/>
    <n v="719"/>
    <n v="894"/>
    <x v="0"/>
  </r>
  <r>
    <x v="32"/>
    <n v="493"/>
    <n v="35634"/>
    <x v="1"/>
  </r>
  <r>
    <x v="33"/>
    <n v="998"/>
    <n v="28701"/>
    <x v="0"/>
  </r>
  <r>
    <x v="34"/>
    <n v="968"/>
    <n v="90380"/>
    <x v="0"/>
  </r>
  <r>
    <x v="35"/>
    <n v="738"/>
    <n v="21813"/>
    <x v="1"/>
  </r>
  <r>
    <x v="36"/>
    <n v="912"/>
    <n v="36312"/>
    <x v="1"/>
  </r>
  <r>
    <x v="37"/>
    <n v="782"/>
    <n v="24856"/>
    <x v="0"/>
  </r>
  <r>
    <x v="38"/>
    <n v="140"/>
    <n v="39234"/>
    <x v="0"/>
  </r>
  <r>
    <x v="39"/>
    <n v="702"/>
    <n v="74222"/>
    <x v="0"/>
  </r>
  <r>
    <x v="40"/>
    <n v="284"/>
    <n v="47260"/>
    <x v="0"/>
  </r>
  <r>
    <x v="41"/>
    <n v="199"/>
    <n v="45432"/>
    <x v="1"/>
  </r>
  <r>
    <x v="42"/>
    <n v="228"/>
    <n v="30192"/>
    <x v="0"/>
  </r>
  <r>
    <x v="43"/>
    <n v="908"/>
    <n v="53868"/>
    <x v="1"/>
  </r>
  <r>
    <x v="44"/>
    <n v="594"/>
    <n v="9691"/>
    <x v="1"/>
  </r>
  <r>
    <x v="45"/>
    <n v="542"/>
    <n v="39001"/>
    <x v="1"/>
  </r>
  <r>
    <x v="46"/>
    <n v="586"/>
    <n v="70814"/>
    <x v="1"/>
  </r>
  <r>
    <x v="47"/>
    <n v="636"/>
    <n v="13740"/>
    <x v="0"/>
  </r>
  <r>
    <x v="48"/>
    <n v="581"/>
    <n v="33435"/>
    <x v="1"/>
  </r>
  <r>
    <x v="49"/>
    <n v="336"/>
    <n v="73589"/>
    <x v="1"/>
  </r>
  <r>
    <x v="50"/>
    <n v="504"/>
    <n v="18598"/>
    <x v="0"/>
  </r>
  <r>
    <x v="51"/>
    <n v="346"/>
    <n v="23003"/>
    <x v="0"/>
  </r>
  <r>
    <x v="52"/>
    <n v="135"/>
    <n v="80901"/>
    <x v="1"/>
  </r>
  <r>
    <x v="53"/>
    <n v="822"/>
    <n v="69113"/>
    <x v="0"/>
  </r>
  <r>
    <x v="54"/>
    <n v="95"/>
    <n v="26060"/>
    <x v="1"/>
  </r>
  <r>
    <x v="55"/>
    <n v="597"/>
    <n v="25677"/>
    <x v="1"/>
  </r>
  <r>
    <x v="56"/>
    <n v="340"/>
    <n v="62912"/>
    <x v="1"/>
  </r>
  <r>
    <x v="57"/>
    <n v="905"/>
    <n v="77649"/>
    <x v="0"/>
  </r>
  <r>
    <x v="58"/>
    <n v="250"/>
    <n v="73561"/>
    <x v="0"/>
  </r>
  <r>
    <x v="59"/>
    <n v="400"/>
    <n v="50357"/>
    <x v="1"/>
  </r>
  <r>
    <x v="60"/>
    <n v="877"/>
    <n v="61325"/>
    <x v="0"/>
  </r>
  <r>
    <x v="61"/>
    <n v="97"/>
    <n v="76658"/>
    <x v="1"/>
  </r>
  <r>
    <x v="62"/>
    <n v="12"/>
    <n v="35525"/>
    <x v="1"/>
  </r>
  <r>
    <x v="63"/>
    <n v="353"/>
    <n v="12462"/>
    <x v="0"/>
  </r>
  <r>
    <x v="64"/>
    <n v="856"/>
    <n v="27105"/>
    <x v="0"/>
  </r>
  <r>
    <x v="65"/>
    <n v="1"/>
    <n v="99604"/>
    <x v="0"/>
  </r>
  <r>
    <x v="66"/>
    <n v="390"/>
    <n v="90449"/>
    <x v="0"/>
  </r>
  <r>
    <x v="67"/>
    <n v="446"/>
    <n v="9520"/>
    <x v="1"/>
  </r>
  <r>
    <x v="68"/>
    <n v="32"/>
    <n v="42210"/>
    <x v="1"/>
  </r>
  <r>
    <x v="69"/>
    <n v="420"/>
    <n v="21639"/>
    <x v="1"/>
  </r>
  <r>
    <x v="70"/>
    <n v="708"/>
    <n v="58736"/>
    <x v="0"/>
  </r>
  <r>
    <x v="71"/>
    <n v="227"/>
    <n v="3951"/>
    <x v="0"/>
  </r>
  <r>
    <x v="72"/>
    <n v="595"/>
    <n v="69479"/>
    <x v="1"/>
  </r>
  <r>
    <x v="73"/>
    <n v="211"/>
    <n v="10366"/>
    <x v="0"/>
  </r>
  <r>
    <x v="74"/>
    <n v="650"/>
    <n v="10001"/>
    <x v="1"/>
  </r>
  <r>
    <x v="75"/>
    <n v="45"/>
    <n v="15307"/>
    <x v="0"/>
  </r>
  <r>
    <x v="76"/>
    <n v="201"/>
    <n v="68923"/>
    <x v="1"/>
  </r>
  <r>
    <x v="77"/>
    <n v="564"/>
    <n v="59651"/>
    <x v="0"/>
  </r>
  <r>
    <x v="78"/>
    <n v="138"/>
    <n v="78953"/>
    <x v="1"/>
  </r>
  <r>
    <x v="79"/>
    <n v="57"/>
    <n v="89420"/>
    <x v="0"/>
  </r>
  <r>
    <x v="80"/>
    <n v="128"/>
    <n v="50374"/>
    <x v="1"/>
  </r>
  <r>
    <x v="81"/>
    <n v="33"/>
    <n v="83102"/>
    <x v="1"/>
  </r>
  <r>
    <x v="82"/>
    <n v="936"/>
    <n v="62151"/>
    <x v="1"/>
  </r>
  <r>
    <x v="83"/>
    <n v="762"/>
    <n v="84665"/>
    <x v="1"/>
  </r>
  <r>
    <x v="84"/>
    <n v="838"/>
    <n v="1760"/>
    <x v="0"/>
  </r>
  <r>
    <x v="85"/>
    <n v="215"/>
    <n v="30239"/>
    <x v="0"/>
  </r>
  <r>
    <x v="86"/>
    <n v="818"/>
    <n v="20194"/>
    <x v="0"/>
  </r>
  <r>
    <x v="87"/>
    <n v="780"/>
    <n v="58470"/>
    <x v="0"/>
  </r>
  <r>
    <x v="88"/>
    <n v="40"/>
    <n v="91926"/>
    <x v="1"/>
  </r>
  <r>
    <x v="89"/>
    <n v="366"/>
    <n v="34797"/>
    <x v="0"/>
  </r>
  <r>
    <x v="90"/>
    <n v="678"/>
    <n v="19346"/>
    <x v="1"/>
  </r>
  <r>
    <x v="91"/>
    <n v="703"/>
    <n v="35185"/>
    <x v="1"/>
  </r>
  <r>
    <x v="92"/>
    <n v="180"/>
    <n v="7068"/>
    <x v="1"/>
  </r>
  <r>
    <x v="93"/>
    <n v="214"/>
    <n v="96496"/>
    <x v="0"/>
  </r>
  <r>
    <x v="94"/>
    <n v="408"/>
    <n v="2988"/>
    <x v="0"/>
  </r>
  <r>
    <x v="95"/>
    <n v="902"/>
    <n v="83253"/>
    <x v="0"/>
  </r>
  <r>
    <x v="96"/>
    <n v="763"/>
    <n v="87828"/>
    <x v="0"/>
  </r>
  <r>
    <x v="97"/>
    <n v="168"/>
    <n v="17035"/>
    <x v="0"/>
  </r>
  <r>
    <x v="98"/>
    <n v="723"/>
    <n v="426"/>
    <x v="1"/>
  </r>
  <r>
    <x v="99"/>
    <n v="438"/>
    <n v="20238"/>
    <x v="0"/>
  </r>
  <r>
    <x v="100"/>
    <n v="162"/>
    <n v="68331"/>
    <x v="0"/>
  </r>
  <r>
    <x v="101"/>
    <n v="246"/>
    <n v="86132"/>
    <x v="0"/>
  </r>
  <r>
    <x v="102"/>
    <n v="105"/>
    <n v="766"/>
    <x v="1"/>
  </r>
  <r>
    <x v="103"/>
    <n v="308"/>
    <n v="13169"/>
    <x v="1"/>
  </r>
  <r>
    <x v="104"/>
    <n v="172"/>
    <n v="48657"/>
    <x v="0"/>
  </r>
  <r>
    <x v="105"/>
    <n v="775"/>
    <n v="88037"/>
    <x v="1"/>
  </r>
  <r>
    <x v="106"/>
    <n v="333"/>
    <n v="21972"/>
    <x v="0"/>
  </r>
  <r>
    <x v="107"/>
    <n v="548"/>
    <n v="87886"/>
    <x v="1"/>
  </r>
  <r>
    <x v="108"/>
    <n v="665"/>
    <n v="3244"/>
    <x v="0"/>
  </r>
  <r>
    <x v="109"/>
    <n v="305"/>
    <n v="32031"/>
    <x v="0"/>
  </r>
  <r>
    <x v="110"/>
    <n v="938"/>
    <n v="51284"/>
    <x v="1"/>
  </r>
  <r>
    <x v="111"/>
    <n v="714"/>
    <n v="23055"/>
    <x v="0"/>
  </r>
  <r>
    <x v="112"/>
    <n v="251"/>
    <n v="94926"/>
    <x v="0"/>
  </r>
  <r>
    <x v="113"/>
    <n v="330"/>
    <n v="312"/>
    <x v="1"/>
  </r>
  <r>
    <x v="114"/>
    <n v="69"/>
    <n v="45852"/>
    <x v="0"/>
  </r>
  <r>
    <x v="115"/>
    <n v="969"/>
    <n v="77063"/>
    <x v="0"/>
  </r>
  <r>
    <x v="116"/>
    <n v="974"/>
    <n v="44299"/>
    <x v="0"/>
  </r>
  <r>
    <x v="117"/>
    <n v="526"/>
    <n v="67123"/>
    <x v="0"/>
  </r>
  <r>
    <x v="118"/>
    <n v="510"/>
    <n v="51104"/>
    <x v="1"/>
  </r>
  <r>
    <x v="119"/>
    <n v="444"/>
    <n v="35369"/>
    <x v="1"/>
  </r>
  <r>
    <x v="120"/>
    <n v="503"/>
    <n v="559"/>
    <x v="0"/>
  </r>
  <r>
    <x v="121"/>
    <n v="109"/>
    <n v="13394"/>
    <x v="1"/>
  </r>
  <r>
    <x v="122"/>
    <n v="823"/>
    <n v="51472"/>
    <x v="0"/>
  </r>
  <r>
    <x v="123"/>
    <n v="147"/>
    <n v="99367"/>
    <x v="0"/>
  </r>
  <r>
    <x v="124"/>
    <n v="625"/>
    <n v="98982"/>
    <x v="1"/>
  </r>
  <r>
    <x v="125"/>
    <n v="695"/>
    <n v="47111"/>
    <x v="1"/>
  </r>
  <r>
    <x v="126"/>
    <n v="983"/>
    <n v="87420"/>
    <x v="1"/>
  </r>
  <r>
    <x v="127"/>
    <n v="82"/>
    <n v="59376"/>
    <x v="1"/>
  </r>
  <r>
    <x v="128"/>
    <n v="397"/>
    <n v="41003"/>
    <x v="1"/>
  </r>
  <r>
    <x v="129"/>
    <n v="599"/>
    <n v="58511"/>
    <x v="1"/>
  </r>
  <r>
    <x v="130"/>
    <n v="306"/>
    <n v="52868"/>
    <x v="0"/>
  </r>
  <r>
    <x v="131"/>
    <n v="536"/>
    <n v="8206"/>
    <x v="0"/>
  </r>
  <r>
    <x v="132"/>
    <n v="20"/>
    <n v="48873"/>
    <x v="1"/>
  </r>
  <r>
    <x v="133"/>
    <n v="515"/>
    <n v="22214"/>
    <x v="1"/>
  </r>
  <r>
    <x v="134"/>
    <n v="332"/>
    <n v="806"/>
    <x v="1"/>
  </r>
  <r>
    <x v="135"/>
    <n v="127"/>
    <n v="27590"/>
    <x v="0"/>
  </r>
  <r>
    <x v="136"/>
    <n v="958"/>
    <n v="5769"/>
    <x v="1"/>
  </r>
  <r>
    <x v="137"/>
    <n v="42"/>
    <n v="38290"/>
    <x v="0"/>
  </r>
  <r>
    <x v="138"/>
    <n v="977"/>
    <n v="44807"/>
    <x v="0"/>
  </r>
  <r>
    <x v="139"/>
    <n v="460"/>
    <n v="11223"/>
    <x v="0"/>
  </r>
  <r>
    <x v="140"/>
    <n v="659"/>
    <n v="85889"/>
    <x v="0"/>
  </r>
  <r>
    <x v="141"/>
    <n v="197"/>
    <n v="57138"/>
    <x v="0"/>
  </r>
  <r>
    <x v="142"/>
    <n v="540"/>
    <n v="987"/>
    <x v="0"/>
  </r>
  <r>
    <x v="143"/>
    <n v="178"/>
    <n v="80179"/>
    <x v="0"/>
  </r>
  <r>
    <x v="144"/>
    <n v="202"/>
    <n v="63810"/>
    <x v="0"/>
  </r>
  <r>
    <x v="145"/>
    <n v="632"/>
    <n v="22261"/>
    <x v="0"/>
  </r>
  <r>
    <x v="146"/>
    <n v="25"/>
    <n v="37286"/>
    <x v="0"/>
  </r>
  <r>
    <x v="147"/>
    <n v="990"/>
    <n v="73874"/>
    <x v="0"/>
  </r>
  <r>
    <x v="148"/>
    <n v="913"/>
    <n v="20187"/>
    <x v="1"/>
  </r>
  <r>
    <x v="149"/>
    <n v="371"/>
    <n v="51038"/>
    <x v="1"/>
  </r>
  <r>
    <x v="150"/>
    <n v="514"/>
    <n v="89846"/>
    <x v="1"/>
  </r>
  <r>
    <x v="151"/>
    <n v="707"/>
    <n v="59967"/>
    <x v="1"/>
  </r>
  <r>
    <x v="152"/>
    <n v="473"/>
    <n v="59474"/>
    <x v="0"/>
  </r>
  <r>
    <x v="153"/>
    <n v="847"/>
    <n v="77342"/>
    <x v="1"/>
  </r>
  <r>
    <x v="154"/>
    <n v="815"/>
    <n v="57460"/>
    <x v="0"/>
  </r>
  <r>
    <x v="155"/>
    <n v="928"/>
    <n v="74930"/>
    <x v="1"/>
  </r>
  <r>
    <x v="156"/>
    <n v="210"/>
    <n v="89389"/>
    <x v="1"/>
  </r>
  <r>
    <x v="157"/>
    <n v="793"/>
    <n v="86767"/>
    <x v="1"/>
  </r>
  <r>
    <x v="158"/>
    <n v="872"/>
    <n v="42257"/>
    <x v="0"/>
  </r>
  <r>
    <x v="159"/>
    <n v="298"/>
    <n v="28987"/>
    <x v="1"/>
  </r>
  <r>
    <x v="160"/>
    <n v="941"/>
    <n v="38952"/>
    <x v="0"/>
  </r>
  <r>
    <x v="161"/>
    <n v="731"/>
    <n v="50635"/>
    <x v="1"/>
  </r>
  <r>
    <x v="162"/>
    <n v="500"/>
    <n v="32800"/>
    <x v="1"/>
  </r>
  <r>
    <x v="163"/>
    <n v="142"/>
    <n v="67478"/>
    <x v="1"/>
  </r>
  <r>
    <x v="164"/>
    <n v="787"/>
    <n v="24449"/>
    <x v="0"/>
  </r>
  <r>
    <x v="165"/>
    <n v="749"/>
    <n v="3119"/>
    <x v="0"/>
  </r>
  <r>
    <x v="166"/>
    <n v="304"/>
    <n v="13693"/>
    <x v="0"/>
  </r>
  <r>
    <x v="167"/>
    <n v="30"/>
    <n v="80796"/>
    <x v="0"/>
  </r>
  <r>
    <x v="168"/>
    <n v="477"/>
    <n v="19804"/>
    <x v="1"/>
  </r>
  <r>
    <x v="169"/>
    <n v="52"/>
    <n v="75766"/>
    <x v="1"/>
  </r>
  <r>
    <x v="170"/>
    <n v="73"/>
    <n v="74338"/>
    <x v="1"/>
  </r>
  <r>
    <x v="171"/>
    <n v="691"/>
    <n v="73423"/>
    <x v="0"/>
  </r>
  <r>
    <x v="172"/>
    <n v="786"/>
    <n v="91842"/>
    <x v="0"/>
  </r>
  <r>
    <x v="173"/>
    <n v="68"/>
    <n v="81148"/>
    <x v="1"/>
  </r>
  <r>
    <x v="174"/>
    <n v="630"/>
    <n v="96963"/>
    <x v="0"/>
  </r>
  <r>
    <x v="175"/>
    <n v="357"/>
    <n v="88092"/>
    <x v="1"/>
  </r>
  <r>
    <x v="176"/>
    <n v="455"/>
    <n v="66397"/>
    <x v="1"/>
  </r>
  <r>
    <x v="177"/>
    <n v="947"/>
    <n v="1714"/>
    <x v="0"/>
  </r>
  <r>
    <x v="178"/>
    <n v="589"/>
    <n v="5059"/>
    <x v="1"/>
  </r>
  <r>
    <x v="179"/>
    <n v="863"/>
    <n v="66582"/>
    <x v="1"/>
  </r>
  <r>
    <x v="180"/>
    <n v="668"/>
    <n v="42143"/>
    <x v="0"/>
  </r>
  <r>
    <x v="181"/>
    <n v="206"/>
    <n v="27741"/>
    <x v="1"/>
  </r>
  <r>
    <x v="182"/>
    <n v="835"/>
    <n v="696"/>
    <x v="1"/>
  </r>
  <r>
    <x v="183"/>
    <n v="315"/>
    <n v="37660"/>
    <x v="1"/>
  </r>
  <r>
    <x v="184"/>
    <n v="553"/>
    <n v="16299"/>
    <x v="1"/>
  </r>
  <r>
    <x v="185"/>
    <n v="861"/>
    <n v="16690"/>
    <x v="0"/>
  </r>
  <r>
    <x v="186"/>
    <n v="279"/>
    <n v="21003"/>
    <x v="1"/>
  </r>
  <r>
    <x v="187"/>
    <n v="75"/>
    <n v="93642"/>
    <x v="0"/>
  </r>
  <r>
    <x v="188"/>
    <n v="895"/>
    <n v="34832"/>
    <x v="1"/>
  </r>
  <r>
    <x v="189"/>
    <n v="866"/>
    <n v="59176"/>
    <x v="0"/>
  </r>
  <r>
    <x v="190"/>
    <n v="792"/>
    <n v="3846"/>
    <x v="1"/>
  </r>
  <r>
    <x v="191"/>
    <n v="191"/>
    <n v="17651"/>
    <x v="0"/>
  </r>
  <r>
    <x v="192"/>
    <n v="59"/>
    <n v="2282"/>
    <x v="1"/>
  </r>
  <r>
    <x v="193"/>
    <n v="748"/>
    <n v="49908"/>
    <x v="1"/>
  </r>
  <r>
    <x v="194"/>
    <n v="693"/>
    <n v="68886"/>
    <x v="1"/>
  </r>
  <r>
    <x v="195"/>
    <n v="955"/>
    <n v="41456"/>
    <x v="0"/>
  </r>
  <r>
    <x v="196"/>
    <n v="538"/>
    <n v="39488"/>
    <x v="1"/>
  </r>
  <r>
    <x v="197"/>
    <n v="169"/>
    <n v="75362"/>
    <x v="0"/>
  </r>
  <r>
    <x v="198"/>
    <n v="924"/>
    <n v="73137"/>
    <x v="0"/>
  </r>
  <r>
    <x v="199"/>
    <n v="579"/>
    <n v="77570"/>
    <x v="1"/>
  </r>
</pivotCacheRecords>
</file>

<file path=xl/pivotCache/pivotCacheRecords3.xml><?xml version="1.0" encoding="utf-8"?>
<pivotCacheRecords xmlns="http://schemas.openxmlformats.org/spreadsheetml/2006/main" xmlns:r="http://schemas.openxmlformats.org/officeDocument/2006/relationships" count="200">
  <r>
    <n v="690"/>
    <n v="230"/>
    <s v="Healthcare"/>
    <x v="0"/>
  </r>
  <r>
    <n v="933"/>
    <n v="3189"/>
    <s v="Healthcare"/>
    <x v="1"/>
  </r>
  <r>
    <n v="261"/>
    <n v="2216"/>
    <s v="Luggage"/>
    <x v="0"/>
  </r>
  <r>
    <n v="445"/>
    <n v="1904"/>
    <s v="Home Furnishing"/>
    <x v="0"/>
  </r>
  <r>
    <n v="722"/>
    <n v="7342"/>
    <s v="Electronics"/>
    <x v="1"/>
  </r>
  <r>
    <n v="129"/>
    <n v="7633"/>
    <s v="Food and Beverages"/>
    <x v="0"/>
  </r>
  <r>
    <n v="489"/>
    <n v="2154"/>
    <s v="Fashion"/>
    <x v="0"/>
  </r>
  <r>
    <n v="165"/>
    <n v="5543"/>
    <s v="Industrial Equipments"/>
    <x v="0"/>
  </r>
  <r>
    <n v="164"/>
    <n v="2332"/>
    <s v="Hazardous Goods"/>
    <x v="1"/>
  </r>
  <r>
    <n v="364"/>
    <n v="4094"/>
    <s v="Automotive"/>
    <x v="1"/>
  </r>
  <r>
    <n v="469"/>
    <n v="3042"/>
    <s v="Electronics"/>
    <x v="1"/>
  </r>
  <r>
    <n v="158"/>
    <n v="2220"/>
    <s v="Healthcare"/>
    <x v="0"/>
  </r>
  <r>
    <n v="337"/>
    <n v="4988"/>
    <s v="Electronics"/>
    <x v="0"/>
  </r>
  <r>
    <n v="634"/>
    <n v="175"/>
    <s v="Healthcare"/>
    <x v="1"/>
  </r>
  <r>
    <n v="577"/>
    <n v="4233"/>
    <s v="Fashion"/>
    <x v="0"/>
  </r>
  <r>
    <n v="907"/>
    <n v="4351"/>
    <s v="Electronics"/>
    <x v="1"/>
  </r>
  <r>
    <n v="870"/>
    <n v="5578"/>
    <s v="Construction"/>
    <x v="0"/>
  </r>
  <r>
    <n v="982"/>
    <n v="4523"/>
    <s v="Industrial Equipments"/>
    <x v="0"/>
  </r>
  <r>
    <n v="351"/>
    <n v="2972"/>
    <s v="Industrial Equipments"/>
    <x v="0"/>
  </r>
  <r>
    <n v="328"/>
    <n v="6153"/>
    <s v="Healthcare"/>
    <x v="0"/>
  </r>
  <r>
    <n v="242"/>
    <n v="4852"/>
    <s v="Construction"/>
    <x v="0"/>
  </r>
  <r>
    <n v="421"/>
    <n v="8106"/>
    <s v="Automotive"/>
    <x v="1"/>
  </r>
  <r>
    <n v="6"/>
    <n v="3917"/>
    <s v="Arts and crafts"/>
    <x v="1"/>
  </r>
  <r>
    <n v="384"/>
    <n v="9377"/>
    <s v="Luggage"/>
    <x v="0"/>
  </r>
  <r>
    <n v="286"/>
    <n v="5387"/>
    <s v="Electronics"/>
    <x v="0"/>
  </r>
  <r>
    <n v="892"/>
    <n v="6513"/>
    <s v="Luggage"/>
    <x v="0"/>
  </r>
  <r>
    <n v="558"/>
    <n v="3965"/>
    <s v="Industrial Equipments"/>
    <x v="0"/>
  </r>
  <r>
    <n v="481"/>
    <n v="8893"/>
    <s v="Construction"/>
    <x v="1"/>
  </r>
  <r>
    <n v="155"/>
    <n v="1897"/>
    <s v="Hazardous Goods"/>
    <x v="0"/>
  </r>
  <r>
    <n v="771"/>
    <n v="390"/>
    <s v="Electronics"/>
    <x v="0"/>
  </r>
  <r>
    <n v="945"/>
    <n v="3633"/>
    <s v="Healthcare"/>
    <x v="0"/>
  </r>
  <r>
    <n v="719"/>
    <n v="7828"/>
    <s v="Arts and crafts"/>
    <x v="0"/>
  </r>
  <r>
    <n v="493"/>
    <n v="2241"/>
    <s v="Home Furnishing"/>
    <x v="0"/>
  </r>
  <r>
    <n v="998"/>
    <n v="896"/>
    <s v="Hazardous Goods"/>
    <x v="1"/>
  </r>
  <r>
    <n v="968"/>
    <n v="6361"/>
    <s v="Food and Beverages"/>
    <x v="0"/>
  </r>
  <r>
    <n v="738"/>
    <n v="6713"/>
    <s v="Electronics"/>
    <x v="0"/>
  </r>
  <r>
    <n v="912"/>
    <n v="4283"/>
    <s v="Fashion"/>
    <x v="1"/>
  </r>
  <r>
    <n v="782"/>
    <n v="9486"/>
    <s v="Electronics"/>
    <x v="1"/>
  </r>
  <r>
    <n v="140"/>
    <n v="308"/>
    <s v="Luggage"/>
    <x v="1"/>
  </r>
  <r>
    <n v="702"/>
    <n v="8927"/>
    <s v="Home Furnishing"/>
    <x v="1"/>
  </r>
  <r>
    <n v="284"/>
    <n v="249"/>
    <s v="Hazardous Goods"/>
    <x v="1"/>
  </r>
  <r>
    <n v="199"/>
    <n v="2620"/>
    <s v="Electronics"/>
    <x v="0"/>
  </r>
  <r>
    <n v="228"/>
    <n v="1164"/>
    <s v="Electronics"/>
    <x v="0"/>
  </r>
  <r>
    <n v="908"/>
    <n v="4711"/>
    <s v="Hazardous Goods"/>
    <x v="1"/>
  </r>
  <r>
    <n v="594"/>
    <n v="4053"/>
    <s v="Home Furnishing"/>
    <x v="0"/>
  </r>
  <r>
    <n v="542"/>
    <n v="4272"/>
    <s v="Food and Beverages"/>
    <x v="1"/>
  </r>
  <r>
    <n v="586"/>
    <n v="7005"/>
    <s v="Construction"/>
    <x v="0"/>
  </r>
  <r>
    <n v="636"/>
    <n v="2308"/>
    <s v="Home Furnishing"/>
    <x v="1"/>
  </r>
  <r>
    <n v="581"/>
    <n v="5150"/>
    <s v="Automotive"/>
    <x v="0"/>
  </r>
  <r>
    <n v="336"/>
    <n v="693"/>
    <s v="Construction"/>
    <x v="1"/>
  </r>
  <r>
    <n v="504"/>
    <n v="9598"/>
    <s v="Luggage"/>
    <x v="1"/>
  </r>
  <r>
    <n v="346"/>
    <n v="8103"/>
    <s v="Industrial Equipments"/>
    <x v="1"/>
  </r>
  <r>
    <n v="135"/>
    <n v="8894"/>
    <s v="Construction"/>
    <x v="0"/>
  </r>
  <r>
    <n v="822"/>
    <n v="114"/>
    <s v="Construction"/>
    <x v="1"/>
  </r>
  <r>
    <n v="95"/>
    <n v="6546"/>
    <s v="Electronics"/>
    <x v="0"/>
  </r>
  <r>
    <n v="597"/>
    <n v="3571"/>
    <s v="Luggage"/>
    <x v="0"/>
  </r>
  <r>
    <n v="340"/>
    <n v="7316"/>
    <s v="Fashion"/>
    <x v="1"/>
  </r>
  <r>
    <n v="905"/>
    <n v="2478"/>
    <s v="Luggage"/>
    <x v="0"/>
  </r>
  <r>
    <n v="250"/>
    <n v="1215"/>
    <s v="Construction"/>
    <x v="1"/>
  </r>
  <r>
    <n v="400"/>
    <n v="5402"/>
    <s v="Luggage"/>
    <x v="0"/>
  </r>
  <r>
    <n v="877"/>
    <n v="1647"/>
    <s v="Industrial Equipments"/>
    <x v="0"/>
  </r>
  <r>
    <n v="97"/>
    <n v="9423"/>
    <s v="Construction"/>
    <x v="0"/>
  </r>
  <r>
    <n v="12"/>
    <n v="6404"/>
    <s v="Construction"/>
    <x v="0"/>
  </r>
  <r>
    <n v="353"/>
    <n v="6767"/>
    <s v="Fashion"/>
    <x v="0"/>
  </r>
  <r>
    <n v="856"/>
    <n v="1278"/>
    <s v="Automotive"/>
    <x v="0"/>
  </r>
  <r>
    <n v="1"/>
    <n v="1334"/>
    <s v="Arts and crafts"/>
    <x v="1"/>
  </r>
  <r>
    <n v="390"/>
    <n v="8887"/>
    <s v="Automotive"/>
    <x v="0"/>
  </r>
  <r>
    <n v="446"/>
    <n v="9858"/>
    <s v="Food and Beverages"/>
    <x v="0"/>
  </r>
  <r>
    <n v="32"/>
    <n v="9636"/>
    <s v="Arts and crafts"/>
    <x v="0"/>
  </r>
  <r>
    <n v="420"/>
    <n v="9943"/>
    <s v="Industrial Equipments"/>
    <x v="0"/>
  </r>
  <r>
    <n v="708"/>
    <n v="1246"/>
    <s v="Industrial Equipments"/>
    <x v="0"/>
  </r>
  <r>
    <n v="227"/>
    <n v="4527"/>
    <s v="Industrial Equipments"/>
    <x v="1"/>
  </r>
  <r>
    <n v="595"/>
    <n v="3782"/>
    <s v="Fashion"/>
    <x v="1"/>
  </r>
  <r>
    <n v="211"/>
    <n v="6225"/>
    <s v="Electronics"/>
    <x v="0"/>
  </r>
  <r>
    <n v="650"/>
    <n v="2257"/>
    <s v="Food and Beverages"/>
    <x v="1"/>
  </r>
  <r>
    <n v="45"/>
    <n v="9177"/>
    <s v="Healthcare"/>
    <x v="0"/>
  </r>
  <r>
    <n v="201"/>
    <n v="8703"/>
    <s v="Home Furnishing"/>
    <x v="0"/>
  </r>
  <r>
    <n v="564"/>
    <n v="3514"/>
    <s v="Healthcare"/>
    <x v="1"/>
  </r>
  <r>
    <n v="138"/>
    <n v="3089"/>
    <s v="Home Furnishing"/>
    <x v="0"/>
  </r>
  <r>
    <n v="57"/>
    <n v="7253"/>
    <s v="Construction"/>
    <x v="0"/>
  </r>
  <r>
    <n v="128"/>
    <n v="8786"/>
    <s v="Arts and crafts"/>
    <x v="1"/>
  </r>
  <r>
    <n v="33"/>
    <n v="1211"/>
    <s v="Industrial Equipments"/>
    <x v="0"/>
  </r>
  <r>
    <n v="936"/>
    <n v="359"/>
    <s v="Electronics"/>
    <x v="1"/>
  </r>
  <r>
    <n v="762"/>
    <n v="2066"/>
    <s v="Automotive"/>
    <x v="1"/>
  </r>
  <r>
    <n v="838"/>
    <n v="4322"/>
    <s v="Industrial Equipments"/>
    <x v="1"/>
  </r>
  <r>
    <n v="215"/>
    <n v="7773"/>
    <s v="Electronics"/>
    <x v="0"/>
  </r>
  <r>
    <n v="818"/>
    <n v="6746"/>
    <s v="Hazardous Goods"/>
    <x v="0"/>
  </r>
  <r>
    <n v="780"/>
    <n v="6732"/>
    <s v="Healthcare"/>
    <x v="1"/>
  </r>
  <r>
    <n v="40"/>
    <n v="805"/>
    <s v="Arts and crafts"/>
    <x v="0"/>
  </r>
  <r>
    <n v="366"/>
    <n v="7540"/>
    <s v="Fashion"/>
    <x v="1"/>
  </r>
  <r>
    <n v="678"/>
    <n v="5269"/>
    <s v="Hazardous Goods"/>
    <x v="1"/>
  </r>
  <r>
    <n v="703"/>
    <n v="8404"/>
    <s v="Home Furnishing"/>
    <x v="0"/>
  </r>
  <r>
    <n v="180"/>
    <n v="519"/>
    <s v="Luggage"/>
    <x v="0"/>
  </r>
  <r>
    <n v="214"/>
    <n v="4060"/>
    <s v="Food and Beverages"/>
    <x v="1"/>
  </r>
  <r>
    <n v="408"/>
    <n v="8860"/>
    <s v="Hazardous Goods"/>
    <x v="0"/>
  </r>
  <r>
    <n v="902"/>
    <n v="7164"/>
    <s v="Construction"/>
    <x v="0"/>
  </r>
  <r>
    <n v="763"/>
    <n v="9792"/>
    <s v="Luggage"/>
    <x v="1"/>
  </r>
  <r>
    <n v="168"/>
    <n v="9934"/>
    <s v="Arts and crafts"/>
    <x v="0"/>
  </r>
  <r>
    <n v="723"/>
    <n v="1980"/>
    <s v="Automotive"/>
    <x v="0"/>
  </r>
  <r>
    <n v="438"/>
    <n v="9251"/>
    <s v="Home Furnishing"/>
    <x v="0"/>
  </r>
  <r>
    <n v="162"/>
    <n v="6717"/>
    <s v="Arts and crafts"/>
    <x v="0"/>
  </r>
  <r>
    <n v="246"/>
    <n v="3622"/>
    <s v="Automotive"/>
    <x v="1"/>
  </r>
  <r>
    <n v="105"/>
    <n v="8808"/>
    <s v="Industrial Equipments"/>
    <x v="0"/>
  </r>
  <r>
    <n v="308"/>
    <n v="4920"/>
    <s v="Electronics"/>
    <x v="0"/>
  </r>
  <r>
    <n v="172"/>
    <n v="3140"/>
    <s v="Food and Beverages"/>
    <x v="1"/>
  </r>
  <r>
    <n v="775"/>
    <n v="8104"/>
    <s v="Home Furnishing"/>
    <x v="0"/>
  </r>
  <r>
    <n v="333"/>
    <n v="2208"/>
    <s v="Luggage"/>
    <x v="0"/>
  </r>
  <r>
    <n v="548"/>
    <n v="7043"/>
    <s v="Healthcare"/>
    <x v="1"/>
  </r>
  <r>
    <n v="665"/>
    <n v="7485"/>
    <s v="Arts and crafts"/>
    <x v="0"/>
  </r>
  <r>
    <n v="305"/>
    <n v="1748"/>
    <s v="Automotive"/>
    <x v="0"/>
  </r>
  <r>
    <n v="938"/>
    <n v="9968"/>
    <s v="Hazardous Goods"/>
    <x v="0"/>
  </r>
  <r>
    <n v="714"/>
    <n v="5330"/>
    <s v="Electronics"/>
    <x v="0"/>
  </r>
  <r>
    <n v="251"/>
    <n v="2183"/>
    <s v="Food and Beverages"/>
    <x v="1"/>
  </r>
  <r>
    <n v="330"/>
    <n v="2182"/>
    <s v="Home Furnishing"/>
    <x v="0"/>
  </r>
  <r>
    <n v="69"/>
    <n v="1087"/>
    <s v="Healthcare"/>
    <x v="0"/>
  </r>
  <r>
    <n v="969"/>
    <n v="4296"/>
    <s v="Industrial Equipments"/>
    <x v="1"/>
  </r>
  <r>
    <n v="974"/>
    <n v="9784"/>
    <s v="Automotive"/>
    <x v="1"/>
  </r>
  <r>
    <n v="526"/>
    <n v="6210"/>
    <s v="Arts and crafts"/>
    <x v="1"/>
  </r>
  <r>
    <n v="510"/>
    <n v="5781"/>
    <s v="Fashion"/>
    <x v="1"/>
  </r>
  <r>
    <n v="444"/>
    <n v="8306"/>
    <s v="Construction"/>
    <x v="0"/>
  </r>
  <r>
    <n v="503"/>
    <n v="3270"/>
    <s v="Food and Beverages"/>
    <x v="0"/>
  </r>
  <r>
    <n v="109"/>
    <n v="6787"/>
    <s v="Luggage"/>
    <x v="0"/>
  </r>
  <r>
    <n v="823"/>
    <n v="3733"/>
    <s v="Healthcare"/>
    <x v="0"/>
  </r>
  <r>
    <n v="147"/>
    <n v="207"/>
    <s v="Industrial Equipments"/>
    <x v="0"/>
  </r>
  <r>
    <n v="625"/>
    <n v="3"/>
    <s v="Industrial Equipments"/>
    <x v="1"/>
  </r>
  <r>
    <n v="695"/>
    <n v="1896"/>
    <s v="Food and Beverages"/>
    <x v="0"/>
  </r>
  <r>
    <n v="983"/>
    <n v="9631"/>
    <s v="Home Furnishing"/>
    <x v="1"/>
  </r>
  <r>
    <n v="82"/>
    <n v="3132"/>
    <s v="Luggage"/>
    <x v="1"/>
  </r>
  <r>
    <n v="397"/>
    <n v="1202"/>
    <s v="Automotive"/>
    <x v="1"/>
  </r>
  <r>
    <n v="599"/>
    <n v="8834"/>
    <s v="Industrial Equipments"/>
    <x v="0"/>
  </r>
  <r>
    <n v="306"/>
    <n v="1201"/>
    <s v="Hazardous Goods"/>
    <x v="0"/>
  </r>
  <r>
    <n v="536"/>
    <n v="2573"/>
    <s v="Construction"/>
    <x v="0"/>
  </r>
  <r>
    <n v="20"/>
    <n v="6759"/>
    <s v="Construction"/>
    <x v="0"/>
  </r>
  <r>
    <n v="515"/>
    <n v="2601"/>
    <s v="Healthcare"/>
    <x v="0"/>
  </r>
  <r>
    <n v="332"/>
    <n v="2656"/>
    <s v="Luggage"/>
    <x v="1"/>
  </r>
  <r>
    <n v="127"/>
    <n v="9645"/>
    <s v="Luggage"/>
    <x v="1"/>
  </r>
  <r>
    <n v="958"/>
    <n v="584"/>
    <s v="Hazardous Goods"/>
    <x v="1"/>
  </r>
  <r>
    <n v="42"/>
    <n v="2121"/>
    <s v="Arts and crafts"/>
    <x v="0"/>
  </r>
  <r>
    <n v="977"/>
    <n v="2142"/>
    <s v="Arts and crafts"/>
    <x v="1"/>
  </r>
  <r>
    <n v="460"/>
    <n v="2396"/>
    <s v="Electronics"/>
    <x v="1"/>
  </r>
  <r>
    <n v="659"/>
    <n v="8747"/>
    <s v="Automotive"/>
    <x v="1"/>
  </r>
  <r>
    <n v="197"/>
    <n v="4142"/>
    <s v="Food and Beverages"/>
    <x v="0"/>
  </r>
  <r>
    <n v="540"/>
    <n v="9770"/>
    <s v="Luggage"/>
    <x v="1"/>
  </r>
  <r>
    <n v="178"/>
    <n v="2593"/>
    <s v="Construction"/>
    <x v="1"/>
  </r>
  <r>
    <n v="202"/>
    <n v="9807"/>
    <s v="Home Furnishing"/>
    <x v="1"/>
  </r>
  <r>
    <n v="632"/>
    <n v="2525"/>
    <s v="Industrial Equipments"/>
    <x v="0"/>
  </r>
  <r>
    <n v="25"/>
    <n v="1724"/>
    <s v="Home Furnishing"/>
    <x v="0"/>
  </r>
  <r>
    <n v="990"/>
    <n v="7146"/>
    <s v="Construction"/>
    <x v="1"/>
  </r>
  <r>
    <n v="913"/>
    <n v="563"/>
    <s v="Home Furnishing"/>
    <x v="0"/>
  </r>
  <r>
    <n v="371"/>
    <n v="7771"/>
    <s v="Arts and crafts"/>
    <x v="0"/>
  </r>
  <r>
    <n v="514"/>
    <n v="4789"/>
    <s v="Hazardous Goods"/>
    <x v="0"/>
  </r>
  <r>
    <n v="707"/>
    <n v="3221"/>
    <s v="Automotive"/>
    <x v="0"/>
  </r>
  <r>
    <n v="473"/>
    <n v="5197"/>
    <s v="Arts and crafts"/>
    <x v="1"/>
  </r>
  <r>
    <n v="847"/>
    <n v="8183"/>
    <s v="Fashion"/>
    <x v="1"/>
  </r>
  <r>
    <n v="815"/>
    <n v="1126"/>
    <s v="Healthcare"/>
    <x v="1"/>
  </r>
  <r>
    <n v="928"/>
    <n v="4899"/>
    <s v="Hazardous Goods"/>
    <x v="1"/>
  </r>
  <r>
    <n v="210"/>
    <n v="4732"/>
    <s v="Home Furnishing"/>
    <x v="1"/>
  </r>
  <r>
    <n v="793"/>
    <n v="4103"/>
    <s v="Automotive"/>
    <x v="0"/>
  </r>
  <r>
    <n v="872"/>
    <n v="7861"/>
    <s v="Automotive"/>
    <x v="1"/>
  </r>
  <r>
    <n v="298"/>
    <n v="7764"/>
    <s v="Hazardous Goods"/>
    <x v="1"/>
  </r>
  <r>
    <n v="941"/>
    <n v="5345"/>
    <s v="Food and Beverages"/>
    <x v="1"/>
  </r>
  <r>
    <n v="731"/>
    <n v="6191"/>
    <s v="Hazardous Goods"/>
    <x v="0"/>
  </r>
  <r>
    <n v="500"/>
    <n v="310"/>
    <s v="Arts and crafts"/>
    <x v="0"/>
  </r>
  <r>
    <n v="142"/>
    <n v="3095"/>
    <s v="Arts and crafts"/>
    <x v="0"/>
  </r>
  <r>
    <n v="787"/>
    <n v="2159"/>
    <s v="Arts and crafts"/>
    <x v="1"/>
  </r>
  <r>
    <n v="749"/>
    <n v="3569"/>
    <s v="Automotive"/>
    <x v="1"/>
  </r>
  <r>
    <n v="304"/>
    <n v="5958"/>
    <s v="Food and Beverages"/>
    <x v="0"/>
  </r>
  <r>
    <n v="30"/>
    <n v="1275"/>
    <s v="Fashion"/>
    <x v="0"/>
  </r>
  <r>
    <n v="477"/>
    <n v="6357"/>
    <s v="Fashion"/>
    <x v="1"/>
  </r>
  <r>
    <n v="52"/>
    <n v="4551"/>
    <s v="Hazardous Goods"/>
    <x v="0"/>
  </r>
  <r>
    <n v="73"/>
    <n v="4252"/>
    <s v="Home Furnishing"/>
    <x v="0"/>
  </r>
  <r>
    <n v="691"/>
    <n v="2096"/>
    <s v="Industrial Equipments"/>
    <x v="0"/>
  </r>
  <r>
    <n v="786"/>
    <n v="5209"/>
    <s v="Healthcare"/>
    <x v="1"/>
  </r>
  <r>
    <n v="68"/>
    <n v="9271"/>
    <s v="Arts and crafts"/>
    <x v="0"/>
  </r>
  <r>
    <n v="630"/>
    <n v="6772"/>
    <s v="Hazardous Goods"/>
    <x v="0"/>
  </r>
  <r>
    <n v="357"/>
    <n v="4628"/>
    <s v="Healthcare"/>
    <x v="1"/>
  </r>
  <r>
    <n v="455"/>
    <n v="3853"/>
    <s v="Construction"/>
    <x v="1"/>
  </r>
  <r>
    <n v="947"/>
    <n v="515"/>
    <s v="Fashion"/>
    <x v="1"/>
  </r>
  <r>
    <n v="589"/>
    <n v="7513"/>
    <s v="Arts and crafts"/>
    <x v="1"/>
  </r>
  <r>
    <n v="863"/>
    <n v="9030"/>
    <s v="Automotive"/>
    <x v="1"/>
  </r>
  <r>
    <n v="668"/>
    <n v="2378"/>
    <s v="Luggage"/>
    <x v="0"/>
  </r>
  <r>
    <n v="206"/>
    <n v="5894"/>
    <s v="Luggage"/>
    <x v="1"/>
  </r>
  <r>
    <n v="835"/>
    <n v="7587"/>
    <s v="Luggage"/>
    <x v="1"/>
  </r>
  <r>
    <n v="315"/>
    <n v="1424"/>
    <s v="Food and Beverages"/>
    <x v="0"/>
  </r>
  <r>
    <n v="553"/>
    <n v="5214"/>
    <s v="Arts and crafts"/>
    <x v="0"/>
  </r>
  <r>
    <n v="861"/>
    <n v="8249"/>
    <s v="Luggage"/>
    <x v="1"/>
  </r>
  <r>
    <n v="279"/>
    <n v="3172"/>
    <s v="Construction"/>
    <x v="1"/>
  </r>
  <r>
    <n v="75"/>
    <n v="5489"/>
    <s v="Fashion"/>
    <x v="0"/>
  </r>
  <r>
    <n v="895"/>
    <n v="2037"/>
    <s v="Arts and crafts"/>
    <x v="1"/>
  </r>
  <r>
    <n v="866"/>
    <n v="2401"/>
    <s v="Luggage"/>
    <x v="1"/>
  </r>
  <r>
    <n v="792"/>
    <n v="1303"/>
    <s v="Arts and crafts"/>
    <x v="0"/>
  </r>
  <r>
    <n v="191"/>
    <n v="6798"/>
    <s v="Home Furnishing"/>
    <x v="1"/>
  </r>
  <r>
    <n v="59"/>
    <n v="9917"/>
    <s v="Construction"/>
    <x v="1"/>
  </r>
  <r>
    <n v="748"/>
    <n v="2969"/>
    <s v="Home Furnishing"/>
    <x v="0"/>
  </r>
  <r>
    <n v="693"/>
    <n v="8737"/>
    <s v="Home Furnishing"/>
    <x v="1"/>
  </r>
  <r>
    <n v="955"/>
    <n v="2104"/>
    <s v="Home Furnishing"/>
    <x v="1"/>
  </r>
  <r>
    <n v="538"/>
    <n v="1702"/>
    <s v="Industrial Equipments"/>
    <x v="1"/>
  </r>
  <r>
    <n v="169"/>
    <n v="8933"/>
    <s v="Electronics"/>
    <x v="1"/>
  </r>
  <r>
    <n v="924"/>
    <n v="3624"/>
    <s v="Construction"/>
    <x v="1"/>
  </r>
  <r>
    <n v="579"/>
    <n v="4892"/>
    <s v="Home Furnishing"/>
    <x v="0"/>
  </r>
</pivotCacheRecords>
</file>

<file path=xl/pivotCache/pivotCacheRecords4.xml><?xml version="1.0" encoding="utf-8"?>
<pivotCacheRecords xmlns="http://schemas.openxmlformats.org/spreadsheetml/2006/main" xmlns:r="http://schemas.openxmlformats.org/officeDocument/2006/relationships" count="200">
  <r>
    <n v="49302"/>
    <x v="0"/>
    <x v="0"/>
    <d v="2014-12-18T00:00:00"/>
    <s v="Medium"/>
    <x v="0"/>
  </r>
  <r>
    <n v="78698"/>
    <x v="0"/>
    <x v="0"/>
    <d v="1997-07-10T00:00:00"/>
    <s v="High"/>
    <x v="1"/>
  </r>
  <r>
    <n v="69417"/>
    <x v="1"/>
    <x v="0"/>
    <m/>
    <s v="High"/>
    <x v="2"/>
  </r>
  <r>
    <n v="39655"/>
    <x v="1"/>
    <x v="1"/>
    <m/>
    <s v="Medium"/>
    <x v="0"/>
  </r>
  <r>
    <n v="87400"/>
    <x v="1"/>
    <x v="1"/>
    <m/>
    <s v="High"/>
    <x v="1"/>
  </r>
  <r>
    <n v="56881"/>
    <x v="0"/>
    <x v="0"/>
    <d v="1971-11-01T00:00:00"/>
    <s v="High"/>
    <x v="0"/>
  </r>
  <r>
    <n v="99239"/>
    <x v="1"/>
    <x v="1"/>
    <m/>
    <s v="High"/>
    <x v="1"/>
  </r>
  <r>
    <n v="23921"/>
    <x v="1"/>
    <x v="1"/>
    <m/>
    <s v="Medium"/>
    <x v="1"/>
  </r>
  <r>
    <n v="67599"/>
    <x v="1"/>
    <x v="0"/>
    <m/>
    <s v="High"/>
    <x v="2"/>
  </r>
  <r>
    <n v="3725"/>
    <x v="1"/>
    <x v="1"/>
    <m/>
    <s v="Low"/>
    <x v="0"/>
  </r>
  <r>
    <n v="95516"/>
    <x v="0"/>
    <x v="1"/>
    <d v="1991-05-15T00:00:00"/>
    <s v="High"/>
    <x v="1"/>
  </r>
  <r>
    <n v="62528"/>
    <x v="0"/>
    <x v="1"/>
    <d v="1976-06-30T00:00:00"/>
    <s v="High"/>
    <x v="1"/>
  </r>
  <r>
    <n v="21021"/>
    <x v="1"/>
    <x v="0"/>
    <m/>
    <s v="Medium"/>
    <x v="1"/>
  </r>
  <r>
    <n v="99492"/>
    <x v="1"/>
    <x v="0"/>
    <m/>
    <s v="High"/>
    <x v="1"/>
  </r>
  <r>
    <n v="60282"/>
    <x v="0"/>
    <x v="0"/>
    <d v="1987-08-09T00:00:00"/>
    <s v="High"/>
    <x v="0"/>
  </r>
  <r>
    <n v="20357"/>
    <x v="1"/>
    <x v="0"/>
    <m/>
    <s v="Medium"/>
    <x v="0"/>
  </r>
  <r>
    <n v="24053"/>
    <x v="1"/>
    <x v="0"/>
    <m/>
    <s v="Medium"/>
    <x v="1"/>
  </r>
  <r>
    <n v="50958"/>
    <x v="1"/>
    <x v="0"/>
    <m/>
    <s v="High"/>
    <x v="1"/>
  </r>
  <r>
    <n v="68227"/>
    <x v="0"/>
    <x v="0"/>
    <d v="1977-07-06T00:00:00"/>
    <s v="High"/>
    <x v="1"/>
  </r>
  <r>
    <n v="77861"/>
    <x v="0"/>
    <x v="0"/>
    <d v="1997-09-08T00:00:00"/>
    <s v="High"/>
    <x v="2"/>
  </r>
  <r>
    <n v="48315"/>
    <x v="1"/>
    <x v="0"/>
    <m/>
    <s v="Medium"/>
    <x v="0"/>
  </r>
  <r>
    <n v="83002"/>
    <x v="0"/>
    <x v="0"/>
    <d v="1999-03-05T00:00:00"/>
    <s v="High"/>
    <x v="2"/>
  </r>
  <r>
    <n v="47650"/>
    <x v="0"/>
    <x v="1"/>
    <d v="1977-11-08T00:00:00"/>
    <s v="Medium"/>
    <x v="0"/>
  </r>
  <r>
    <n v="19386"/>
    <x v="1"/>
    <x v="1"/>
    <m/>
    <s v="Low"/>
    <x v="0"/>
  </r>
  <r>
    <n v="39432"/>
    <x v="0"/>
    <x v="1"/>
    <d v="2005-09-15T00:00:00"/>
    <s v="Medium"/>
    <x v="2"/>
  </r>
  <r>
    <n v="1421"/>
    <x v="0"/>
    <x v="1"/>
    <d v="2019-12-12T00:00:00"/>
    <s v="Low"/>
    <x v="2"/>
  </r>
  <r>
    <n v="16113"/>
    <x v="0"/>
    <x v="1"/>
    <d v="2013-11-15T00:00:00"/>
    <s v="Low"/>
    <x v="2"/>
  </r>
  <r>
    <n v="52318"/>
    <x v="1"/>
    <x v="0"/>
    <m/>
    <s v="High"/>
    <x v="2"/>
  </r>
  <r>
    <n v="7389"/>
    <x v="1"/>
    <x v="0"/>
    <m/>
    <s v="Low"/>
    <x v="1"/>
  </r>
  <r>
    <n v="86040"/>
    <x v="0"/>
    <x v="1"/>
    <d v="2013-11-15T00:00:00"/>
    <s v="High"/>
    <x v="2"/>
  </r>
  <r>
    <n v="56148"/>
    <x v="0"/>
    <x v="1"/>
    <d v="2001-08-10T00:00:00"/>
    <s v="High"/>
    <x v="0"/>
  </r>
  <r>
    <n v="894"/>
    <x v="0"/>
    <x v="0"/>
    <d v="2006-07-17T00:00:00"/>
    <s v="Low"/>
    <x v="0"/>
  </r>
  <r>
    <n v="35634"/>
    <x v="1"/>
    <x v="1"/>
    <m/>
    <s v="Medium"/>
    <x v="0"/>
  </r>
  <r>
    <n v="28701"/>
    <x v="0"/>
    <x v="0"/>
    <d v="2013-11-15T00:00:00"/>
    <s v="Medium"/>
    <x v="0"/>
  </r>
  <r>
    <n v="90380"/>
    <x v="0"/>
    <x v="0"/>
    <d v="1993-08-02T00:00:00"/>
    <s v="High"/>
    <x v="0"/>
  </r>
  <r>
    <n v="21813"/>
    <x v="1"/>
    <x v="1"/>
    <m/>
    <s v="Medium"/>
    <x v="2"/>
  </r>
  <r>
    <n v="36312"/>
    <x v="1"/>
    <x v="0"/>
    <m/>
    <s v="Medium"/>
    <x v="1"/>
  </r>
  <r>
    <n v="24856"/>
    <x v="0"/>
    <x v="0"/>
    <d v="2002-10-20T00:00:00"/>
    <s v="Medium"/>
    <x v="1"/>
  </r>
  <r>
    <n v="39234"/>
    <x v="0"/>
    <x v="0"/>
    <d v="2006-07-17T00:00:00"/>
    <s v="Medium"/>
    <x v="2"/>
  </r>
  <r>
    <n v="74222"/>
    <x v="0"/>
    <x v="1"/>
    <d v="2004-11-20T00:00:00"/>
    <s v="High"/>
    <x v="1"/>
  </r>
  <r>
    <n v="47260"/>
    <x v="0"/>
    <x v="0"/>
    <d v="1982-03-08T00:00:00"/>
    <s v="Medium"/>
    <x v="2"/>
  </r>
  <r>
    <n v="45432"/>
    <x v="1"/>
    <x v="1"/>
    <m/>
    <s v="Medium"/>
    <x v="2"/>
  </r>
  <r>
    <n v="30192"/>
    <x v="0"/>
    <x v="1"/>
    <d v="1994-04-09T00:00:00"/>
    <s v="Medium"/>
    <x v="0"/>
  </r>
  <r>
    <n v="53868"/>
    <x v="1"/>
    <x v="0"/>
    <m/>
    <s v="High"/>
    <x v="0"/>
  </r>
  <r>
    <n v="9691"/>
    <x v="1"/>
    <x v="0"/>
    <m/>
    <s v="Low"/>
    <x v="2"/>
  </r>
  <r>
    <n v="39001"/>
    <x v="1"/>
    <x v="1"/>
    <m/>
    <s v="Medium"/>
    <x v="2"/>
  </r>
  <r>
    <n v="70814"/>
    <x v="1"/>
    <x v="0"/>
    <m/>
    <s v="High"/>
    <x v="2"/>
  </r>
  <r>
    <n v="13740"/>
    <x v="0"/>
    <x v="1"/>
    <d v="2008-08-09T00:00:00"/>
    <s v="Low"/>
    <x v="0"/>
  </r>
  <r>
    <n v="33435"/>
    <x v="1"/>
    <x v="0"/>
    <m/>
    <s v="Medium"/>
    <x v="1"/>
  </r>
  <r>
    <n v="73589"/>
    <x v="1"/>
    <x v="0"/>
    <m/>
    <s v="High"/>
    <x v="0"/>
  </r>
  <r>
    <n v="18598"/>
    <x v="0"/>
    <x v="1"/>
    <d v="1982-10-15T00:00:00"/>
    <s v="Low"/>
    <x v="0"/>
  </r>
  <r>
    <n v="23003"/>
    <x v="0"/>
    <x v="0"/>
    <d v="2007-07-12T00:00:00"/>
    <s v="Medium"/>
    <x v="2"/>
  </r>
  <r>
    <n v="80901"/>
    <x v="1"/>
    <x v="0"/>
    <m/>
    <s v="High"/>
    <x v="1"/>
  </r>
  <r>
    <n v="69113"/>
    <x v="0"/>
    <x v="1"/>
    <d v="1991-07-15T00:00:00"/>
    <s v="High"/>
    <x v="0"/>
  </r>
  <r>
    <n v="26060"/>
    <x v="1"/>
    <x v="1"/>
    <m/>
    <s v="Medium"/>
    <x v="1"/>
  </r>
  <r>
    <n v="25677"/>
    <x v="1"/>
    <x v="0"/>
    <m/>
    <s v="Medium"/>
    <x v="2"/>
  </r>
  <r>
    <n v="62912"/>
    <x v="1"/>
    <x v="1"/>
    <m/>
    <s v="High"/>
    <x v="2"/>
  </r>
  <r>
    <n v="77649"/>
    <x v="0"/>
    <x v="0"/>
    <d v="1983-09-30T00:00:00"/>
    <s v="High"/>
    <x v="0"/>
  </r>
  <r>
    <n v="73561"/>
    <x v="0"/>
    <x v="1"/>
    <d v="2006-10-22T00:00:00"/>
    <s v="High"/>
    <x v="0"/>
  </r>
  <r>
    <n v="50357"/>
    <x v="1"/>
    <x v="1"/>
    <m/>
    <s v="High"/>
    <x v="2"/>
  </r>
  <r>
    <n v="61325"/>
    <x v="0"/>
    <x v="0"/>
    <d v="2000-03-22T00:00:00"/>
    <s v="High"/>
    <x v="0"/>
  </r>
  <r>
    <n v="76658"/>
    <x v="1"/>
    <x v="1"/>
    <m/>
    <s v="High"/>
    <x v="2"/>
  </r>
  <r>
    <n v="35525"/>
    <x v="1"/>
    <x v="1"/>
    <m/>
    <s v="Medium"/>
    <x v="0"/>
  </r>
  <r>
    <n v="12462"/>
    <x v="0"/>
    <x v="1"/>
    <d v="2012-10-04T00:00:00"/>
    <s v="Low"/>
    <x v="1"/>
  </r>
  <r>
    <n v="27105"/>
    <x v="0"/>
    <x v="1"/>
    <d v="1977-11-08T00:00:00"/>
    <s v="Medium"/>
    <x v="1"/>
  </r>
  <r>
    <n v="99604"/>
    <x v="0"/>
    <x v="1"/>
    <d v="2010-11-30T00:00:00"/>
    <s v="High"/>
    <x v="0"/>
  </r>
  <r>
    <n v="90449"/>
    <x v="0"/>
    <x v="0"/>
    <d v="2009-03-09T00:00:00"/>
    <s v="High"/>
    <x v="2"/>
  </r>
  <r>
    <n v="9520"/>
    <x v="1"/>
    <x v="1"/>
    <m/>
    <s v="Low"/>
    <x v="1"/>
  </r>
  <r>
    <n v="42210"/>
    <x v="1"/>
    <x v="0"/>
    <m/>
    <s v="Medium"/>
    <x v="1"/>
  </r>
  <r>
    <n v="21639"/>
    <x v="1"/>
    <x v="1"/>
    <m/>
    <s v="Medium"/>
    <x v="0"/>
  </r>
  <r>
    <n v="58736"/>
    <x v="0"/>
    <x v="1"/>
    <d v="2019-07-31T00:00:00"/>
    <s v="High"/>
    <x v="2"/>
  </r>
  <r>
    <n v="3951"/>
    <x v="0"/>
    <x v="0"/>
    <d v="2002-01-05T00:00:00"/>
    <s v="Low"/>
    <x v="1"/>
  </r>
  <r>
    <n v="69479"/>
    <x v="1"/>
    <x v="0"/>
    <m/>
    <s v="High"/>
    <x v="2"/>
  </r>
  <r>
    <n v="10366"/>
    <x v="0"/>
    <x v="1"/>
    <d v="2006-12-23T00:00:00"/>
    <s v="Low"/>
    <x v="0"/>
  </r>
  <r>
    <n v="10001"/>
    <x v="1"/>
    <x v="0"/>
    <m/>
    <s v="Low"/>
    <x v="2"/>
  </r>
  <r>
    <n v="15307"/>
    <x v="0"/>
    <x v="0"/>
    <d v="1996-05-01T00:00:00"/>
    <s v="Low"/>
    <x v="1"/>
  </r>
  <r>
    <n v="68923"/>
    <x v="1"/>
    <x v="0"/>
    <m/>
    <s v="High"/>
    <x v="0"/>
  </r>
  <r>
    <n v="59651"/>
    <x v="0"/>
    <x v="1"/>
    <d v="2004-09-25T00:00:00"/>
    <s v="High"/>
    <x v="1"/>
  </r>
  <r>
    <n v="78953"/>
    <x v="1"/>
    <x v="0"/>
    <m/>
    <s v="High"/>
    <x v="0"/>
  </r>
  <r>
    <n v="89420"/>
    <x v="0"/>
    <x v="1"/>
    <d v="2004-03-02T00:00:00"/>
    <s v="High"/>
    <x v="0"/>
  </r>
  <r>
    <n v="50374"/>
    <x v="1"/>
    <x v="0"/>
    <m/>
    <s v="High"/>
    <x v="0"/>
  </r>
  <r>
    <n v="83102"/>
    <x v="1"/>
    <x v="1"/>
    <m/>
    <s v="High"/>
    <x v="0"/>
  </r>
  <r>
    <n v="62151"/>
    <x v="1"/>
    <x v="1"/>
    <m/>
    <s v="High"/>
    <x v="0"/>
  </r>
  <r>
    <n v="84665"/>
    <x v="1"/>
    <x v="1"/>
    <m/>
    <s v="High"/>
    <x v="2"/>
  </r>
  <r>
    <n v="1760"/>
    <x v="0"/>
    <x v="1"/>
    <d v="1995-08-23T00:00:00"/>
    <s v="Low"/>
    <x v="0"/>
  </r>
  <r>
    <n v="30239"/>
    <x v="0"/>
    <x v="1"/>
    <d v="1985-01-31T00:00:00"/>
    <s v="Medium"/>
    <x v="0"/>
  </r>
  <r>
    <n v="20194"/>
    <x v="0"/>
    <x v="1"/>
    <d v="2006-10-20T00:00:00"/>
    <s v="Medium"/>
    <x v="1"/>
  </r>
  <r>
    <n v="58470"/>
    <x v="0"/>
    <x v="1"/>
    <d v="1989-10-17T00:00:00"/>
    <s v="High"/>
    <x v="0"/>
  </r>
  <r>
    <n v="91926"/>
    <x v="1"/>
    <x v="1"/>
    <m/>
    <s v="High"/>
    <x v="2"/>
  </r>
  <r>
    <n v="34797"/>
    <x v="0"/>
    <x v="1"/>
    <d v="1980-03-16T00:00:00"/>
    <s v="Medium"/>
    <x v="2"/>
  </r>
  <r>
    <n v="19346"/>
    <x v="1"/>
    <x v="1"/>
    <m/>
    <s v="Low"/>
    <x v="2"/>
  </r>
  <r>
    <n v="35185"/>
    <x v="1"/>
    <x v="1"/>
    <m/>
    <s v="Medium"/>
    <x v="1"/>
  </r>
  <r>
    <n v="7068"/>
    <x v="1"/>
    <x v="0"/>
    <m/>
    <s v="Low"/>
    <x v="2"/>
  </r>
  <r>
    <n v="96496"/>
    <x v="0"/>
    <x v="0"/>
    <d v="1987-08-09T00:00:00"/>
    <s v="High"/>
    <x v="1"/>
  </r>
  <r>
    <n v="2988"/>
    <x v="0"/>
    <x v="0"/>
    <d v="1990-09-11T00:00:00"/>
    <s v="Low"/>
    <x v="2"/>
  </r>
  <r>
    <n v="83253"/>
    <x v="0"/>
    <x v="1"/>
    <d v="1989-09-17T00:00:00"/>
    <s v="High"/>
    <x v="2"/>
  </r>
  <r>
    <n v="87828"/>
    <x v="0"/>
    <x v="1"/>
    <d v="2014-09-09T00:00:00"/>
    <s v="High"/>
    <x v="2"/>
  </r>
  <r>
    <n v="17035"/>
    <x v="0"/>
    <x v="1"/>
    <d v="1997-06-12T00:00:00"/>
    <s v="Low"/>
    <x v="2"/>
  </r>
  <r>
    <n v="426"/>
    <x v="1"/>
    <x v="1"/>
    <m/>
    <s v="Low"/>
    <x v="2"/>
  </r>
  <r>
    <n v="20238"/>
    <x v="0"/>
    <x v="1"/>
    <d v="1977-03-30T00:00:00"/>
    <s v="Medium"/>
    <x v="2"/>
  </r>
  <r>
    <n v="68331"/>
    <x v="0"/>
    <x v="0"/>
    <d v="1982-10-29T00:00:00"/>
    <s v="High"/>
    <x v="0"/>
  </r>
  <r>
    <n v="86132"/>
    <x v="0"/>
    <x v="0"/>
    <d v="2019-03-01T00:00:00"/>
    <s v="High"/>
    <x v="0"/>
  </r>
  <r>
    <n v="766"/>
    <x v="1"/>
    <x v="0"/>
    <m/>
    <s v="Low"/>
    <x v="2"/>
  </r>
  <r>
    <n v="13169"/>
    <x v="1"/>
    <x v="1"/>
    <m/>
    <s v="Low"/>
    <x v="2"/>
  </r>
  <r>
    <n v="48657"/>
    <x v="0"/>
    <x v="1"/>
    <d v="2004-10-26T00:00:00"/>
    <s v="Medium"/>
    <x v="1"/>
  </r>
  <r>
    <n v="88037"/>
    <x v="1"/>
    <x v="0"/>
    <m/>
    <s v="High"/>
    <x v="1"/>
  </r>
  <r>
    <n v="21972"/>
    <x v="0"/>
    <x v="0"/>
    <d v="2013-08-11T00:00:00"/>
    <s v="Medium"/>
    <x v="2"/>
  </r>
  <r>
    <n v="87886"/>
    <x v="1"/>
    <x v="1"/>
    <m/>
    <s v="High"/>
    <x v="2"/>
  </r>
  <r>
    <n v="3244"/>
    <x v="0"/>
    <x v="0"/>
    <d v="2010-04-27T00:00:00"/>
    <s v="Low"/>
    <x v="2"/>
  </r>
  <r>
    <n v="32031"/>
    <x v="0"/>
    <x v="1"/>
    <d v="1992-11-01T00:00:00"/>
    <s v="Medium"/>
    <x v="0"/>
  </r>
  <r>
    <n v="51284"/>
    <x v="1"/>
    <x v="0"/>
    <m/>
    <s v="High"/>
    <x v="2"/>
  </r>
  <r>
    <n v="23055"/>
    <x v="0"/>
    <x v="0"/>
    <d v="2011-06-08T00:00:00"/>
    <s v="Medium"/>
    <x v="2"/>
  </r>
  <r>
    <n v="94926"/>
    <x v="0"/>
    <x v="0"/>
    <d v="2003-12-02T00:00:00"/>
    <s v="High"/>
    <x v="0"/>
  </r>
  <r>
    <n v="312"/>
    <x v="1"/>
    <x v="1"/>
    <m/>
    <s v="Low"/>
    <x v="2"/>
  </r>
  <r>
    <n v="45852"/>
    <x v="0"/>
    <x v="1"/>
    <d v="2018-08-30T00:00:00"/>
    <s v="Medium"/>
    <x v="1"/>
  </r>
  <r>
    <n v="77063"/>
    <x v="0"/>
    <x v="0"/>
    <d v="2013-03-09T00:00:00"/>
    <s v="High"/>
    <x v="0"/>
  </r>
  <r>
    <n v="44299"/>
    <x v="0"/>
    <x v="1"/>
    <d v="2013-06-21T00:00:00"/>
    <s v="Medium"/>
    <x v="0"/>
  </r>
  <r>
    <n v="67123"/>
    <x v="0"/>
    <x v="1"/>
    <d v="1991-07-03T00:00:00"/>
    <s v="High"/>
    <x v="2"/>
  </r>
  <r>
    <n v="51104"/>
    <x v="1"/>
    <x v="1"/>
    <m/>
    <s v="High"/>
    <x v="2"/>
  </r>
  <r>
    <n v="35369"/>
    <x v="1"/>
    <x v="0"/>
    <m/>
    <s v="Medium"/>
    <x v="2"/>
  </r>
  <r>
    <n v="559"/>
    <x v="0"/>
    <x v="0"/>
    <d v="1974-05-25T00:00:00"/>
    <s v="Low"/>
    <x v="2"/>
  </r>
  <r>
    <n v="13394"/>
    <x v="1"/>
    <x v="0"/>
    <m/>
    <s v="Low"/>
    <x v="1"/>
  </r>
  <r>
    <n v="51472"/>
    <x v="0"/>
    <x v="0"/>
    <d v="1975-05-20T00:00:00"/>
    <s v="High"/>
    <x v="0"/>
  </r>
  <r>
    <n v="99367"/>
    <x v="0"/>
    <x v="1"/>
    <d v="2005-09-15T00:00:00"/>
    <s v="High"/>
    <x v="2"/>
  </r>
  <r>
    <n v="98982"/>
    <x v="1"/>
    <x v="0"/>
    <m/>
    <s v="High"/>
    <x v="0"/>
  </r>
  <r>
    <n v="47111"/>
    <x v="1"/>
    <x v="1"/>
    <m/>
    <s v="Medium"/>
    <x v="2"/>
  </r>
  <r>
    <n v="87420"/>
    <x v="1"/>
    <x v="1"/>
    <m/>
    <s v="High"/>
    <x v="2"/>
  </r>
  <r>
    <n v="59376"/>
    <x v="1"/>
    <x v="1"/>
    <m/>
    <s v="High"/>
    <x v="2"/>
  </r>
  <r>
    <n v="41003"/>
    <x v="1"/>
    <x v="0"/>
    <m/>
    <s v="Medium"/>
    <x v="0"/>
  </r>
  <r>
    <n v="58511"/>
    <x v="1"/>
    <x v="0"/>
    <m/>
    <s v="High"/>
    <x v="0"/>
  </r>
  <r>
    <n v="52868"/>
    <x v="0"/>
    <x v="1"/>
    <d v="1983-07-22T00:00:00"/>
    <s v="High"/>
    <x v="0"/>
  </r>
  <r>
    <n v="8206"/>
    <x v="0"/>
    <x v="0"/>
    <d v="2016-09-21T00:00:00"/>
    <s v="Low"/>
    <x v="0"/>
  </r>
  <r>
    <n v="48873"/>
    <x v="1"/>
    <x v="0"/>
    <m/>
    <s v="Medium"/>
    <x v="0"/>
  </r>
  <r>
    <n v="22214"/>
    <x v="1"/>
    <x v="0"/>
    <m/>
    <s v="Medium"/>
    <x v="1"/>
  </r>
  <r>
    <n v="806"/>
    <x v="1"/>
    <x v="1"/>
    <m/>
    <s v="Low"/>
    <x v="1"/>
  </r>
  <r>
    <n v="27590"/>
    <x v="0"/>
    <x v="0"/>
    <d v="2006-01-09T00:00:00"/>
    <s v="Medium"/>
    <x v="1"/>
  </r>
  <r>
    <n v="5769"/>
    <x v="1"/>
    <x v="0"/>
    <m/>
    <s v="Low"/>
    <x v="1"/>
  </r>
  <r>
    <n v="38290"/>
    <x v="0"/>
    <x v="1"/>
    <d v="1979-09-12T00:00:00"/>
    <s v="Medium"/>
    <x v="1"/>
  </r>
  <r>
    <n v="44807"/>
    <x v="0"/>
    <x v="0"/>
    <d v="2002-10-20T00:00:00"/>
    <s v="Medium"/>
    <x v="0"/>
  </r>
  <r>
    <n v="11223"/>
    <x v="0"/>
    <x v="1"/>
    <d v="2005-09-15T00:00:00"/>
    <s v="Low"/>
    <x v="2"/>
  </r>
  <r>
    <n v="85889"/>
    <x v="0"/>
    <x v="1"/>
    <d v="1998-09-11T00:00:00"/>
    <s v="High"/>
    <x v="2"/>
  </r>
  <r>
    <n v="57138"/>
    <x v="0"/>
    <x v="1"/>
    <d v="1989-08-23T00:00:00"/>
    <s v="High"/>
    <x v="2"/>
  </r>
  <r>
    <n v="987"/>
    <x v="0"/>
    <x v="1"/>
    <d v="1977-11-08T00:00:00"/>
    <s v="Low"/>
    <x v="1"/>
  </r>
  <r>
    <n v="80179"/>
    <x v="0"/>
    <x v="1"/>
    <d v="2009-01-26T00:00:00"/>
    <s v="High"/>
    <x v="1"/>
  </r>
  <r>
    <n v="63810"/>
    <x v="0"/>
    <x v="0"/>
    <d v="2001-08-03T00:00:00"/>
    <s v="High"/>
    <x v="2"/>
  </r>
  <r>
    <n v="22261"/>
    <x v="0"/>
    <x v="0"/>
    <d v="1992-12-25T00:00:00"/>
    <s v="Medium"/>
    <x v="0"/>
  </r>
  <r>
    <n v="37286"/>
    <x v="0"/>
    <x v="0"/>
    <d v="2004-05-17T00:00:00"/>
    <s v="Medium"/>
    <x v="0"/>
  </r>
  <r>
    <n v="73874"/>
    <x v="0"/>
    <x v="0"/>
    <d v="2003-11-28T00:00:00"/>
    <s v="High"/>
    <x v="1"/>
  </r>
  <r>
    <n v="20187"/>
    <x v="1"/>
    <x v="1"/>
    <m/>
    <s v="Medium"/>
    <x v="2"/>
  </r>
  <r>
    <n v="51038"/>
    <x v="1"/>
    <x v="1"/>
    <m/>
    <s v="High"/>
    <x v="2"/>
  </r>
  <r>
    <n v="89846"/>
    <x v="1"/>
    <x v="1"/>
    <m/>
    <s v="High"/>
    <x v="0"/>
  </r>
  <r>
    <n v="59967"/>
    <x v="1"/>
    <x v="0"/>
    <m/>
    <s v="High"/>
    <x v="2"/>
  </r>
  <r>
    <n v="59474"/>
    <x v="0"/>
    <x v="1"/>
    <d v="2012-01-17T00:00:00"/>
    <s v="High"/>
    <x v="0"/>
  </r>
  <r>
    <n v="77342"/>
    <x v="1"/>
    <x v="1"/>
    <m/>
    <s v="High"/>
    <x v="2"/>
  </r>
  <r>
    <n v="57460"/>
    <x v="0"/>
    <x v="1"/>
    <d v="2010-03-02T00:00:00"/>
    <s v="High"/>
    <x v="1"/>
  </r>
  <r>
    <n v="74930"/>
    <x v="1"/>
    <x v="1"/>
    <m/>
    <s v="High"/>
    <x v="0"/>
  </r>
  <r>
    <n v="89389"/>
    <x v="1"/>
    <x v="1"/>
    <m/>
    <s v="High"/>
    <x v="0"/>
  </r>
  <r>
    <n v="86767"/>
    <x v="1"/>
    <x v="1"/>
    <m/>
    <s v="High"/>
    <x v="0"/>
  </r>
  <r>
    <n v="42257"/>
    <x v="0"/>
    <x v="1"/>
    <d v="2008-05-17T00:00:00"/>
    <s v="Medium"/>
    <x v="1"/>
  </r>
  <r>
    <n v="28987"/>
    <x v="1"/>
    <x v="1"/>
    <m/>
    <s v="Medium"/>
    <x v="1"/>
  </r>
  <r>
    <n v="38952"/>
    <x v="0"/>
    <x v="1"/>
    <d v="2010-08-28T00:00:00"/>
    <s v="Medium"/>
    <x v="1"/>
  </r>
  <r>
    <n v="50635"/>
    <x v="1"/>
    <x v="1"/>
    <m/>
    <s v="High"/>
    <x v="2"/>
  </r>
  <r>
    <n v="32800"/>
    <x v="1"/>
    <x v="1"/>
    <m/>
    <s v="Medium"/>
    <x v="0"/>
  </r>
  <r>
    <n v="67478"/>
    <x v="1"/>
    <x v="0"/>
    <m/>
    <s v="High"/>
    <x v="2"/>
  </r>
  <r>
    <n v="24449"/>
    <x v="0"/>
    <x v="1"/>
    <d v="2011-06-25T00:00:00"/>
    <s v="Medium"/>
    <x v="2"/>
  </r>
  <r>
    <n v="3119"/>
    <x v="0"/>
    <x v="0"/>
    <d v="2014-07-02T00:00:00"/>
    <s v="Low"/>
    <x v="2"/>
  </r>
  <r>
    <n v="13693"/>
    <x v="0"/>
    <x v="1"/>
    <d v="2004-09-25T00:00:00"/>
    <s v="Low"/>
    <x v="2"/>
  </r>
  <r>
    <n v="80796"/>
    <x v="0"/>
    <x v="1"/>
    <d v="2010-03-09T00:00:00"/>
    <s v="High"/>
    <x v="2"/>
  </r>
  <r>
    <n v="19804"/>
    <x v="1"/>
    <x v="1"/>
    <m/>
    <s v="Low"/>
    <x v="2"/>
  </r>
  <r>
    <n v="75766"/>
    <x v="1"/>
    <x v="0"/>
    <m/>
    <s v="High"/>
    <x v="1"/>
  </r>
  <r>
    <n v="74338"/>
    <x v="1"/>
    <x v="1"/>
    <m/>
    <s v="High"/>
    <x v="0"/>
  </r>
  <r>
    <n v="73423"/>
    <x v="0"/>
    <x v="0"/>
    <d v="2012-08-20T00:00:00"/>
    <s v="High"/>
    <x v="0"/>
  </r>
  <r>
    <n v="91842"/>
    <x v="0"/>
    <x v="1"/>
    <d v="1976-08-31T00:00:00"/>
    <s v="High"/>
    <x v="2"/>
  </r>
  <r>
    <n v="81148"/>
    <x v="1"/>
    <x v="1"/>
    <m/>
    <s v="High"/>
    <x v="2"/>
  </r>
  <r>
    <n v="96963"/>
    <x v="0"/>
    <x v="1"/>
    <d v="2009-09-29T00:00:00"/>
    <s v="High"/>
    <x v="1"/>
  </r>
  <r>
    <n v="88092"/>
    <x v="1"/>
    <x v="1"/>
    <m/>
    <s v="High"/>
    <x v="2"/>
  </r>
  <r>
    <n v="66397"/>
    <x v="1"/>
    <x v="0"/>
    <m/>
    <s v="High"/>
    <x v="2"/>
  </r>
  <r>
    <n v="1714"/>
    <x v="0"/>
    <x v="0"/>
    <d v="1987-04-30T00:00:00"/>
    <s v="Low"/>
    <x v="1"/>
  </r>
  <r>
    <n v="5059"/>
    <x v="1"/>
    <x v="0"/>
    <m/>
    <s v="Low"/>
    <x v="1"/>
  </r>
  <r>
    <n v="66582"/>
    <x v="1"/>
    <x v="0"/>
    <m/>
    <s v="High"/>
    <x v="0"/>
  </r>
  <r>
    <n v="42143"/>
    <x v="0"/>
    <x v="0"/>
    <d v="1972-06-16T00:00:00"/>
    <s v="Medium"/>
    <x v="0"/>
  </r>
  <r>
    <n v="27741"/>
    <x v="1"/>
    <x v="1"/>
    <m/>
    <s v="Medium"/>
    <x v="0"/>
  </r>
  <r>
    <n v="696"/>
    <x v="1"/>
    <x v="0"/>
    <m/>
    <s v="Low"/>
    <x v="0"/>
  </r>
  <r>
    <n v="37660"/>
    <x v="1"/>
    <x v="0"/>
    <m/>
    <s v="Medium"/>
    <x v="2"/>
  </r>
  <r>
    <n v="16299"/>
    <x v="1"/>
    <x v="0"/>
    <m/>
    <s v="Low"/>
    <x v="2"/>
  </r>
  <r>
    <n v="16690"/>
    <x v="0"/>
    <x v="0"/>
    <d v="1996-09-13T00:00:00"/>
    <s v="Low"/>
    <x v="2"/>
  </r>
  <r>
    <n v="21003"/>
    <x v="1"/>
    <x v="0"/>
    <m/>
    <s v="Medium"/>
    <x v="0"/>
  </r>
  <r>
    <n v="93642"/>
    <x v="0"/>
    <x v="1"/>
    <d v="2002-09-08T00:00:00"/>
    <s v="High"/>
    <x v="2"/>
  </r>
  <r>
    <n v="34832"/>
    <x v="1"/>
    <x v="1"/>
    <m/>
    <s v="Medium"/>
    <x v="1"/>
  </r>
  <r>
    <n v="59176"/>
    <x v="0"/>
    <x v="1"/>
    <d v="1995-01-01T00:00:00"/>
    <s v="High"/>
    <x v="1"/>
  </r>
  <r>
    <n v="3846"/>
    <x v="1"/>
    <x v="1"/>
    <m/>
    <s v="Low"/>
    <x v="0"/>
  </r>
  <r>
    <n v="17651"/>
    <x v="0"/>
    <x v="0"/>
    <d v="1989-10-17T00:00:00"/>
    <s v="Low"/>
    <x v="0"/>
  </r>
  <r>
    <n v="2282"/>
    <x v="1"/>
    <x v="0"/>
    <m/>
    <s v="Low"/>
    <x v="1"/>
  </r>
  <r>
    <n v="49908"/>
    <x v="1"/>
    <x v="0"/>
    <m/>
    <s v="Medium"/>
    <x v="2"/>
  </r>
  <r>
    <n v="68886"/>
    <x v="1"/>
    <x v="1"/>
    <m/>
    <s v="High"/>
    <x v="2"/>
  </r>
  <r>
    <n v="41456"/>
    <x v="0"/>
    <x v="0"/>
    <d v="1992-12-27T00:00:00"/>
    <s v="Medium"/>
    <x v="1"/>
  </r>
  <r>
    <n v="39488"/>
    <x v="1"/>
    <x v="1"/>
    <m/>
    <s v="Medium"/>
    <x v="1"/>
  </r>
  <r>
    <n v="75362"/>
    <x v="0"/>
    <x v="1"/>
    <d v="2017-08-24T00:00:00"/>
    <s v="High"/>
    <x v="2"/>
  </r>
  <r>
    <n v="73137"/>
    <x v="0"/>
    <x v="0"/>
    <d v="2015-03-20T00:00:00"/>
    <s v="High"/>
    <x v="0"/>
  </r>
  <r>
    <n v="77570"/>
    <x v="1"/>
    <x v="0"/>
    <m/>
    <s v="High"/>
    <x v="1"/>
  </r>
</pivotCacheRecords>
</file>

<file path=xl/pivotCache/pivotCacheRecords5.xml><?xml version="1.0" encoding="utf-8"?>
<pivotCacheRecords xmlns="http://schemas.openxmlformats.org/spreadsheetml/2006/main" xmlns:r="http://schemas.openxmlformats.org/officeDocument/2006/relationships" count="200">
  <r>
    <n v="690"/>
    <n v="230"/>
    <x v="0"/>
    <x v="0"/>
    <x v="0"/>
    <n v="553"/>
    <n v="1210"/>
    <s v="1800 Block of 26TH ST"/>
    <s v="1200 Block of JACKSON ST"/>
    <s v="DELIVERED"/>
    <s v="4/28/2014"/>
    <s v="12/18/2014"/>
    <s v="Heavy"/>
    <x v="0"/>
  </r>
  <r>
    <n v="933"/>
    <n v="3189"/>
    <x v="0"/>
    <x v="1"/>
    <x v="1"/>
    <n v="810"/>
    <n v="1114"/>
    <s v="2600 Block of ALEMANY BL"/>
    <s v="700 Block of HAMPSHIRE ST"/>
    <s v="DELIVERED"/>
    <s v="6/14/1997"/>
    <d v="1997-10-07T00:00:00"/>
    <s v="Heavy"/>
    <x v="1"/>
  </r>
  <r>
    <n v="261"/>
    <n v="2216"/>
    <x v="1"/>
    <x v="0"/>
    <x v="1"/>
    <n v="994"/>
    <n v="1020"/>
    <s v="BARTLETT ST / 23RD ST"/>
    <s v="500 Block of HAIGHT ST"/>
    <s v="NOT DELIVERED"/>
    <s v="8/14/1993"/>
    <s v=""/>
    <s v="Heavy"/>
    <x v="2"/>
  </r>
  <r>
    <n v="445"/>
    <n v="1904"/>
    <x v="2"/>
    <x v="0"/>
    <x v="1"/>
    <n v="598"/>
    <n v="1351"/>
    <s v="1300 Block of 7TH AV"/>
    <s v="300 Block of 9TH ST"/>
    <s v="NOT DELIVERED"/>
    <s v="12/13/2019"/>
    <s v=""/>
    <s v="Heavy"/>
    <x v="3"/>
  </r>
  <r>
    <n v="722"/>
    <n v="7342"/>
    <x v="3"/>
    <x v="1"/>
    <x v="1"/>
    <n v="412"/>
    <n v="566"/>
    <s v="0 Block of EUREKA ST"/>
    <s v="1800 Block of VANNESS AV"/>
    <s v="NOT DELIVERED"/>
    <s v="9/21/1996"/>
    <s v=""/>
    <s v="Light"/>
    <x v="4"/>
  </r>
  <r>
    <n v="129"/>
    <n v="7633"/>
    <x v="4"/>
    <x v="0"/>
    <x v="0"/>
    <n v="379"/>
    <n v="590"/>
    <s v="700 Block of VANNESS AV"/>
    <s v="500 Block of LEAVENWORTH ST"/>
    <s v="DELIVERED"/>
    <s v="4/23/1971"/>
    <d v="1971-01-11T00:00:00"/>
    <s v="Light"/>
    <x v="5"/>
  </r>
  <r>
    <n v="489"/>
    <n v="2154"/>
    <x v="5"/>
    <x v="0"/>
    <x v="0"/>
    <n v="892"/>
    <n v="1407"/>
    <s v="200 Block of BERRY ST"/>
    <s v="CARROLL AV / JENNINGS ST"/>
    <s v="NOT DELIVERED"/>
    <s v="12/21/2005"/>
    <s v=""/>
    <s v="Heavy"/>
    <x v="6"/>
  </r>
  <r>
    <n v="165"/>
    <n v="5543"/>
    <x v="6"/>
    <x v="0"/>
    <x v="0"/>
    <n v="347"/>
    <n v="786"/>
    <s v="1100 Block of FRANCISCO ST"/>
    <s v="1000 Block of MARKET ST"/>
    <s v="NOT DELIVERED"/>
    <d v="1979-03-07T00:00:00"/>
    <s v=""/>
    <s v="Light"/>
    <x v="7"/>
  </r>
  <r>
    <n v="164"/>
    <n v="2332"/>
    <x v="7"/>
    <x v="1"/>
    <x v="1"/>
    <n v="457"/>
    <n v="855"/>
    <s v="100 Block of NEWMONTGOMERY ST"/>
    <s v="600 Block of SOUTH VAN NESS AV"/>
    <s v="NOT DELIVERED"/>
    <s v="4/29/1976"/>
    <s v=""/>
    <s v="Light"/>
    <x v="8"/>
  </r>
  <r>
    <n v="364"/>
    <n v="4094"/>
    <x v="8"/>
    <x v="1"/>
    <x v="1"/>
    <n v="957"/>
    <n v="1182"/>
    <s v="200 Block of SCOTT ST"/>
    <s v="2600 Block of MISSION ST"/>
    <s v="NOT DELIVERED"/>
    <d v="2012-03-03T00:00:00"/>
    <s v=""/>
    <s v="Heavy"/>
    <x v="0"/>
  </r>
  <r>
    <n v="469"/>
    <n v="3042"/>
    <x v="3"/>
    <x v="1"/>
    <x v="0"/>
    <n v="23"/>
    <n v="25"/>
    <s v="BELVEDERE ST / WALLER ST"/>
    <s v="0 Block of CEDAR ST"/>
    <s v="DELIVERED"/>
    <s v="2/18/1991"/>
    <s v="5/15/1991"/>
    <s v="Light"/>
    <x v="9"/>
  </r>
  <r>
    <n v="158"/>
    <n v="2220"/>
    <x v="0"/>
    <x v="0"/>
    <x v="1"/>
    <n v="479"/>
    <n v="861"/>
    <s v="800 Block of BRYANT ST"/>
    <s v="500 Block of FREDERICK ST"/>
    <s v="DELIVERED"/>
    <s v="3/31/1976"/>
    <s v="6/30/1976"/>
    <s v="Light"/>
    <x v="10"/>
  </r>
  <r>
    <n v="337"/>
    <n v="4988"/>
    <x v="3"/>
    <x v="0"/>
    <x v="1"/>
    <n v="305"/>
    <n v="834"/>
    <s v="1300 Block of CALIFORNIA ST"/>
    <s v="0 Block of RAUSCH ST"/>
    <s v="NOT DELIVERED"/>
    <d v="1976-11-05T00:00:00"/>
    <s v=""/>
    <s v="Light"/>
    <x v="11"/>
  </r>
  <r>
    <n v="634"/>
    <n v="175"/>
    <x v="0"/>
    <x v="1"/>
    <x v="1"/>
    <n v="939"/>
    <n v="1446"/>
    <s v="300 Block of CHENERY ST"/>
    <s v="BUSH ST / BUCHANAN ST"/>
    <s v="NOT DELIVERED"/>
    <d v="1980-07-10T00:00:00"/>
    <s v=""/>
    <s v="Heavy"/>
    <x v="12"/>
  </r>
  <r>
    <n v="577"/>
    <n v="4233"/>
    <x v="5"/>
    <x v="0"/>
    <x v="0"/>
    <n v="679"/>
    <n v="1455"/>
    <s v="2600 Block of 18TH ST"/>
    <s v="800 Block of BRYANT ST"/>
    <s v="DELIVERED"/>
    <s v="3/19/1987"/>
    <d v="1987-09-08T00:00:00"/>
    <s v="Heavy"/>
    <x v="4"/>
  </r>
  <r>
    <n v="907"/>
    <n v="4351"/>
    <x v="3"/>
    <x v="1"/>
    <x v="1"/>
    <n v="803"/>
    <n v="1020"/>
    <s v="800 Block of 30TH AV"/>
    <s v="1100 Block of MARKET ST"/>
    <s v="NOT DELIVERED"/>
    <s v="7/23/2013"/>
    <s v=""/>
    <s v="Heavy"/>
    <x v="13"/>
  </r>
  <r>
    <n v="870"/>
    <n v="5578"/>
    <x v="9"/>
    <x v="0"/>
    <x v="0"/>
    <n v="783"/>
    <n v="1042"/>
    <s v="800 Block of GENEVA AV"/>
    <s v="300 Block of 4TH ST"/>
    <s v="NOT DELIVERED"/>
    <d v="2010-02-03T00:00:00"/>
    <s v=""/>
    <s v="Heavy"/>
    <x v="14"/>
  </r>
  <r>
    <n v="982"/>
    <n v="4523"/>
    <x v="6"/>
    <x v="0"/>
    <x v="0"/>
    <n v="432"/>
    <n v="915"/>
    <s v="800 Block of BRYANT ST"/>
    <s v="100 Block of TOWNSEND ST"/>
    <s v="NOT DELIVERED"/>
    <s v="10/17/2017"/>
    <s v=""/>
    <s v="Light"/>
    <x v="9"/>
  </r>
  <r>
    <n v="351"/>
    <n v="2972"/>
    <x v="6"/>
    <x v="0"/>
    <x v="0"/>
    <n v="776"/>
    <n v="1053"/>
    <s v="15TH ST / SANCHEZ ST"/>
    <s v="1700 Block of FULTON ST"/>
    <s v="DELIVERED"/>
    <d v="1977-03-01T00:00:00"/>
    <d v="1977-06-07T00:00:00"/>
    <s v="Heavy"/>
    <x v="15"/>
  </r>
  <r>
    <n v="328"/>
    <n v="6153"/>
    <x v="0"/>
    <x v="0"/>
    <x v="1"/>
    <n v="710"/>
    <n v="1066"/>
    <s v="900 Block of ELLSWORTH ST"/>
    <s v="400 Block of 28TH ST"/>
    <s v="DELIVERED"/>
    <s v="1/20/1997"/>
    <d v="1997-08-09T00:00:00"/>
    <s v="Heavy"/>
    <x v="1"/>
  </r>
  <r>
    <n v="242"/>
    <n v="4852"/>
    <x v="9"/>
    <x v="0"/>
    <x v="0"/>
    <n v="959"/>
    <n v="1253"/>
    <s v="600 Block of FRANCISCO ST"/>
    <s v="FELL ST / MASONIC AV"/>
    <s v="NOT DELIVERED"/>
    <d v="1996-09-12T00:00:00"/>
    <s v=""/>
    <s v="Heavy"/>
    <x v="7"/>
  </r>
  <r>
    <n v="421"/>
    <n v="8106"/>
    <x v="8"/>
    <x v="1"/>
    <x v="0"/>
    <n v="147"/>
    <n v="535"/>
    <s v="800 Block of BRYANT ST"/>
    <s v="900 Block of RANDOLPH ST"/>
    <s v="DELIVERED"/>
    <d v="1999-07-02T00:00:00"/>
    <d v="1999-05-03T00:00:00"/>
    <s v="Light"/>
    <x v="13"/>
  </r>
  <r>
    <n v="6"/>
    <n v="3917"/>
    <x v="10"/>
    <x v="1"/>
    <x v="1"/>
    <n v="613"/>
    <n v="1256"/>
    <s v="800 Block of BRYANT ST"/>
    <s v="0 Block of 6TH ST"/>
    <s v="DELIVERED"/>
    <d v="1977-08-03T00:00:00"/>
    <d v="1977-08-11T00:00:00"/>
    <s v="Heavy"/>
    <x v="16"/>
  </r>
  <r>
    <n v="384"/>
    <n v="9377"/>
    <x v="1"/>
    <x v="0"/>
    <x v="0"/>
    <n v="590"/>
    <n v="1033"/>
    <s v="ELLIS ST / LAGUNA ST"/>
    <s v="0 Block of HYDE ST"/>
    <s v="NOT DELIVERED"/>
    <s v="2/21/1972"/>
    <s v=""/>
    <s v="Heavy"/>
    <x v="17"/>
  </r>
  <r>
    <n v="286"/>
    <n v="5387"/>
    <x v="3"/>
    <x v="0"/>
    <x v="0"/>
    <n v="193"/>
    <n v="817"/>
    <s v="100 Block of STEUART ST"/>
    <s v="900 Block of VALENCIA ST"/>
    <s v="DELIVERED"/>
    <d v="2005-06-06T00:00:00"/>
    <s v="9/15/2005"/>
    <s v="Light"/>
    <x v="9"/>
  </r>
  <r>
    <n v="892"/>
    <n v="6513"/>
    <x v="1"/>
    <x v="0"/>
    <x v="0"/>
    <n v="879"/>
    <n v="1037"/>
    <s v="700 Block of FOLSOM ST"/>
    <s v="300 Block of ARBALLO DR"/>
    <s v="DELIVERED"/>
    <s v="11/17/2019"/>
    <d v="2019-12-12T00:00:00"/>
    <s v="Heavy"/>
    <x v="18"/>
  </r>
  <r>
    <n v="558"/>
    <n v="3965"/>
    <x v="6"/>
    <x v="0"/>
    <x v="0"/>
    <n v="275"/>
    <n v="951"/>
    <s v="1600 Block of VANNESS AV"/>
    <s v="100 Block of PHELAN AV"/>
    <s v="DELIVERED"/>
    <s v="10/27/2013"/>
    <s v="11/15/2013"/>
    <s v="Light"/>
    <x v="8"/>
  </r>
  <r>
    <n v="481"/>
    <n v="8893"/>
    <x v="9"/>
    <x v="1"/>
    <x v="0"/>
    <n v="319"/>
    <n v="770"/>
    <s v="800 Block of MARKET ST"/>
    <s v="0 Block of GORDON ST"/>
    <s v="NOT DELIVERED"/>
    <d v="2006-11-07T00:00:00"/>
    <s v=""/>
    <s v="Light"/>
    <x v="19"/>
  </r>
  <r>
    <n v="155"/>
    <n v="1897"/>
    <x v="7"/>
    <x v="0"/>
    <x v="1"/>
    <n v="52"/>
    <n v="293"/>
    <s v="800 Block of BRYANT ST"/>
    <s v="600 Block of VALENCIA ST"/>
    <s v="NOT DELIVERED"/>
    <s v="9/23/2003"/>
    <s v=""/>
    <s v="Light"/>
    <x v="4"/>
  </r>
  <r>
    <n v="771"/>
    <n v="390"/>
    <x v="3"/>
    <x v="0"/>
    <x v="0"/>
    <n v="702"/>
    <n v="1414"/>
    <s v="SHOTWELL ST / 17TH ST"/>
    <s v="EDDY ST / HYDE ST"/>
    <s v="DELIVERED"/>
    <d v="2013-03-05T00:00:00"/>
    <s v="11/15/2013"/>
    <s v="Heavy"/>
    <x v="8"/>
  </r>
  <r>
    <n v="945"/>
    <n v="3633"/>
    <x v="0"/>
    <x v="0"/>
    <x v="1"/>
    <n v="299"/>
    <n v="524"/>
    <s v="1500 Block of BAKER ST"/>
    <s v="LIPPARD AV / BOSWORTH ST"/>
    <s v="DELIVERED"/>
    <s v="4/29/2001"/>
    <d v="2001-10-08T00:00:00"/>
    <s v="Light"/>
    <x v="20"/>
  </r>
  <r>
    <n v="719"/>
    <n v="7828"/>
    <x v="10"/>
    <x v="0"/>
    <x v="0"/>
    <n v="930"/>
    <n v="1183"/>
    <s v="100 Block of BERRY ST"/>
    <s v="KERN ST / DIAMOND ST"/>
    <s v="DELIVERED"/>
    <s v="1/22/2006"/>
    <s v="7/17/2006"/>
    <s v="Heavy"/>
    <x v="21"/>
  </r>
  <r>
    <n v="493"/>
    <n v="2241"/>
    <x v="2"/>
    <x v="0"/>
    <x v="0"/>
    <n v="314"/>
    <n v="566"/>
    <s v="700 Block of HOWARD ST"/>
    <s v="HARRISON ST / 3RD ST"/>
    <s v="NOT DELIVERED"/>
    <s v="8/20/1995"/>
    <s v=""/>
    <s v="Light"/>
    <x v="1"/>
  </r>
  <r>
    <n v="998"/>
    <n v="896"/>
    <x v="7"/>
    <x v="1"/>
    <x v="1"/>
    <n v="109"/>
    <n v="961"/>
    <s v="0 Block of LEE AV"/>
    <s v="0 Block of FALLON PL"/>
    <s v="DELIVERED"/>
    <s v="11/21/2013"/>
    <s v="11/15/2013"/>
    <s v="Light"/>
    <x v="18"/>
  </r>
  <r>
    <n v="968"/>
    <n v="6361"/>
    <x v="4"/>
    <x v="0"/>
    <x v="0"/>
    <n v="24"/>
    <n v="54"/>
    <s v="STOCKTON ST / BROADWAY ST"/>
    <s v="900 Block of GEARY ST"/>
    <s v="DELIVERED"/>
    <d v="1993-04-01T00:00:00"/>
    <d v="1993-02-08T00:00:00"/>
    <s v="Light"/>
    <x v="22"/>
  </r>
  <r>
    <n v="738"/>
    <n v="6713"/>
    <x v="3"/>
    <x v="0"/>
    <x v="1"/>
    <n v="545"/>
    <n v="1044"/>
    <s v="LAKE MERCED BL / BROTHERHOOD WAY"/>
    <s v="HARRISON ST / THE EMBARCADEROSOUTH ST"/>
    <s v="NOT DELIVERED"/>
    <s v="9/19/1977"/>
    <s v=""/>
    <s v="Heavy"/>
    <x v="19"/>
  </r>
  <r>
    <n v="912"/>
    <n v="4283"/>
    <x v="5"/>
    <x v="1"/>
    <x v="0"/>
    <n v="505"/>
    <n v="1082"/>
    <s v="GEARY ST / POLK ST"/>
    <s v="1600 Block of LASALLE AV"/>
    <s v="NOT DELIVERED"/>
    <s v="12/30/2019"/>
    <s v=""/>
    <s v="Heavy"/>
    <x v="5"/>
  </r>
  <r>
    <n v="782"/>
    <n v="9486"/>
    <x v="3"/>
    <x v="1"/>
    <x v="0"/>
    <n v="182"/>
    <n v="871"/>
    <s v="1400 Block of DOUGLASS ST"/>
    <s v="48TH AV / JUDAH ST"/>
    <s v="DELIVERED"/>
    <s v="8/31/2002"/>
    <s v="10/20/2002"/>
    <s v="Light"/>
    <x v="3"/>
  </r>
  <r>
    <n v="140"/>
    <n v="308"/>
    <x v="1"/>
    <x v="1"/>
    <x v="0"/>
    <n v="226"/>
    <n v="970"/>
    <s v="100 Block of FONT BL"/>
    <s v="1000 Block of KEY AV"/>
    <s v="DELIVERED"/>
    <d v="2006-10-06T00:00:00"/>
    <s v="7/17/2006"/>
    <s v="Light"/>
    <x v="2"/>
  </r>
  <r>
    <n v="702"/>
    <n v="8927"/>
    <x v="2"/>
    <x v="1"/>
    <x v="0"/>
    <n v="111"/>
    <n v="617"/>
    <s v="HOLLOWAY AV / BRIGHTON AV"/>
    <s v="TAYLOR ST / GOLDEN GATE AV"/>
    <s v="DELIVERED"/>
    <d v="2004-07-07T00:00:00"/>
    <s v="11/20/2004"/>
    <s v="Light"/>
    <x v="16"/>
  </r>
  <r>
    <n v="284"/>
    <n v="249"/>
    <x v="7"/>
    <x v="1"/>
    <x v="1"/>
    <n v="145"/>
    <n v="814"/>
    <s v="1800 Block of KIRKHAM ST"/>
    <s v="800 Block of BRYANT ST"/>
    <s v="DELIVERED"/>
    <d v="1982-06-02T00:00:00"/>
    <d v="1982-08-03T00:00:00"/>
    <s v="Light"/>
    <x v="15"/>
  </r>
  <r>
    <n v="199"/>
    <n v="2620"/>
    <x v="3"/>
    <x v="0"/>
    <x v="0"/>
    <n v="829"/>
    <n v="1145"/>
    <s v="500 Block of TUNNEL AV"/>
    <s v="1600 Block of TURK ST"/>
    <s v="NOT DELIVERED"/>
    <s v="7/27/2007"/>
    <s v=""/>
    <s v="Heavy"/>
    <x v="4"/>
  </r>
  <r>
    <n v="228"/>
    <n v="1164"/>
    <x v="3"/>
    <x v="0"/>
    <x v="0"/>
    <n v="269"/>
    <n v="902"/>
    <s v="800 Block of BRYANT ST"/>
    <s v="100 Block of SPEAR ST"/>
    <s v="DELIVERED"/>
    <s v="3/30/1994"/>
    <d v="1994-09-04T00:00:00"/>
    <s v="Light"/>
    <x v="7"/>
  </r>
  <r>
    <n v="908"/>
    <n v="4711"/>
    <x v="7"/>
    <x v="1"/>
    <x v="0"/>
    <n v="660"/>
    <n v="1470"/>
    <s v="200 Block of CHENERY ST"/>
    <s v="2900 Block of DIAMOND ST"/>
    <s v="NOT DELIVERED"/>
    <s v="1/28/1999"/>
    <s v=""/>
    <s v="Heavy"/>
    <x v="5"/>
  </r>
  <r>
    <n v="594"/>
    <n v="4053"/>
    <x v="2"/>
    <x v="0"/>
    <x v="0"/>
    <n v="484"/>
    <n v="568"/>
    <s v="1000 Block of POTRERO AV"/>
    <s v="400 Block of ROLPH ST"/>
    <s v="NOT DELIVERED"/>
    <s v="3/20/2004"/>
    <s v=""/>
    <s v="Light"/>
    <x v="21"/>
  </r>
  <r>
    <n v="542"/>
    <n v="4272"/>
    <x v="4"/>
    <x v="1"/>
    <x v="0"/>
    <n v="100"/>
    <n v="487"/>
    <s v="100 Block of HYDE ST"/>
    <s v="BANCROFT AV / KEITH ST"/>
    <s v="NOT DELIVERED"/>
    <s v="5/19/1986"/>
    <s v=""/>
    <s v="Light"/>
    <x v="7"/>
  </r>
  <r>
    <n v="586"/>
    <n v="7005"/>
    <x v="9"/>
    <x v="0"/>
    <x v="1"/>
    <n v="711"/>
    <n v="1197"/>
    <s v="1100 Block of HUDSON AV"/>
    <s v="MYRTLE ST / LARKIN ST"/>
    <s v="NOT DELIVERED"/>
    <d v="1977-08-03T00:00:00"/>
    <s v=""/>
    <s v="Heavy"/>
    <x v="2"/>
  </r>
  <r>
    <n v="636"/>
    <n v="2308"/>
    <x v="2"/>
    <x v="1"/>
    <x v="0"/>
    <n v="325"/>
    <n v="994"/>
    <s v="STOCKTON ST / POST ST"/>
    <s v="500 Block of MAGELLAN AV"/>
    <s v="DELIVERED"/>
    <s v="2/24/2008"/>
    <d v="2008-09-08T00:00:00"/>
    <s v="Light"/>
    <x v="17"/>
  </r>
  <r>
    <n v="581"/>
    <n v="5150"/>
    <x v="8"/>
    <x v="0"/>
    <x v="0"/>
    <n v="209"/>
    <n v="933"/>
    <s v="LEAVENWORTH ST / TURK ST"/>
    <s v="1600 Block of 38TH AV"/>
    <s v="NOT DELIVERED"/>
    <s v="11/24/2017"/>
    <s v=""/>
    <s v="Light"/>
    <x v="0"/>
  </r>
  <r>
    <n v="336"/>
    <n v="693"/>
    <x v="9"/>
    <x v="1"/>
    <x v="1"/>
    <n v="996"/>
    <n v="1168"/>
    <s v="800 Block of BRYANT ST"/>
    <s v="3300 Block of MISSION ST"/>
    <s v="NOT DELIVERED"/>
    <d v="1972-09-10T00:00:00"/>
    <s v=""/>
    <s v="Heavy"/>
    <x v="13"/>
  </r>
  <r>
    <n v="504"/>
    <n v="9598"/>
    <x v="1"/>
    <x v="1"/>
    <x v="0"/>
    <n v="420"/>
    <n v="561"/>
    <s v="4200 Block of 26TH ST"/>
    <s v="0 Block of TURK ST"/>
    <s v="DELIVERED"/>
    <d v="1982-11-07T00:00:00"/>
    <s v="10/15/1982"/>
    <s v="Light"/>
    <x v="3"/>
  </r>
  <r>
    <n v="346"/>
    <n v="8103"/>
    <x v="6"/>
    <x v="1"/>
    <x v="1"/>
    <n v="182"/>
    <n v="850"/>
    <s v="BLAKE ST / GEARY BL"/>
    <s v="BROADWAY ST / COLUMBUS AV"/>
    <s v="DELIVERED"/>
    <d v="2007-05-06T00:00:00"/>
    <d v="2007-12-07T00:00:00"/>
    <s v="Light"/>
    <x v="1"/>
  </r>
  <r>
    <n v="135"/>
    <n v="8894"/>
    <x v="9"/>
    <x v="0"/>
    <x v="1"/>
    <n v="901"/>
    <n v="1393"/>
    <s v="WASHINGTON ST / DRUMM ST"/>
    <s v="1200 Block of PINE ST"/>
    <s v="NOT DELIVERED"/>
    <d v="2004-10-09T00:00:00"/>
    <s v=""/>
    <s v="Heavy"/>
    <x v="22"/>
  </r>
  <r>
    <n v="822"/>
    <n v="114"/>
    <x v="9"/>
    <x v="1"/>
    <x v="0"/>
    <n v="88"/>
    <n v="426"/>
    <s v="EXECUTIVEPARK BL / ALANA WY"/>
    <s v="900 Block of MISSION ST"/>
    <s v="DELIVERED"/>
    <s v="6/30/1991"/>
    <s v="7/15/1991"/>
    <s v="Light"/>
    <x v="4"/>
  </r>
  <r>
    <n v="95"/>
    <n v="6546"/>
    <x v="3"/>
    <x v="0"/>
    <x v="0"/>
    <n v="660"/>
    <n v="1208"/>
    <s v="0 Block of BROOKDALE AV"/>
    <s v="1300 Block of EGBERT AV"/>
    <s v="NOT DELIVERED"/>
    <d v="2013-11-04T00:00:00"/>
    <s v=""/>
    <s v="Heavy"/>
    <x v="20"/>
  </r>
  <r>
    <n v="597"/>
    <n v="3571"/>
    <x v="1"/>
    <x v="0"/>
    <x v="0"/>
    <n v="267"/>
    <n v="925"/>
    <s v="3600 Block of 22ND ST"/>
    <s v="200 Block of NAGLEE AV"/>
    <s v="NOT DELIVERED"/>
    <s v="7/26/2010"/>
    <s v=""/>
    <s v="Light"/>
    <x v="18"/>
  </r>
  <r>
    <n v="340"/>
    <n v="7316"/>
    <x v="5"/>
    <x v="1"/>
    <x v="1"/>
    <n v="905"/>
    <n v="1392"/>
    <s v="700 Block of 3RD ST"/>
    <s v="FRANCISCO ST / JONES ST"/>
    <s v="NOT DELIVERED"/>
    <d v="1981-03-11T00:00:00"/>
    <s v=""/>
    <s v="Heavy"/>
    <x v="23"/>
  </r>
  <r>
    <n v="905"/>
    <n v="2478"/>
    <x v="1"/>
    <x v="0"/>
    <x v="1"/>
    <n v="799"/>
    <n v="1425"/>
    <s v="1700 Block of 25TH ST"/>
    <s v="1300 Block of BROADWAY ST"/>
    <s v="DELIVERED"/>
    <d v="1983-11-04T00:00:00"/>
    <s v="9/30/1983"/>
    <s v="Heavy"/>
    <x v="20"/>
  </r>
  <r>
    <n v="250"/>
    <n v="1215"/>
    <x v="9"/>
    <x v="1"/>
    <x v="1"/>
    <n v="773"/>
    <n v="1225"/>
    <s v="1200 Block of POLK ST"/>
    <s v="1200 Block of MARKET ST"/>
    <s v="DELIVERED"/>
    <s v="9/18/2006"/>
    <s v="10/22/2006"/>
    <s v="Heavy"/>
    <x v="16"/>
  </r>
  <r>
    <n v="400"/>
    <n v="5402"/>
    <x v="1"/>
    <x v="0"/>
    <x v="1"/>
    <n v="78"/>
    <n v="403"/>
    <s v="EARL ST / LASALLE AV"/>
    <s v="1400 Block of KIRKWOOD CT"/>
    <s v="NOT DELIVERED"/>
    <d v="2003-07-01T00:00:00"/>
    <s v=""/>
    <s v="Light"/>
    <x v="21"/>
  </r>
  <r>
    <n v="877"/>
    <n v="1647"/>
    <x v="6"/>
    <x v="0"/>
    <x v="1"/>
    <n v="791"/>
    <n v="1169"/>
    <s v="CLARA ST / 4TH ST"/>
    <s v="100 Block of ATOLL CR"/>
    <s v="DELIVERED"/>
    <s v="1/25/2000"/>
    <s v="3/22/2000"/>
    <s v="Heavy"/>
    <x v="19"/>
  </r>
  <r>
    <n v="97"/>
    <n v="9423"/>
    <x v="9"/>
    <x v="0"/>
    <x v="1"/>
    <n v="603"/>
    <n v="1167"/>
    <s v="0 Block of STEINER ST"/>
    <s v="1100 Block of FRANCISCO ST"/>
    <s v="NOT DELIVERED"/>
    <s v="5/25/2011"/>
    <s v=""/>
    <s v="Heavy"/>
    <x v="8"/>
  </r>
  <r>
    <n v="12"/>
    <n v="6404"/>
    <x v="9"/>
    <x v="0"/>
    <x v="0"/>
    <n v="360"/>
    <n v="565"/>
    <s v="1800 Block of 8TH AV"/>
    <s v="JONES ST / GOLDEN GATE AV"/>
    <s v="NOT DELIVERED"/>
    <s v="6/18/2000"/>
    <s v=""/>
    <s v="Light"/>
    <x v="18"/>
  </r>
  <r>
    <n v="353"/>
    <n v="6767"/>
    <x v="5"/>
    <x v="0"/>
    <x v="1"/>
    <n v="84"/>
    <n v="354"/>
    <s v="HARRISON ST / 11TH ST"/>
    <s v="BROADWAY ST / KEARNY ST"/>
    <s v="DELIVERED"/>
    <d v="2012-02-08T00:00:00"/>
    <d v="2012-04-10T00:00:00"/>
    <s v="Light"/>
    <x v="19"/>
  </r>
  <r>
    <n v="856"/>
    <n v="1278"/>
    <x v="8"/>
    <x v="0"/>
    <x v="0"/>
    <n v="880"/>
    <n v="1178"/>
    <s v="500 Block of HYDE ST"/>
    <s v="400 Block of CAPP ST"/>
    <s v="DELIVERED"/>
    <s v="6/26/1977"/>
    <d v="1977-08-11T00:00:00"/>
    <s v="Heavy"/>
    <x v="19"/>
  </r>
  <r>
    <n v="1"/>
    <n v="1334"/>
    <x v="10"/>
    <x v="1"/>
    <x v="1"/>
    <n v="947"/>
    <n v="1385"/>
    <s v="LARKIN ST / ELLIS ST"/>
    <s v="2700 Block of DIAMOND ST"/>
    <s v="DELIVERED"/>
    <s v="2/13/2010"/>
    <s v="11/30/2010"/>
    <s v="Heavy"/>
    <x v="0"/>
  </r>
  <r>
    <n v="390"/>
    <n v="8887"/>
    <x v="8"/>
    <x v="0"/>
    <x v="0"/>
    <n v="234"/>
    <n v="780"/>
    <s v="6500 Block of 3RD ST"/>
    <s v="800 Block of 33RD AV"/>
    <s v="DELIVERED"/>
    <s v="3/24/2009"/>
    <d v="2009-09-03T00:00:00"/>
    <s v="Light"/>
    <x v="11"/>
  </r>
  <r>
    <n v="446"/>
    <n v="9858"/>
    <x v="4"/>
    <x v="0"/>
    <x v="1"/>
    <n v="931"/>
    <n v="1247"/>
    <s v="0 Block of WHITFIELD CT"/>
    <s v="1500 Block of POWELL ST"/>
    <s v="NOT DELIVERED"/>
    <s v="4/25/1993"/>
    <s v=""/>
    <s v="Heavy"/>
    <x v="10"/>
  </r>
  <r>
    <n v="32"/>
    <n v="9636"/>
    <x v="10"/>
    <x v="0"/>
    <x v="1"/>
    <n v="478"/>
    <n v="705"/>
    <s v="1100 Block of OCEAN AV"/>
    <s v="900 Block of DEHARO ST"/>
    <s v="NOT DELIVERED"/>
    <s v="8/30/2004"/>
    <s v=""/>
    <s v="Light"/>
    <x v="24"/>
  </r>
  <r>
    <n v="420"/>
    <n v="9943"/>
    <x v="6"/>
    <x v="0"/>
    <x v="1"/>
    <n v="638"/>
    <n v="1130"/>
    <s v="BRYANT ST / 4TH ST"/>
    <s v="1300 Block of MISSION ST"/>
    <s v="NOT DELIVERED"/>
    <d v="1989-02-01T00:00:00"/>
    <s v=""/>
    <s v="Heavy"/>
    <x v="0"/>
  </r>
  <r>
    <n v="708"/>
    <n v="1246"/>
    <x v="6"/>
    <x v="0"/>
    <x v="1"/>
    <n v="50"/>
    <n v="72"/>
    <s v="900 Block of CONNECTICUT ST"/>
    <s v="LEAVENWORTH ST / EDDY ST"/>
    <s v="DELIVERED"/>
    <s v="2/19/2019"/>
    <s v="7/31/2019"/>
    <s v="Light"/>
    <x v="13"/>
  </r>
  <r>
    <n v="227"/>
    <n v="4527"/>
    <x v="6"/>
    <x v="1"/>
    <x v="0"/>
    <n v="477"/>
    <n v="564"/>
    <s v="POLK ST / BEACH ST"/>
    <s v="700 Block of LARKIN ST"/>
    <s v="DELIVERED"/>
    <s v="1/25/2002"/>
    <d v="2002-05-01T00:00:00"/>
    <s v="Light"/>
    <x v="25"/>
  </r>
  <r>
    <n v="595"/>
    <n v="3782"/>
    <x v="5"/>
    <x v="1"/>
    <x v="0"/>
    <n v="879"/>
    <n v="1040"/>
    <s v="37TH AV / RIVERA ST"/>
    <s v="1200 Block of 36TH AV"/>
    <s v="NOT DELIVERED"/>
    <d v="2003-10-05T00:00:00"/>
    <s v=""/>
    <s v="Heavy"/>
    <x v="14"/>
  </r>
  <r>
    <n v="211"/>
    <n v="6225"/>
    <x v="3"/>
    <x v="0"/>
    <x v="1"/>
    <n v="912"/>
    <n v="1220"/>
    <s v="FREMONT ST / HARRISON ST"/>
    <s v="0 Block of CRESTLAKE DR"/>
    <s v="DELIVERED"/>
    <s v="3/17/2006"/>
    <s v="12/23/2006"/>
    <s v="Heavy"/>
    <x v="1"/>
  </r>
  <r>
    <n v="650"/>
    <n v="2257"/>
    <x v="4"/>
    <x v="1"/>
    <x v="0"/>
    <n v="868"/>
    <n v="1141"/>
    <s v="400 Block of GENEVA AV"/>
    <s v="POWELL ST / OFARRELL ST"/>
    <s v="NOT DELIVERED"/>
    <s v="6/18/2007"/>
    <s v=""/>
    <s v="Heavy"/>
    <x v="20"/>
  </r>
  <r>
    <n v="45"/>
    <n v="9177"/>
    <x v="0"/>
    <x v="0"/>
    <x v="1"/>
    <n v="889"/>
    <n v="1050"/>
    <s v="20TH ST / KANSAS ST"/>
    <s v="JEFFERSON ST / TAYLOR ST"/>
    <s v="DELIVERED"/>
    <d v="1996-03-03T00:00:00"/>
    <d v="1996-01-05T00:00:00"/>
    <s v="Heavy"/>
    <x v="1"/>
  </r>
  <r>
    <n v="201"/>
    <n v="8703"/>
    <x v="2"/>
    <x v="0"/>
    <x v="0"/>
    <n v="482"/>
    <n v="850"/>
    <s v="4000 Block of 18TH ST"/>
    <s v="500 Block of ELLIS ST"/>
    <s v="NOT DELIVERED"/>
    <d v="1982-02-12T00:00:00"/>
    <s v=""/>
    <s v="Light"/>
    <x v="8"/>
  </r>
  <r>
    <n v="564"/>
    <n v="3514"/>
    <x v="0"/>
    <x v="1"/>
    <x v="1"/>
    <n v="683"/>
    <n v="1275"/>
    <s v="1400 Block of 14TH AV"/>
    <s v="1800 Block of DIVISADERO ST"/>
    <s v="DELIVERED"/>
    <d v="2004-02-05T00:00:00"/>
    <s v="9/25/2004"/>
    <s v="Heavy"/>
    <x v="21"/>
  </r>
  <r>
    <n v="138"/>
    <n v="3089"/>
    <x v="2"/>
    <x v="0"/>
    <x v="0"/>
    <n v="382"/>
    <n v="714"/>
    <s v="200 Block of 2ND ST"/>
    <s v="0 Block of THRIFT ST"/>
    <s v="NOT DELIVERED"/>
    <s v="2/22/2008"/>
    <s v=""/>
    <s v="Light"/>
    <x v="1"/>
  </r>
  <r>
    <n v="57"/>
    <n v="7253"/>
    <x v="9"/>
    <x v="0"/>
    <x v="0"/>
    <n v="753"/>
    <n v="1027"/>
    <s v="2900 Block of TURK ST"/>
    <s v="300 Block of DEMONTFORT AV"/>
    <s v="DELIVERED"/>
    <s v="3/18/2004"/>
    <d v="2004-02-03T00:00:00"/>
    <s v="Heavy"/>
    <x v="10"/>
  </r>
  <r>
    <n v="128"/>
    <n v="8786"/>
    <x v="10"/>
    <x v="1"/>
    <x v="1"/>
    <n v="718"/>
    <n v="1486"/>
    <s v="0 Block of 7TH ST"/>
    <s v="300 Block of 10TH ST"/>
    <s v="NOT DELIVERED"/>
    <s v="3/22/1992"/>
    <s v=""/>
    <s v="Heavy"/>
    <x v="0"/>
  </r>
  <r>
    <n v="33"/>
    <n v="1211"/>
    <x v="6"/>
    <x v="0"/>
    <x v="1"/>
    <n v="577"/>
    <n v="1312"/>
    <s v="0 Block of CUMBERLAND ST"/>
    <s v="200 Block of POPLAR ST"/>
    <s v="NOT DELIVERED"/>
    <d v="1988-05-04T00:00:00"/>
    <s v=""/>
    <s v="Heavy"/>
    <x v="25"/>
  </r>
  <r>
    <n v="936"/>
    <n v="359"/>
    <x v="3"/>
    <x v="1"/>
    <x v="1"/>
    <n v="607"/>
    <n v="1007"/>
    <s v="1100 Block of POLK ST"/>
    <s v="800 Block of OFARRELL ST"/>
    <s v="NOT DELIVERED"/>
    <d v="2013-09-02T00:00:00"/>
    <s v=""/>
    <s v="Heavy"/>
    <x v="26"/>
  </r>
  <r>
    <n v="762"/>
    <n v="2066"/>
    <x v="8"/>
    <x v="1"/>
    <x v="0"/>
    <n v="242"/>
    <n v="926"/>
    <s v="16TH ST / UTAH ST"/>
    <s v="400 Block of CASTRO ST"/>
    <s v="NOT DELIVERED"/>
    <s v="3/21/1978"/>
    <s v=""/>
    <s v="Light"/>
    <x v="17"/>
  </r>
  <r>
    <n v="838"/>
    <n v="4322"/>
    <x v="6"/>
    <x v="1"/>
    <x v="1"/>
    <n v="593"/>
    <n v="1036"/>
    <s v="100 Block of GOLDEN GATE AV"/>
    <s v="800 Block of MISSION ST"/>
    <s v="DELIVERED"/>
    <d v="1995-05-01T00:00:00"/>
    <s v="8/23/1995"/>
    <s v="Heavy"/>
    <x v="18"/>
  </r>
  <r>
    <n v="215"/>
    <n v="7773"/>
    <x v="3"/>
    <x v="0"/>
    <x v="1"/>
    <n v="812"/>
    <n v="1161"/>
    <s v="1500 Block of POLK ST"/>
    <s v="600 Block of KANSAS ST"/>
    <s v="DELIVERED"/>
    <d v="1985-10-01T00:00:00"/>
    <s v="1/31/1985"/>
    <s v="Heavy"/>
    <x v="0"/>
  </r>
  <r>
    <n v="818"/>
    <n v="6746"/>
    <x v="7"/>
    <x v="0"/>
    <x v="1"/>
    <n v="833"/>
    <n v="1016"/>
    <s v="POLK ST / SUTTER ST"/>
    <s v="1200 Block of NOE ST"/>
    <s v="DELIVERED"/>
    <s v="8/28/2006"/>
    <s v="10/20/2006"/>
    <s v="Heavy"/>
    <x v="7"/>
  </r>
  <r>
    <n v="780"/>
    <n v="6732"/>
    <x v="0"/>
    <x v="1"/>
    <x v="1"/>
    <n v="872"/>
    <n v="1058"/>
    <s v="100 Block of BREWSTER ST"/>
    <s v="900 Block of MARKET ST"/>
    <s v="DELIVERED"/>
    <d v="1989-12-10T00:00:00"/>
    <s v="10/17/1989"/>
    <s v="Heavy"/>
    <x v="23"/>
  </r>
  <r>
    <n v="40"/>
    <n v="805"/>
    <x v="10"/>
    <x v="0"/>
    <x v="0"/>
    <n v="483"/>
    <n v="648"/>
    <s v="0 Block of TURK ST"/>
    <s v="900 Block of CAPITOL AV"/>
    <s v="NOT DELIVERED"/>
    <d v="1980-03-05T00:00:00"/>
    <s v=""/>
    <s v="Light"/>
    <x v="2"/>
  </r>
  <r>
    <n v="366"/>
    <n v="7540"/>
    <x v="5"/>
    <x v="1"/>
    <x v="0"/>
    <n v="679"/>
    <n v="1015"/>
    <s v="1700 Block of SUNNYDALE AV"/>
    <s v="400 Block of BAKER ST"/>
    <s v="DELIVERED"/>
    <d v="1980-01-03T00:00:00"/>
    <s v="3/16/1980"/>
    <s v="Heavy"/>
    <x v="25"/>
  </r>
  <r>
    <n v="678"/>
    <n v="5269"/>
    <x v="7"/>
    <x v="1"/>
    <x v="1"/>
    <n v="318"/>
    <n v="938"/>
    <s v="SOUTH VAN NESS AV / 13TH ST"/>
    <s v="100 Block of LELAND AV"/>
    <s v="NOT DELIVERED"/>
    <s v="1/15/1994"/>
    <s v=""/>
    <s v="Light"/>
    <x v="3"/>
  </r>
  <r>
    <n v="703"/>
    <n v="8404"/>
    <x v="2"/>
    <x v="0"/>
    <x v="1"/>
    <n v="329"/>
    <n v="597"/>
    <s v="22ND ST / CAROLINA ST"/>
    <s v="2600 Block of FOLSOM ST"/>
    <s v="NOT DELIVERED"/>
    <s v="1/25/2017"/>
    <s v=""/>
    <s v="Light"/>
    <x v="16"/>
  </r>
  <r>
    <n v="180"/>
    <n v="519"/>
    <x v="1"/>
    <x v="0"/>
    <x v="0"/>
    <n v="588"/>
    <n v="1182"/>
    <s v="POWELL ST / GEARY ST"/>
    <s v="3RD ST / PALOU AV"/>
    <s v="NOT DELIVERED"/>
    <d v="1975-01-04T00:00:00"/>
    <s v=""/>
    <s v="Heavy"/>
    <x v="19"/>
  </r>
  <r>
    <n v="214"/>
    <n v="4060"/>
    <x v="4"/>
    <x v="1"/>
    <x v="0"/>
    <n v="442"/>
    <n v="713"/>
    <s v="2500 Block of MISSION ST"/>
    <s v="2600 Block of 34TH AV"/>
    <s v="DELIVERED"/>
    <d v="1987-06-03T00:00:00"/>
    <d v="1987-09-08T00:00:00"/>
    <s v="Light"/>
    <x v="9"/>
  </r>
  <r>
    <n v="408"/>
    <n v="8860"/>
    <x v="7"/>
    <x v="0"/>
    <x v="1"/>
    <n v="216"/>
    <n v="939"/>
    <s v="600 Block of VALENCIA ST"/>
    <s v="500 Block of 9TH ST"/>
    <s v="DELIVERED"/>
    <s v="2/21/1990"/>
    <d v="1990-11-09T00:00:00"/>
    <s v="Light"/>
    <x v="12"/>
  </r>
  <r>
    <n v="902"/>
    <n v="7164"/>
    <x v="9"/>
    <x v="0"/>
    <x v="1"/>
    <n v="946"/>
    <n v="1082"/>
    <s v="300 Block of OFARRELL ST"/>
    <s v="0 Block of RAE AV"/>
    <s v="DELIVERED"/>
    <d v="1989-06-01T00:00:00"/>
    <s v="9/17/1989"/>
    <s v="Heavy"/>
    <x v="2"/>
  </r>
  <r>
    <n v="763"/>
    <n v="9792"/>
    <x v="1"/>
    <x v="1"/>
    <x v="1"/>
    <n v="796"/>
    <n v="1347"/>
    <s v="1700 Block of FULTON ST"/>
    <s v="100 Block of GOLDEN GATE AV"/>
    <s v="DELIVERED"/>
    <s v="6/29/2014"/>
    <d v="2014-09-09T00:00:00"/>
    <s v="Heavy"/>
    <x v="14"/>
  </r>
  <r>
    <n v="168"/>
    <n v="9934"/>
    <x v="10"/>
    <x v="0"/>
    <x v="0"/>
    <n v="26"/>
    <n v="47"/>
    <s v="DIVISADERO ST / JACKSON ST"/>
    <s v="0 Block of DESOTO ST"/>
    <s v="DELIVERED"/>
    <d v="1997-05-01T00:00:00"/>
    <d v="1997-12-06T00:00:00"/>
    <s v="Light"/>
    <x v="4"/>
  </r>
  <r>
    <n v="723"/>
    <n v="1980"/>
    <x v="8"/>
    <x v="0"/>
    <x v="1"/>
    <n v="490"/>
    <n v="762"/>
    <s v="SILLIMAN ST / BOWDOIN ST"/>
    <s v="200 Block of LEAVENWORTH ST"/>
    <s v="NOT DELIVERED"/>
    <s v="7/23/1981"/>
    <s v=""/>
    <s v="Light"/>
    <x v="4"/>
  </r>
  <r>
    <n v="438"/>
    <n v="9251"/>
    <x v="2"/>
    <x v="0"/>
    <x v="0"/>
    <n v="430"/>
    <n v="642"/>
    <s v="2300 Block of CHESTNUT ST"/>
    <s v="LAKE MERCED BL / SUNSET BL"/>
    <s v="DELIVERED"/>
    <s v="3/26/1977"/>
    <s v="3/30/1977"/>
    <s v="Light"/>
    <x v="14"/>
  </r>
  <r>
    <n v="162"/>
    <n v="6717"/>
    <x v="10"/>
    <x v="0"/>
    <x v="1"/>
    <n v="209"/>
    <n v="665"/>
    <s v="500 Block of VALENCIA ST"/>
    <s v="6TH ST / STEVENSON ST"/>
    <s v="DELIVERED"/>
    <d v="1982-10-06T00:00:00"/>
    <s v="10/29/1982"/>
    <s v="Light"/>
    <x v="14"/>
  </r>
  <r>
    <n v="246"/>
    <n v="3622"/>
    <x v="8"/>
    <x v="1"/>
    <x v="1"/>
    <n v="379"/>
    <n v="963"/>
    <s v="800 Block of 47TH AV"/>
    <s v="0 Block of LURLINE ST"/>
    <s v="DELIVERED"/>
    <d v="2019-03-03T00:00:00"/>
    <d v="2019-01-03T00:00:00"/>
    <s v="Light"/>
    <x v="9"/>
  </r>
  <r>
    <n v="105"/>
    <n v="8808"/>
    <x v="6"/>
    <x v="0"/>
    <x v="0"/>
    <n v="949"/>
    <n v="1419"/>
    <s v="KEITH ST / THOMAS AV"/>
    <s v="100 Block of CAPP ST"/>
    <s v="NOT DELIVERED"/>
    <s v="8/27/1997"/>
    <s v=""/>
    <s v="Heavy"/>
    <x v="19"/>
  </r>
  <r>
    <n v="308"/>
    <n v="4920"/>
    <x v="3"/>
    <x v="0"/>
    <x v="1"/>
    <n v="438"/>
    <n v="656"/>
    <s v="LYON ST / OFARRELL ST"/>
    <s v="1200 Block of NOE ST"/>
    <s v="NOT DELIVERED"/>
    <s v="1/28/1979"/>
    <s v=""/>
    <s v="Light"/>
    <x v="22"/>
  </r>
  <r>
    <n v="172"/>
    <n v="3140"/>
    <x v="4"/>
    <x v="1"/>
    <x v="1"/>
    <n v="726"/>
    <n v="1381"/>
    <s v="0 Block of HARRISON ST"/>
    <s v="1200 Block of GOLDEN GATE AV"/>
    <s v="DELIVERED"/>
    <s v="10/29/2004"/>
    <s v="10/26/2004"/>
    <s v="Heavy"/>
    <x v="15"/>
  </r>
  <r>
    <n v="775"/>
    <n v="8104"/>
    <x v="2"/>
    <x v="0"/>
    <x v="1"/>
    <n v="451"/>
    <n v="713"/>
    <s v="0 Block of 6TH ST"/>
    <s v="1400 Block of RANKIN ST"/>
    <s v="NOT DELIVERED"/>
    <s v="9/28/2004"/>
    <s v=""/>
    <s v="Light"/>
    <x v="14"/>
  </r>
  <r>
    <n v="333"/>
    <n v="2208"/>
    <x v="1"/>
    <x v="0"/>
    <x v="0"/>
    <n v="812"/>
    <n v="1104"/>
    <s v="1800 Block of DONNER AV"/>
    <s v="19TH AV / LINCOLN WY"/>
    <s v="DELIVERED"/>
    <d v="2013-12-01T00:00:00"/>
    <d v="2013-11-08T00:00:00"/>
    <s v="Heavy"/>
    <x v="24"/>
  </r>
  <r>
    <n v="548"/>
    <n v="7043"/>
    <x v="0"/>
    <x v="1"/>
    <x v="0"/>
    <n v="240"/>
    <n v="571"/>
    <s v="800 Block of INGERSON AV"/>
    <s v="MISSION ST / 2ND ST"/>
    <s v="NOT DELIVERED"/>
    <s v="6/17/2012"/>
    <s v=""/>
    <s v="Light"/>
    <x v="7"/>
  </r>
  <r>
    <n v="665"/>
    <n v="7485"/>
    <x v="10"/>
    <x v="0"/>
    <x v="0"/>
    <n v="982"/>
    <n v="1405"/>
    <s v="1300 Block of REVERE AV"/>
    <s v="0 Block of WILLIAR AV"/>
    <s v="DELIVERED"/>
    <d v="2010-12-01T00:00:00"/>
    <s v="4/27/2010"/>
    <s v="Heavy"/>
    <x v="21"/>
  </r>
  <r>
    <n v="305"/>
    <n v="1748"/>
    <x v="8"/>
    <x v="0"/>
    <x v="1"/>
    <n v="954"/>
    <n v="1473"/>
    <s v="0 Block of DORE ST"/>
    <s v="100 Block of TURK ST"/>
    <s v="DELIVERED"/>
    <d v="1992-11-08T00:00:00"/>
    <d v="1992-01-11T00:00:00"/>
    <s v="Heavy"/>
    <x v="19"/>
  </r>
  <r>
    <n v="938"/>
    <n v="9968"/>
    <x v="7"/>
    <x v="0"/>
    <x v="0"/>
    <n v="35"/>
    <n v="20"/>
    <s v="1200 Block of THE EMBARCADERONORTH ST"/>
    <s v="500 Block of BRANNAN ST"/>
    <s v="NOT DELIVERED"/>
    <s v="12/21/2018"/>
    <s v=""/>
    <s v="Light"/>
    <x v="17"/>
  </r>
  <r>
    <n v="714"/>
    <n v="5330"/>
    <x v="3"/>
    <x v="0"/>
    <x v="1"/>
    <n v="148"/>
    <n v="835"/>
    <s v="PIERCE ST / LOMBARD ST"/>
    <s v="8TH AV / CLEMENT ST"/>
    <s v="DELIVERED"/>
    <s v="4/22/2011"/>
    <d v="2011-08-06T00:00:00"/>
    <s v="Light"/>
    <x v="18"/>
  </r>
  <r>
    <n v="251"/>
    <n v="2183"/>
    <x v="4"/>
    <x v="1"/>
    <x v="0"/>
    <n v="422"/>
    <n v="651"/>
    <s v="1700 Block of NEWCOMB AV"/>
    <s v="1500 Block of LASALLE AV"/>
    <s v="DELIVERED"/>
    <s v="10/25/2003"/>
    <d v="2003-02-12T00:00:00"/>
    <s v="Light"/>
    <x v="0"/>
  </r>
  <r>
    <n v="330"/>
    <n v="2182"/>
    <x v="2"/>
    <x v="0"/>
    <x v="1"/>
    <n v="275"/>
    <n v="653"/>
    <s v="2300 Block of 25TH AV"/>
    <s v="HOLLYPARK CR / MURRAY ST"/>
    <s v="NOT DELIVERED"/>
    <d v="2012-08-02T00:00:00"/>
    <s v=""/>
    <s v="Light"/>
    <x v="20"/>
  </r>
  <r>
    <n v="69"/>
    <n v="1087"/>
    <x v="0"/>
    <x v="0"/>
    <x v="0"/>
    <n v="367"/>
    <n v="740"/>
    <s v="2000 Block of MISSION ST"/>
    <s v="2400 Block of SAN BRUNO AV"/>
    <s v="DELIVERED"/>
    <s v="3/14/2018"/>
    <s v="8/30/2018"/>
    <s v="Light"/>
    <x v="0"/>
  </r>
  <r>
    <n v="969"/>
    <n v="4296"/>
    <x v="6"/>
    <x v="1"/>
    <x v="1"/>
    <n v="507"/>
    <n v="1334"/>
    <s v="1100 Block of CONNECTICUT ST"/>
    <s v="1700 Block of 22ND AV"/>
    <s v="DELIVERED"/>
    <s v="3/19/2013"/>
    <d v="2013-09-03T00:00:00"/>
    <s v="Heavy"/>
    <x v="11"/>
  </r>
  <r>
    <n v="974"/>
    <n v="9784"/>
    <x v="8"/>
    <x v="1"/>
    <x v="0"/>
    <n v="442"/>
    <n v="770"/>
    <s v="1000 Block of POTRERO AV"/>
    <s v="0 Block of LEAVENWORTH ST"/>
    <s v="DELIVERED"/>
    <s v="4/23/2013"/>
    <s v="6/21/2013"/>
    <s v="Light"/>
    <x v="11"/>
  </r>
  <r>
    <n v="526"/>
    <n v="6210"/>
    <x v="10"/>
    <x v="1"/>
    <x v="0"/>
    <n v="510"/>
    <n v="1205"/>
    <s v="500 Block of 41ST AV"/>
    <s v="500 Block of GUERRERO ST"/>
    <s v="DELIVERED"/>
    <d v="1991-10-02T00:00:00"/>
    <d v="1991-03-07T00:00:00"/>
    <s v="Heavy"/>
    <x v="16"/>
  </r>
  <r>
    <n v="510"/>
    <n v="5781"/>
    <x v="5"/>
    <x v="1"/>
    <x v="0"/>
    <n v="117"/>
    <n v="716"/>
    <s v="700 Block of MARKET ST"/>
    <s v="ELLIS ST / HYDE ST"/>
    <s v="NOT DELIVERED"/>
    <d v="1976-04-10T00:00:00"/>
    <s v=""/>
    <s v="Light"/>
    <x v="7"/>
  </r>
  <r>
    <n v="444"/>
    <n v="8306"/>
    <x v="9"/>
    <x v="0"/>
    <x v="1"/>
    <n v="973"/>
    <n v="1250"/>
    <s v="0 Block of CASTLEMANOR AV"/>
    <s v="LANE ST / REVERE AV"/>
    <s v="NOT DELIVERED"/>
    <s v="10/25/1987"/>
    <s v=""/>
    <s v="Heavy"/>
    <x v="5"/>
  </r>
  <r>
    <n v="503"/>
    <n v="3270"/>
    <x v="4"/>
    <x v="0"/>
    <x v="0"/>
    <n v="243"/>
    <n v="935"/>
    <s v="GEARY ST / HYDE ST"/>
    <s v="1200 Block of MARKET ST"/>
    <s v="DELIVERED"/>
    <s v="3/26/1974"/>
    <s v="5/25/1974"/>
    <s v="Light"/>
    <x v="2"/>
  </r>
  <r>
    <n v="109"/>
    <n v="6787"/>
    <x v="1"/>
    <x v="0"/>
    <x v="1"/>
    <n v="715"/>
    <n v="1185"/>
    <s v="2000 Block of MISSION ST"/>
    <s v="500 Block of 39TH AV"/>
    <s v="NOT DELIVERED"/>
    <s v="5/18/2014"/>
    <s v=""/>
    <s v="Heavy"/>
    <x v="24"/>
  </r>
  <r>
    <n v="823"/>
    <n v="3733"/>
    <x v="0"/>
    <x v="0"/>
    <x v="1"/>
    <n v="571"/>
    <n v="1031"/>
    <s v="700 Block of STANYAN ST"/>
    <s v="600 Block of MISSION ST"/>
    <s v="DELIVERED"/>
    <s v="5/18/1975"/>
    <s v="5/20/1975"/>
    <s v="Heavy"/>
    <x v="16"/>
  </r>
  <r>
    <n v="147"/>
    <n v="207"/>
    <x v="6"/>
    <x v="0"/>
    <x v="1"/>
    <n v="369"/>
    <n v="646"/>
    <s v="300 Block of ATHENS ST"/>
    <s v="1400 Block of CLAY ST"/>
    <s v="DELIVERED"/>
    <s v="3/20/2005"/>
    <s v="9/15/2005"/>
    <s v="Light"/>
    <x v="2"/>
  </r>
  <r>
    <n v="625"/>
    <n v="3"/>
    <x v="6"/>
    <x v="1"/>
    <x v="0"/>
    <n v="318"/>
    <n v="980"/>
    <s v="5600 Block of DIAMONDHEIGHTS BL"/>
    <s v="100 Block of ELLIOT ST"/>
    <s v="NOT DELIVERED"/>
    <d v="2018-03-10T00:00:00"/>
    <s v=""/>
    <s v="Light"/>
    <x v="5"/>
  </r>
  <r>
    <n v="695"/>
    <n v="1896"/>
    <x v="4"/>
    <x v="0"/>
    <x v="0"/>
    <n v="266"/>
    <n v="833"/>
    <s v="2000 Block of MISSION ST"/>
    <s v="4600 Block of IRVING ST"/>
    <s v="NOT DELIVERED"/>
    <s v="9/25/2013"/>
    <s v=""/>
    <s v="Light"/>
    <x v="16"/>
  </r>
  <r>
    <n v="983"/>
    <n v="9631"/>
    <x v="2"/>
    <x v="1"/>
    <x v="0"/>
    <n v="60"/>
    <n v="166"/>
    <s v="200 Block of TURK ST"/>
    <s v="0 Block of ANKENY ST"/>
    <s v="NOT DELIVERED"/>
    <d v="1993-09-07T00:00:00"/>
    <s v=""/>
    <s v="Light"/>
    <x v="15"/>
  </r>
  <r>
    <n v="82"/>
    <n v="3132"/>
    <x v="1"/>
    <x v="1"/>
    <x v="1"/>
    <n v="121"/>
    <n v="557"/>
    <s v="NATOMA ST / 2ND ST"/>
    <s v="3500 Block of MISSION ST"/>
    <s v="NOT DELIVERED"/>
    <s v="5/29/1997"/>
    <s v=""/>
    <s v="Light"/>
    <x v="23"/>
  </r>
  <r>
    <n v="397"/>
    <n v="1202"/>
    <x v="8"/>
    <x v="1"/>
    <x v="1"/>
    <n v="876"/>
    <n v="1045"/>
    <s v="1600 Block of DONNER AV"/>
    <s v="800 Block of LARKIN ST"/>
    <s v="NOT DELIVERED"/>
    <s v="2/29/2004"/>
    <s v=""/>
    <s v="Heavy"/>
    <x v="15"/>
  </r>
  <r>
    <n v="599"/>
    <n v="8834"/>
    <x v="6"/>
    <x v="0"/>
    <x v="0"/>
    <n v="946"/>
    <n v="1100"/>
    <s v="400 Block of ELLIS ST"/>
    <s v="800 Block of MOSCOW ST"/>
    <s v="NOT DELIVERED"/>
    <s v="8/31/2001"/>
    <s v=""/>
    <s v="Heavy"/>
    <x v="13"/>
  </r>
  <r>
    <n v="306"/>
    <n v="1201"/>
    <x v="7"/>
    <x v="0"/>
    <x v="0"/>
    <n v="654"/>
    <n v="1150"/>
    <s v="100 Block of LEAVENWORTH ST"/>
    <s v="100 Block of PERSIA AV"/>
    <s v="DELIVERED"/>
    <s v="1/28/1983"/>
    <s v="7/22/1983"/>
    <s v="Heavy"/>
    <x v="16"/>
  </r>
  <r>
    <n v="536"/>
    <n v="2573"/>
    <x v="9"/>
    <x v="0"/>
    <x v="1"/>
    <n v="74"/>
    <n v="281"/>
    <s v="100 Block of POWELL ST"/>
    <s v="0 Block of TAYLOR ST"/>
    <s v="DELIVERED"/>
    <s v="9/23/2016"/>
    <s v="9/21/2016"/>
    <s v="Light"/>
    <x v="23"/>
  </r>
  <r>
    <n v="20"/>
    <n v="6759"/>
    <x v="9"/>
    <x v="0"/>
    <x v="0"/>
    <n v="630"/>
    <n v="1062"/>
    <s v="1600 Block of 39TH AV"/>
    <s v="PARNASSUS AV / CLAYTON ST"/>
    <s v="NOT DELIVERED"/>
    <s v="9/29/2017"/>
    <s v=""/>
    <s v="Heavy"/>
    <x v="10"/>
  </r>
  <r>
    <n v="515"/>
    <n v="2601"/>
    <x v="0"/>
    <x v="0"/>
    <x v="1"/>
    <n v="782"/>
    <n v="1425"/>
    <s v="MARKET ST / CHURCH ST"/>
    <s v="LOMBARD ST / LEAVENWORTH ST"/>
    <s v="NOT DELIVERED"/>
    <d v="1996-01-01T00:00:00"/>
    <s v=""/>
    <s v="Heavy"/>
    <x v="5"/>
  </r>
  <r>
    <n v="332"/>
    <n v="2656"/>
    <x v="1"/>
    <x v="1"/>
    <x v="0"/>
    <n v="45"/>
    <n v="39"/>
    <s v="100 Block of UPPER TR"/>
    <s v="POST ST / HYDE ST"/>
    <s v="NOT DELIVERED"/>
    <s v="9/14/2008"/>
    <s v=""/>
    <s v="Light"/>
    <x v="5"/>
  </r>
  <r>
    <n v="127"/>
    <n v="9645"/>
    <x v="1"/>
    <x v="1"/>
    <x v="1"/>
    <n v="916"/>
    <n v="1143"/>
    <s v="300 Block of SALINAS AV"/>
    <s v="1900 Block of FILLMORE ST"/>
    <s v="DELIVERED"/>
    <d v="2006-08-01T00:00:00"/>
    <d v="2006-09-01T00:00:00"/>
    <s v="Heavy"/>
    <x v="3"/>
  </r>
  <r>
    <n v="958"/>
    <n v="584"/>
    <x v="7"/>
    <x v="1"/>
    <x v="1"/>
    <n v="274"/>
    <n v="669"/>
    <s v="0 Block of GOLDEN GATE AV"/>
    <s v="900 Block of MARIPOSA ST"/>
    <s v="NOT DELIVERED"/>
    <s v="2/24/2016"/>
    <s v=""/>
    <s v="Light"/>
    <x v="8"/>
  </r>
  <r>
    <n v="42"/>
    <n v="2121"/>
    <x v="10"/>
    <x v="0"/>
    <x v="0"/>
    <n v="987"/>
    <n v="1134"/>
    <s v="MINNA ST / 5TH ST"/>
    <s v="MARKET ST / 5TH ST"/>
    <s v="DELIVERED"/>
    <s v="1/20/1979"/>
    <d v="1979-12-09T00:00:00"/>
    <s v="Heavy"/>
    <x v="18"/>
  </r>
  <r>
    <n v="977"/>
    <n v="2142"/>
    <x v="10"/>
    <x v="1"/>
    <x v="0"/>
    <n v="434"/>
    <n v="558"/>
    <s v="200 Block of MISSOURI ST"/>
    <s v="900 Block of ELLSWORTH ST"/>
    <s v="DELIVERED"/>
    <d v="2002-03-02T00:00:00"/>
    <s v="10/20/2002"/>
    <s v="Light"/>
    <x v="6"/>
  </r>
  <r>
    <n v="460"/>
    <n v="2396"/>
    <x v="3"/>
    <x v="1"/>
    <x v="1"/>
    <n v="897"/>
    <n v="1313"/>
    <s v="100 Block of EDDY ST"/>
    <s v="1400 Block of KIRKWOOD CT"/>
    <s v="DELIVERED"/>
    <s v="4/16/2005"/>
    <s v="9/15/2005"/>
    <s v="Heavy"/>
    <x v="22"/>
  </r>
  <r>
    <n v="659"/>
    <n v="8747"/>
    <x v="8"/>
    <x v="1"/>
    <x v="0"/>
    <n v="442"/>
    <n v="595"/>
    <s v="0 Block of UNITEDNATIONS PZ"/>
    <s v="200 Block of HAHN ST"/>
    <s v="DELIVERED"/>
    <s v="2/21/1998"/>
    <d v="1998-11-09T00:00:00"/>
    <s v="Light"/>
    <x v="10"/>
  </r>
  <r>
    <n v="197"/>
    <n v="4142"/>
    <x v="4"/>
    <x v="0"/>
    <x v="1"/>
    <n v="98"/>
    <n v="360"/>
    <s v="300 Block of BUCHANAN ST"/>
    <s v="2800 Block of BRYANT ST"/>
    <s v="DELIVERED"/>
    <s v="3/29/1989"/>
    <s v="8/23/1989"/>
    <s v="Light"/>
    <x v="19"/>
  </r>
  <r>
    <n v="540"/>
    <n v="9770"/>
    <x v="1"/>
    <x v="1"/>
    <x v="1"/>
    <n v="431"/>
    <n v="934"/>
    <s v="4000 Block of GEARY BL"/>
    <s v="1000 Block of POTRERO AV"/>
    <s v="DELIVERED"/>
    <s v="4/21/1977"/>
    <d v="1977-08-11T00:00:00"/>
    <s v="Light"/>
    <x v="5"/>
  </r>
  <r>
    <n v="178"/>
    <n v="2593"/>
    <x v="9"/>
    <x v="1"/>
    <x v="1"/>
    <n v="745"/>
    <n v="1383"/>
    <s v="3100 Block of 23RD ST"/>
    <s v="GEARY ST / POWELL ST"/>
    <s v="DELIVERED"/>
    <d v="2009-01-01T00:00:00"/>
    <s v="1/26/2009"/>
    <s v="Heavy"/>
    <x v="19"/>
  </r>
  <r>
    <n v="202"/>
    <n v="9807"/>
    <x v="2"/>
    <x v="1"/>
    <x v="1"/>
    <n v="871"/>
    <n v="1274"/>
    <s v="200 Block of HAHN ST"/>
    <s v="600 Block of VALENCIA ST"/>
    <s v="DELIVERED"/>
    <s v="1/27/2001"/>
    <d v="2001-03-08T00:00:00"/>
    <s v="Heavy"/>
    <x v="15"/>
  </r>
  <r>
    <n v="632"/>
    <n v="2525"/>
    <x v="6"/>
    <x v="0"/>
    <x v="0"/>
    <n v="67"/>
    <n v="193"/>
    <s v="CAPP ST / 17TH ST"/>
    <s v="ALEMANY BL / ELLSWORTH ST"/>
    <s v="DELIVERED"/>
    <s v="8/26/1992"/>
    <s v="12/25/1992"/>
    <s v="Light"/>
    <x v="10"/>
  </r>
  <r>
    <n v="25"/>
    <n v="1724"/>
    <x v="2"/>
    <x v="0"/>
    <x v="1"/>
    <n v="431"/>
    <n v="702"/>
    <s v="4TH ST / HARRISON ST"/>
    <s v="600 Block of CLAY ST"/>
    <s v="DELIVERED"/>
    <s v="5/29/2004"/>
    <s v="5/17/2004"/>
    <s v="Light"/>
    <x v="10"/>
  </r>
  <r>
    <n v="990"/>
    <n v="7146"/>
    <x v="9"/>
    <x v="1"/>
    <x v="0"/>
    <n v="178"/>
    <n v="646"/>
    <s v="700 Block of BATTERY ST"/>
    <s v="0 Block of MARINA BL"/>
    <s v="DELIVERED"/>
    <s v="5/18/2003"/>
    <s v="11/28/2003"/>
    <s v="Light"/>
    <x v="3"/>
  </r>
  <r>
    <n v="913"/>
    <n v="563"/>
    <x v="2"/>
    <x v="0"/>
    <x v="1"/>
    <n v="180"/>
    <n v="755"/>
    <s v="5TH ST / MARKET ST"/>
    <s v="MONTGOMERY ST / VALLEJO ST"/>
    <s v="NOT DELIVERED"/>
    <d v="1974-08-05T00:00:00"/>
    <s v=""/>
    <s v="Light"/>
    <x v="3"/>
  </r>
  <r>
    <n v="371"/>
    <n v="7771"/>
    <x v="10"/>
    <x v="0"/>
    <x v="1"/>
    <n v="280"/>
    <n v="990"/>
    <s v="2400 Block of MISSION ST"/>
    <s v="BEACH ST / TAYLOR ST"/>
    <s v="NOT DELIVERED"/>
    <d v="1975-03-07T00:00:00"/>
    <s v=""/>
    <s v="Light"/>
    <x v="14"/>
  </r>
  <r>
    <n v="514"/>
    <n v="4789"/>
    <x v="7"/>
    <x v="0"/>
    <x v="1"/>
    <n v="263"/>
    <n v="965"/>
    <s v="TARAVAL ST / 17TH AV"/>
    <s v="EDDY ST / MASON ST"/>
    <s v="NOT DELIVERED"/>
    <s v="5/18/1982"/>
    <s v=""/>
    <s v="Light"/>
    <x v="5"/>
  </r>
  <r>
    <n v="707"/>
    <n v="3221"/>
    <x v="8"/>
    <x v="0"/>
    <x v="0"/>
    <n v="187"/>
    <n v="931"/>
    <s v="19TH ST / SHOTWELL ST"/>
    <s v="7TH ST / STEVENSON ST"/>
    <s v="NOT DELIVERED"/>
    <s v="6/19/2007"/>
    <s v=""/>
    <s v="Light"/>
    <x v="13"/>
  </r>
  <r>
    <n v="473"/>
    <n v="5197"/>
    <x v="10"/>
    <x v="1"/>
    <x v="0"/>
    <n v="94"/>
    <n v="361"/>
    <s v="2300 Block of 14TH AV"/>
    <s v="0 Block of 12TH ST"/>
    <s v="DELIVERED"/>
    <s v="1/25/2012"/>
    <s v="1/17/2012"/>
    <s v="Light"/>
    <x v="13"/>
  </r>
  <r>
    <n v="847"/>
    <n v="8183"/>
    <x v="5"/>
    <x v="1"/>
    <x v="1"/>
    <n v="906"/>
    <n v="1297"/>
    <s v="2100 Block of MISSION ST"/>
    <s v="1100 Block of FOLSOM ST"/>
    <s v="NOT DELIVERED"/>
    <s v="4/17/1983"/>
    <s v=""/>
    <s v="Heavy"/>
    <x v="21"/>
  </r>
  <r>
    <n v="815"/>
    <n v="1126"/>
    <x v="0"/>
    <x v="1"/>
    <x v="0"/>
    <n v="71"/>
    <n v="130"/>
    <s v="1400 Block of VANDYKE AV"/>
    <s v="EDDY ST / VANNESS AV"/>
    <s v="DELIVERED"/>
    <s v="1/30/2010"/>
    <d v="2010-02-03T00:00:00"/>
    <s v="Light"/>
    <x v="19"/>
  </r>
  <r>
    <n v="928"/>
    <n v="4899"/>
    <x v="7"/>
    <x v="1"/>
    <x v="1"/>
    <n v="253"/>
    <n v="904"/>
    <s v="800 Block of MARKET ST"/>
    <s v="800 Block of MARKET ST"/>
    <s v="NOT DELIVERED"/>
    <d v="1973-05-09T00:00:00"/>
    <s v=""/>
    <s v="Light"/>
    <x v="25"/>
  </r>
  <r>
    <n v="210"/>
    <n v="4732"/>
    <x v="2"/>
    <x v="1"/>
    <x v="1"/>
    <n v="591"/>
    <n v="1433"/>
    <s v="300 Block of COLLINGWOOD ST"/>
    <s v="900 Block of MARKET ST"/>
    <s v="NOT DELIVERED"/>
    <s v="10/23/2005"/>
    <s v=""/>
    <s v="Heavy"/>
    <x v="3"/>
  </r>
  <r>
    <n v="793"/>
    <n v="4103"/>
    <x v="8"/>
    <x v="0"/>
    <x v="0"/>
    <n v="399"/>
    <n v="835"/>
    <s v="400 Block of ELLIS ST"/>
    <s v="17TH ST / SHOTWELL ST"/>
    <s v="NOT DELIVERED"/>
    <d v="1996-06-07T00:00:00"/>
    <s v=""/>
    <s v="Light"/>
    <x v="20"/>
  </r>
  <r>
    <n v="872"/>
    <n v="7861"/>
    <x v="8"/>
    <x v="1"/>
    <x v="1"/>
    <n v="91"/>
    <n v="242"/>
    <s v="21ST ST / POTRERO AV"/>
    <s v="400 Block of GENEVA AV"/>
    <s v="DELIVERED"/>
    <s v="5/21/2008"/>
    <s v="5/17/2008"/>
    <s v="Light"/>
    <x v="4"/>
  </r>
  <r>
    <n v="298"/>
    <n v="7764"/>
    <x v="7"/>
    <x v="1"/>
    <x v="0"/>
    <n v="717"/>
    <n v="1297"/>
    <s v="200 Block of 11TH AV"/>
    <s v="400 Block of TURK ST"/>
    <s v="NOT DELIVERED"/>
    <s v="5/13/1979"/>
    <s v=""/>
    <s v="Heavy"/>
    <x v="10"/>
  </r>
  <r>
    <n v="941"/>
    <n v="5345"/>
    <x v="4"/>
    <x v="1"/>
    <x v="0"/>
    <n v="735"/>
    <n v="1181"/>
    <s v="17TH ST / FOLSOM ST"/>
    <s v="400 Block of BRIGHT ST"/>
    <s v="DELIVERED"/>
    <d v="2010-01-07T00:00:00"/>
    <s v="8/28/2010"/>
    <s v="Heavy"/>
    <x v="6"/>
  </r>
  <r>
    <n v="731"/>
    <n v="6191"/>
    <x v="7"/>
    <x v="0"/>
    <x v="1"/>
    <n v="970"/>
    <n v="1242"/>
    <s v="KEITH ST / SHAFTER AV"/>
    <s v="0 Block of SPOFFORD LN"/>
    <s v="NOT DELIVERED"/>
    <d v="1983-05-07T00:00:00"/>
    <s v=""/>
    <s v="Heavy"/>
    <x v="6"/>
  </r>
  <r>
    <n v="500"/>
    <n v="310"/>
    <x v="10"/>
    <x v="0"/>
    <x v="0"/>
    <n v="80"/>
    <n v="236"/>
    <s v="900 Block of LARKIN ST"/>
    <s v="900 Block of STOCKTON ST"/>
    <s v="NOT DELIVERED"/>
    <d v="1980-05-07T00:00:00"/>
    <s v=""/>
    <s v="Light"/>
    <x v="23"/>
  </r>
  <r>
    <n v="142"/>
    <n v="3095"/>
    <x v="10"/>
    <x v="0"/>
    <x v="1"/>
    <n v="550"/>
    <n v="1171"/>
    <s v="400 Block of TURK ST"/>
    <s v="MADRID ST / RUSSIA AV"/>
    <s v="NOT DELIVERED"/>
    <s v="8/21/1983"/>
    <s v=""/>
    <s v="Heavy"/>
    <x v="19"/>
  </r>
  <r>
    <n v="787"/>
    <n v="2159"/>
    <x v="10"/>
    <x v="1"/>
    <x v="1"/>
    <n v="187"/>
    <n v="864"/>
    <s v="0 Block of OFARRELL ST"/>
    <s v="200 Block of TURK ST"/>
    <s v="DELIVERED"/>
    <s v="3/28/2011"/>
    <s v="6/25/2011"/>
    <s v="Light"/>
    <x v="3"/>
  </r>
  <r>
    <n v="749"/>
    <n v="3569"/>
    <x v="8"/>
    <x v="1"/>
    <x v="1"/>
    <n v="262"/>
    <n v="875"/>
    <s v="0 Block of PAYSON ST"/>
    <s v="0 Block of POWELL ST"/>
    <s v="DELIVERED"/>
    <s v="4/30/2014"/>
    <d v="2014-02-07T00:00:00"/>
    <s v="Light"/>
    <x v="21"/>
  </r>
  <r>
    <n v="304"/>
    <n v="5958"/>
    <x v="4"/>
    <x v="0"/>
    <x v="0"/>
    <n v="540"/>
    <n v="1172"/>
    <s v="500 Block of STEVENSON ST"/>
    <s v="HYDE ST / TURK ST"/>
    <s v="DELIVERED"/>
    <s v="3/20/2004"/>
    <s v="9/25/2004"/>
    <s v="Heavy"/>
    <x v="17"/>
  </r>
  <r>
    <n v="30"/>
    <n v="1275"/>
    <x v="5"/>
    <x v="0"/>
    <x v="0"/>
    <n v="581"/>
    <n v="1422"/>
    <s v="CALIFORNIA ST / DAVIS ST"/>
    <s v="0 Block of STOCKTON ST"/>
    <s v="DELIVERED"/>
    <s v="2/19/2010"/>
    <d v="2010-09-03T00:00:00"/>
    <s v="Heavy"/>
    <x v="2"/>
  </r>
  <r>
    <n v="477"/>
    <n v="6357"/>
    <x v="5"/>
    <x v="1"/>
    <x v="0"/>
    <n v="840"/>
    <n v="1061"/>
    <s v="400 Block of LEAVENWORTH ST"/>
    <s v="NEWCOMB AV / 3RD ST"/>
    <s v="NOT DELIVERED"/>
    <d v="1986-07-09T00:00:00"/>
    <s v=""/>
    <s v="Heavy"/>
    <x v="19"/>
  </r>
  <r>
    <n v="52"/>
    <n v="4551"/>
    <x v="7"/>
    <x v="0"/>
    <x v="1"/>
    <n v="873"/>
    <n v="1199"/>
    <s v="1000 Block of COLUMBUS AV"/>
    <s v="1400 Block of PHELPS ST"/>
    <s v="NOT DELIVERED"/>
    <s v="5/20/2016"/>
    <s v=""/>
    <s v="Heavy"/>
    <x v="5"/>
  </r>
  <r>
    <n v="73"/>
    <n v="4252"/>
    <x v="2"/>
    <x v="0"/>
    <x v="1"/>
    <n v="315"/>
    <n v="937"/>
    <s v="800 Block of BRYANT ST"/>
    <s v="3800 Block of 24TH ST"/>
    <s v="NOT DELIVERED"/>
    <d v="1993-06-03T00:00:00"/>
    <s v=""/>
    <s v="Light"/>
    <x v="3"/>
  </r>
  <r>
    <n v="691"/>
    <n v="2096"/>
    <x v="6"/>
    <x v="0"/>
    <x v="0"/>
    <n v="955"/>
    <n v="1369"/>
    <s v="5TH ST / MISSION ST"/>
    <s v="1500 Block of HAIGHT ST"/>
    <s v="DELIVERED"/>
    <d v="2012-02-05T00:00:00"/>
    <s v="8/20/2012"/>
    <s v="Heavy"/>
    <x v="20"/>
  </r>
  <r>
    <n v="786"/>
    <n v="5209"/>
    <x v="0"/>
    <x v="1"/>
    <x v="1"/>
    <n v="372"/>
    <n v="679"/>
    <s v="3600 Block of SACRAMENTO ST"/>
    <s v="SCOTT ST / CHESTNUT ST"/>
    <s v="DELIVERED"/>
    <d v="1976-06-06T00:00:00"/>
    <s v="8/31/1976"/>
    <s v="Light"/>
    <x v="1"/>
  </r>
  <r>
    <n v="68"/>
    <n v="9271"/>
    <x v="10"/>
    <x v="0"/>
    <x v="1"/>
    <n v="182"/>
    <n v="726"/>
    <s v="1700 Block of FULTON ST"/>
    <s v="300 Block of HAIGHT ST"/>
    <s v="NOT DELIVERED"/>
    <s v="7/30/2004"/>
    <s v=""/>
    <s v="Light"/>
    <x v="0"/>
  </r>
  <r>
    <n v="630"/>
    <n v="6772"/>
    <x v="7"/>
    <x v="0"/>
    <x v="0"/>
    <n v="868"/>
    <n v="1320"/>
    <s v="3300 Block of BALBOA ST"/>
    <s v="300 Block of ELLIS ST"/>
    <s v="DELIVERED"/>
    <s v="2/23/2009"/>
    <s v="9/29/2009"/>
    <s v="Heavy"/>
    <x v="11"/>
  </r>
  <r>
    <n v="357"/>
    <n v="4628"/>
    <x v="0"/>
    <x v="1"/>
    <x v="1"/>
    <n v="777"/>
    <n v="1113"/>
    <s v="200 Block of KING ST"/>
    <s v="0 Block of FUENTE AV"/>
    <s v="NOT DELIVERED"/>
    <d v="1990-11-10T00:00:00"/>
    <s v=""/>
    <s v="Heavy"/>
    <x v="0"/>
  </r>
  <r>
    <n v="455"/>
    <n v="3853"/>
    <x v="9"/>
    <x v="1"/>
    <x v="0"/>
    <n v="172"/>
    <n v="580"/>
    <s v="LASALLE AV / PHELPS ST"/>
    <s v="2000 Block of MISSION ST"/>
    <s v="NOT DELIVERED"/>
    <d v="2011-08-10T00:00:00"/>
    <s v=""/>
    <s v="Light"/>
    <x v="12"/>
  </r>
  <r>
    <n v="947"/>
    <n v="515"/>
    <x v="5"/>
    <x v="1"/>
    <x v="1"/>
    <n v="665"/>
    <n v="1257"/>
    <s v="3300 Block of 22ND ST"/>
    <s v="CALIFORNIA ST / POLK ST"/>
    <s v="DELIVERED"/>
    <s v="1/15/1987"/>
    <s v="4/30/1987"/>
    <s v="Heavy"/>
    <x v="13"/>
  </r>
  <r>
    <n v="589"/>
    <n v="7513"/>
    <x v="10"/>
    <x v="1"/>
    <x v="1"/>
    <n v="516"/>
    <n v="1084"/>
    <s v="16TH ST / MISSOURI ST"/>
    <s v="200 Block of HARKNESS AV"/>
    <s v="NOT DELIVERED"/>
    <d v="1971-06-02T00:00:00"/>
    <s v=""/>
    <s v="Heavy"/>
    <x v="14"/>
  </r>
  <r>
    <n v="863"/>
    <n v="9030"/>
    <x v="8"/>
    <x v="1"/>
    <x v="0"/>
    <n v="412"/>
    <n v="872"/>
    <s v="WINSTON DR / 19TH AV"/>
    <s v="300 Block of BEALE ST"/>
    <s v="NOT DELIVERED"/>
    <d v="1975-04-03T00:00:00"/>
    <s v=""/>
    <s v="Light"/>
    <x v="9"/>
  </r>
  <r>
    <n v="668"/>
    <n v="2378"/>
    <x v="1"/>
    <x v="0"/>
    <x v="1"/>
    <n v="938"/>
    <n v="1067"/>
    <s v="2100 Block of 16TH AV"/>
    <s v="5TH ST / MARKET ST"/>
    <s v="DELIVERED"/>
    <d v="1972-10-06T00:00:00"/>
    <s v="6/16/1972"/>
    <s v="Heavy"/>
    <x v="7"/>
  </r>
  <r>
    <n v="206"/>
    <n v="5894"/>
    <x v="1"/>
    <x v="1"/>
    <x v="1"/>
    <n v="854"/>
    <n v="1251"/>
    <s v="1900 Block of WASHINGTON ST"/>
    <s v="CALIFORNIA ST / FILLMORE ST"/>
    <s v="NOT DELIVERED"/>
    <s v="6/25/2012"/>
    <s v=""/>
    <s v="Heavy"/>
    <x v="2"/>
  </r>
  <r>
    <n v="835"/>
    <n v="7587"/>
    <x v="1"/>
    <x v="1"/>
    <x v="0"/>
    <n v="638"/>
    <n v="1314"/>
    <s v="MARTIN LUTHER KING JR DR / 9TH AV"/>
    <s v="0 Block of TURK ST"/>
    <s v="NOT DELIVERED"/>
    <d v="1977-05-01T00:00:00"/>
    <s v=""/>
    <s v="Heavy"/>
    <x v="8"/>
  </r>
  <r>
    <n v="315"/>
    <n v="1424"/>
    <x v="4"/>
    <x v="0"/>
    <x v="1"/>
    <n v="230"/>
    <n v="638"/>
    <s v="3RD AV / BALBOA ST"/>
    <s v="400 Block of LAKESHORE DR"/>
    <s v="NOT DELIVERED"/>
    <s v="11/26/1995"/>
    <s v=""/>
    <s v="Light"/>
    <x v="2"/>
  </r>
  <r>
    <n v="553"/>
    <n v="5214"/>
    <x v="10"/>
    <x v="0"/>
    <x v="0"/>
    <n v="245"/>
    <n v="611"/>
    <s v="3800 Block of MISSION ST"/>
    <s v="100 Block of PAGE ST"/>
    <s v="NOT DELIVERED"/>
    <s v="7/26/1995"/>
    <s v=""/>
    <s v="Light"/>
    <x v="1"/>
  </r>
  <r>
    <n v="861"/>
    <n v="8249"/>
    <x v="1"/>
    <x v="1"/>
    <x v="0"/>
    <n v="916"/>
    <n v="1255"/>
    <s v="500 Block of JOHNFKENNEDY DR"/>
    <s v="VALLEJO ST / KEARNY ST"/>
    <s v="DELIVERED"/>
    <d v="1996-09-02T00:00:00"/>
    <s v="9/13/1996"/>
    <s v="Heavy"/>
    <x v="1"/>
  </r>
  <r>
    <n v="279"/>
    <n v="3172"/>
    <x v="9"/>
    <x v="1"/>
    <x v="0"/>
    <n v="84"/>
    <n v="464"/>
    <s v="800 Block of MARKET ST"/>
    <s v="1500 Block of SLOAT BL"/>
    <s v="NOT DELIVERED"/>
    <s v="3/18/2016"/>
    <s v=""/>
    <s v="Light"/>
    <x v="12"/>
  </r>
  <r>
    <n v="75"/>
    <n v="5489"/>
    <x v="5"/>
    <x v="0"/>
    <x v="0"/>
    <n v="869"/>
    <n v="1317"/>
    <s v="100 Block of POWELL ST"/>
    <s v="GOLDEN GATE AV / LEAVENWORTH ST"/>
    <s v="DELIVERED"/>
    <s v="5/28/2002"/>
    <d v="2002-08-09T00:00:00"/>
    <s v="Heavy"/>
    <x v="16"/>
  </r>
  <r>
    <n v="895"/>
    <n v="2037"/>
    <x v="10"/>
    <x v="1"/>
    <x v="1"/>
    <n v="271"/>
    <n v="704"/>
    <s v="500 Block of HOWARD ST"/>
    <s v="500 Block of JACKSON ST"/>
    <s v="NOT DELIVERED"/>
    <s v="3/15/2010"/>
    <s v=""/>
    <s v="Light"/>
    <x v="15"/>
  </r>
  <r>
    <n v="866"/>
    <n v="2401"/>
    <x v="1"/>
    <x v="1"/>
    <x v="0"/>
    <n v="691"/>
    <n v="1260"/>
    <s v="0 Block of MYRTLE ST"/>
    <s v="2ND ST / TOWNSEND ST"/>
    <s v="DELIVERED"/>
    <s v="1/22/1995"/>
    <d v="1995-01-01T00:00:00"/>
    <s v="Heavy"/>
    <x v="20"/>
  </r>
  <r>
    <n v="792"/>
    <n v="1303"/>
    <x v="10"/>
    <x v="0"/>
    <x v="0"/>
    <n v="808"/>
    <n v="1257"/>
    <s v="900 Block of THE EMBARCADERO NORTH ST"/>
    <s v="2500 Block of OCTAVIA ST"/>
    <s v="NOT DELIVERED"/>
    <s v="9/24/2008"/>
    <s v=""/>
    <s v="Heavy"/>
    <x v="6"/>
  </r>
  <r>
    <n v="191"/>
    <n v="6798"/>
    <x v="2"/>
    <x v="1"/>
    <x v="1"/>
    <n v="997"/>
    <n v="1382"/>
    <s v="600 Block of GOETTINGEN ST"/>
    <s v="100 Block of 6TH ST"/>
    <s v="DELIVERED"/>
    <d v="1989-03-01T00:00:00"/>
    <s v="10/17/1989"/>
    <s v="Heavy"/>
    <x v="11"/>
  </r>
  <r>
    <n v="59"/>
    <n v="9917"/>
    <x v="9"/>
    <x v="1"/>
    <x v="0"/>
    <n v="329"/>
    <n v="977"/>
    <s v="1000 Block of SUTTER ST"/>
    <s v="800 Block of 3RD ST"/>
    <s v="NOT DELIVERED"/>
    <d v="1984-02-04T00:00:00"/>
    <s v=""/>
    <s v="Light"/>
    <x v="20"/>
  </r>
  <r>
    <n v="748"/>
    <n v="2969"/>
    <x v="2"/>
    <x v="0"/>
    <x v="0"/>
    <n v="600"/>
    <n v="1048"/>
    <s v="100 Block of MONTGOMERY ST"/>
    <s v="600 Block of PRENTISS ST"/>
    <s v="NOT DELIVERED"/>
    <d v="1987-07-05T00:00:00"/>
    <s v=""/>
    <s v="Heavy"/>
    <x v="24"/>
  </r>
  <r>
    <n v="693"/>
    <n v="8737"/>
    <x v="2"/>
    <x v="1"/>
    <x v="1"/>
    <n v="715"/>
    <n v="1271"/>
    <s v="0 Block of POWELL ST"/>
    <s v="600 Block of VALENCIA ST"/>
    <s v="NOT DELIVERED"/>
    <d v="1984-04-01T00:00:00"/>
    <s v=""/>
    <s v="Heavy"/>
    <x v="20"/>
  </r>
  <r>
    <n v="955"/>
    <n v="2104"/>
    <x v="2"/>
    <x v="1"/>
    <x v="1"/>
    <n v="957"/>
    <n v="1007"/>
    <s v="BARTLETT ST / 21ST ST"/>
    <s v="FELL ST / POLK ST"/>
    <s v="DELIVERED"/>
    <d v="1992-10-05T00:00:00"/>
    <s v="12/27/1992"/>
    <s v="Heavy"/>
    <x v="13"/>
  </r>
  <r>
    <n v="538"/>
    <n v="1702"/>
    <x v="6"/>
    <x v="1"/>
    <x v="1"/>
    <n v="484"/>
    <n v="863"/>
    <s v="700 Block of MARKET ST"/>
    <s v="700 Block of SWEENY ST"/>
    <s v="NOT DELIVERED"/>
    <d v="2009-07-08T00:00:00"/>
    <s v=""/>
    <s v="Light"/>
    <x v="17"/>
  </r>
  <r>
    <n v="169"/>
    <n v="8933"/>
    <x v="3"/>
    <x v="1"/>
    <x v="1"/>
    <n v="576"/>
    <n v="1077"/>
    <s v="0 Block of CAMERON WY"/>
    <s v="200 Block of DORE ST"/>
    <s v="DELIVERED"/>
    <s v="3/17/2017"/>
    <s v="8/24/2017"/>
    <s v="Heavy"/>
    <x v="26"/>
  </r>
  <r>
    <n v="924"/>
    <n v="3624"/>
    <x v="9"/>
    <x v="1"/>
    <x v="0"/>
    <n v="606"/>
    <n v="1021"/>
    <s v="FILLMORE ST / OFARRELL ST"/>
    <s v="HAWTHORNE ST / HARRISON ST"/>
    <s v="DELIVERED"/>
    <s v="1/28/2015"/>
    <s v="3/20/2015"/>
    <s v="Heavy"/>
    <x v="19"/>
  </r>
  <r>
    <n v="579"/>
    <n v="4892"/>
    <x v="2"/>
    <x v="0"/>
    <x v="1"/>
    <n v="913"/>
    <n v="1385"/>
    <s v="SUTTER ST / LAGUNA ST"/>
    <s v="SOUTH VAN NESS AV / 22ND ST"/>
    <s v="NOT DELIVERED"/>
    <s v="12/21/2016"/>
    <s v=""/>
    <s v="Heavy"/>
    <x v="13"/>
  </r>
</pivotCacheRecords>
</file>

<file path=xl/pivotCache/pivotCacheRecords6.xml><?xml version="1.0" encoding="utf-8"?>
<pivotCacheRecords xmlns="http://schemas.openxmlformats.org/spreadsheetml/2006/main" xmlns:r="http://schemas.openxmlformats.org/officeDocument/2006/relationships" count="200">
  <r>
    <x v="0"/>
    <x v="0"/>
    <n v="553"/>
    <n v="1210"/>
    <s v="1800 Block of 26TH ST"/>
    <s v="1200 Block of JACKSON ST"/>
    <s v="DELIVERED"/>
    <s v="4/28/2014"/>
    <s v="12/18/2014"/>
    <s v="Heavy"/>
    <s v="Market analyst"/>
    <n v="0.45702479338842977"/>
  </r>
  <r>
    <x v="1"/>
    <x v="1"/>
    <n v="810"/>
    <n v="1114"/>
    <s v="2600 Block of ALEMANY BL"/>
    <s v="700 Block of HAMPSHIRE ST"/>
    <s v="DELIVERED"/>
    <s v="6/14/1997"/>
    <d v="1997-10-07T00:00:00"/>
    <s v="Heavy"/>
    <s v="Chief finance officer"/>
    <n v="0.72710951526032319"/>
  </r>
  <r>
    <x v="0"/>
    <x v="1"/>
    <n v="994"/>
    <n v="1020"/>
    <s v="BARTLETT ST / 23RD ST"/>
    <s v="500 Block of HAIGHT ST"/>
    <s v="NOT DELIVERED"/>
    <s v="8/14/1993"/>
    <s v=""/>
    <s v="Heavy"/>
    <s v="Transport manager"/>
    <n v="0.97450980392156861"/>
  </r>
  <r>
    <x v="0"/>
    <x v="1"/>
    <n v="598"/>
    <n v="1351"/>
    <s v="1300 Block of 7TH AV"/>
    <s v="300 Block of 9TH ST"/>
    <s v="NOT DELIVERED"/>
    <s v="12/13/2019"/>
    <s v=""/>
    <s v="Heavy"/>
    <s v="Warehouse manager"/>
    <n v="0.44263508512213173"/>
  </r>
  <r>
    <x v="1"/>
    <x v="1"/>
    <n v="412"/>
    <n v="566"/>
    <s v="0 Block of EUREKA ST"/>
    <s v="1800 Block of VANNESS AV"/>
    <s v="NOT DELIVERED"/>
    <s v="9/21/1996"/>
    <s v=""/>
    <s v="Light"/>
    <s v="Branch manager"/>
    <n v="0.72791519434628971"/>
  </r>
  <r>
    <x v="0"/>
    <x v="0"/>
    <n v="379"/>
    <n v="590"/>
    <s v="700 Block of VANNESS AV"/>
    <s v="500 Block of LEAVENWORTH ST"/>
    <s v="DELIVERED"/>
    <s v="4/23/1971"/>
    <d v="1971-01-11T00:00:00"/>
    <s v="Light"/>
    <s v="Project director"/>
    <n v="0.64237288135593218"/>
  </r>
  <r>
    <x v="0"/>
    <x v="0"/>
    <n v="892"/>
    <n v="1407"/>
    <s v="200 Block of BERRY ST"/>
    <s v="CARROLL AV / JENNINGS ST"/>
    <s v="NOT DELIVERED"/>
    <s v="12/21/2005"/>
    <s v=""/>
    <s v="Heavy"/>
    <s v="HR manager"/>
    <n v="0.63397299218194736"/>
  </r>
  <r>
    <x v="0"/>
    <x v="0"/>
    <n v="347"/>
    <n v="786"/>
    <s v="1100 Block of FRANCISCO ST"/>
    <s v="1000 Block of MARKET ST"/>
    <s v="NOT DELIVERED"/>
    <d v="1979-03-07T00:00:00"/>
    <s v=""/>
    <s v="Light"/>
    <s v="Material handling executive"/>
    <n v="0.44147582697201015"/>
  </r>
  <r>
    <x v="1"/>
    <x v="1"/>
    <n v="457"/>
    <n v="855"/>
    <s v="100 Block of NEWMONTGOMERY ST"/>
    <s v="600 Block of SOUTH VAN NESS AV"/>
    <s v="NOT DELIVERED"/>
    <s v="4/29/1976"/>
    <s v=""/>
    <s v="Light"/>
    <s v="Non-executive director"/>
    <n v="0.53450292397660815"/>
  </r>
  <r>
    <x v="1"/>
    <x v="1"/>
    <n v="957"/>
    <n v="1182"/>
    <s v="200 Block of SCOTT ST"/>
    <s v="2600 Block of MISSION ST"/>
    <s v="NOT DELIVERED"/>
    <d v="2012-03-03T00:00:00"/>
    <s v=""/>
    <s v="Heavy"/>
    <s v="Market analyst"/>
    <n v="0.80964467005076146"/>
  </r>
  <r>
    <x v="1"/>
    <x v="0"/>
    <n v="23"/>
    <n v="25"/>
    <s v="BELVEDERE ST / WALLER ST"/>
    <s v="0 Block of CEDAR ST"/>
    <s v="DELIVERED"/>
    <s v="2/18/1991"/>
    <s v="5/15/1991"/>
    <s v="Light"/>
    <s v="In House logistics executive"/>
    <n v="0.92"/>
  </r>
  <r>
    <x v="0"/>
    <x v="1"/>
    <n v="479"/>
    <n v="861"/>
    <s v="800 Block of BRYANT ST"/>
    <s v="500 Block of FREDERICK ST"/>
    <s v="DELIVERED"/>
    <s v="3/31/1976"/>
    <s v="6/30/1976"/>
    <s v="Light"/>
    <s v="Warehouse in charge"/>
    <n v="0.55632984901277582"/>
  </r>
  <r>
    <x v="0"/>
    <x v="1"/>
    <n v="305"/>
    <n v="834"/>
    <s v="1300 Block of CALIFORNIA ST"/>
    <s v="0 Block of RAUSCH ST"/>
    <s v="NOT DELIVERED"/>
    <d v="1976-11-05T00:00:00"/>
    <s v=""/>
    <s v="Light"/>
    <s v="Head of marketing"/>
    <n v="0.3657074340527578"/>
  </r>
  <r>
    <x v="1"/>
    <x v="1"/>
    <n v="939"/>
    <n v="1446"/>
    <s v="300 Block of CHENERY ST"/>
    <s v="BUSH ST / BUCHANAN ST"/>
    <s v="NOT DELIVERED"/>
    <d v="1980-07-10T00:00:00"/>
    <s v=""/>
    <s v="Heavy"/>
    <s v="Technical support executive"/>
    <n v="0.64937759336099588"/>
  </r>
  <r>
    <x v="0"/>
    <x v="0"/>
    <n v="679"/>
    <n v="1455"/>
    <s v="2600 Block of 18TH ST"/>
    <s v="800 Block of BRYANT ST"/>
    <s v="DELIVERED"/>
    <s v="3/19/1987"/>
    <d v="1987-09-08T00:00:00"/>
    <s v="Heavy"/>
    <s v="Branch manager"/>
    <n v="0.46666666666666667"/>
  </r>
  <r>
    <x v="1"/>
    <x v="1"/>
    <n v="803"/>
    <n v="1020"/>
    <s v="800 Block of 30TH AV"/>
    <s v="1100 Block of MARKET ST"/>
    <s v="NOT DELIVERED"/>
    <s v="7/23/2013"/>
    <s v=""/>
    <s v="Heavy"/>
    <s v="IT support executive"/>
    <n v="0.78725490196078429"/>
  </r>
  <r>
    <x v="0"/>
    <x v="0"/>
    <n v="783"/>
    <n v="1042"/>
    <s v="800 Block of GENEVA AV"/>
    <s v="300 Block of 4TH ST"/>
    <s v="NOT DELIVERED"/>
    <d v="2010-02-03T00:00:00"/>
    <s v=""/>
    <s v="Heavy"/>
    <s v="Inventory manager"/>
    <n v="0.75143953934740881"/>
  </r>
  <r>
    <x v="0"/>
    <x v="0"/>
    <n v="432"/>
    <n v="915"/>
    <s v="800 Block of BRYANT ST"/>
    <s v="100 Block of TOWNSEND ST"/>
    <s v="NOT DELIVERED"/>
    <s v="10/17/2017"/>
    <s v=""/>
    <s v="Light"/>
    <s v="In House logistics executive"/>
    <n v="0.47213114754098362"/>
  </r>
  <r>
    <x v="0"/>
    <x v="0"/>
    <n v="776"/>
    <n v="1053"/>
    <s v="15TH ST / SANCHEZ ST"/>
    <s v="1700 Block of FULTON ST"/>
    <s v="DELIVERED"/>
    <d v="1977-03-01T00:00:00"/>
    <d v="1977-06-07T00:00:00"/>
    <s v="Heavy"/>
    <s v="Manager"/>
    <n v="0.73694207027540359"/>
  </r>
  <r>
    <x v="0"/>
    <x v="1"/>
    <n v="710"/>
    <n v="1066"/>
    <s v="900 Block of ELLSWORTH ST"/>
    <s v="400 Block of 28TH ST"/>
    <s v="DELIVERED"/>
    <s v="1/20/1997"/>
    <d v="1997-08-09T00:00:00"/>
    <s v="Heavy"/>
    <s v="Chief finance officer"/>
    <n v="0.66604127579737338"/>
  </r>
  <r>
    <x v="0"/>
    <x v="0"/>
    <n v="959"/>
    <n v="1253"/>
    <s v="600 Block of FRANCISCO ST"/>
    <s v="FELL ST / MASONIC AV"/>
    <s v="NOT DELIVERED"/>
    <d v="1996-09-12T00:00:00"/>
    <s v=""/>
    <s v="Heavy"/>
    <s v="Material handling executive"/>
    <n v="0.76536312849162014"/>
  </r>
  <r>
    <x v="1"/>
    <x v="0"/>
    <n v="147"/>
    <n v="535"/>
    <s v="800 Block of BRYANT ST"/>
    <s v="900 Block of RANDOLPH ST"/>
    <s v="DELIVERED"/>
    <d v="1999-07-02T00:00:00"/>
    <d v="1999-05-03T00:00:00"/>
    <s v="Light"/>
    <s v="IT support executive"/>
    <n v="0.27476635514018694"/>
  </r>
  <r>
    <x v="1"/>
    <x v="1"/>
    <n v="613"/>
    <n v="1256"/>
    <s v="800 Block of BRYANT ST"/>
    <s v="0 Block of 6TH ST"/>
    <s v="DELIVERED"/>
    <d v="1977-08-03T00:00:00"/>
    <d v="1977-08-11T00:00:00"/>
    <s v="Heavy"/>
    <s v="Sales manager"/>
    <n v="0.48805732484076431"/>
  </r>
  <r>
    <x v="0"/>
    <x v="0"/>
    <n v="590"/>
    <n v="1033"/>
    <s v="ELLIS ST / LAGUNA ST"/>
    <s v="0 Block of HYDE ST"/>
    <s v="NOT DELIVERED"/>
    <s v="2/21/1972"/>
    <s v=""/>
    <s v="Heavy"/>
    <s v="Block development manager"/>
    <n v="0.57115198451113258"/>
  </r>
  <r>
    <x v="0"/>
    <x v="0"/>
    <n v="193"/>
    <n v="817"/>
    <s v="100 Block of STEUART ST"/>
    <s v="900 Block of VALENCIA ST"/>
    <s v="DELIVERED"/>
    <d v="2005-06-06T00:00:00"/>
    <s v="9/15/2005"/>
    <s v="Light"/>
    <s v="In House logistics executive"/>
    <n v="0.23623011015911874"/>
  </r>
  <r>
    <x v="0"/>
    <x v="0"/>
    <n v="879"/>
    <n v="1037"/>
    <s v="700 Block of FOLSOM ST"/>
    <s v="300 Block of ARBALLO DR"/>
    <s v="DELIVERED"/>
    <s v="11/17/2019"/>
    <d v="2019-12-12T00:00:00"/>
    <s v="Heavy"/>
    <s v="Assistant manager"/>
    <n v="0.84763741562198647"/>
  </r>
  <r>
    <x v="0"/>
    <x v="0"/>
    <n v="275"/>
    <n v="951"/>
    <s v="1600 Block of VANNESS AV"/>
    <s v="100 Block of PHELAN AV"/>
    <s v="DELIVERED"/>
    <s v="10/27/2013"/>
    <s v="11/15/2013"/>
    <s v="Light"/>
    <s v="Non-executive director"/>
    <n v="0.28916929547844372"/>
  </r>
  <r>
    <x v="1"/>
    <x v="0"/>
    <n v="319"/>
    <n v="770"/>
    <s v="800 Block of MARKET ST"/>
    <s v="0 Block of GORDON ST"/>
    <s v="NOT DELIVERED"/>
    <d v="2006-11-07T00:00:00"/>
    <s v=""/>
    <s v="Light"/>
    <s v="Delivery Boy"/>
    <n v="0.41428571428571431"/>
  </r>
  <r>
    <x v="0"/>
    <x v="1"/>
    <n v="52"/>
    <n v="293"/>
    <s v="800 Block of BRYANT ST"/>
    <s v="600 Block of VALENCIA ST"/>
    <s v="NOT DELIVERED"/>
    <s v="9/23/2003"/>
    <s v=""/>
    <s v="Light"/>
    <s v="Branch manager"/>
    <n v="0.17747440273037543"/>
  </r>
  <r>
    <x v="0"/>
    <x v="0"/>
    <n v="702"/>
    <n v="1414"/>
    <s v="SHOTWELL ST / 17TH ST"/>
    <s v="EDDY ST / HYDE ST"/>
    <s v="DELIVERED"/>
    <d v="2013-03-05T00:00:00"/>
    <s v="11/15/2013"/>
    <s v="Heavy"/>
    <s v="Non-executive director"/>
    <n v="0.49646393210749645"/>
  </r>
  <r>
    <x v="0"/>
    <x v="1"/>
    <n v="299"/>
    <n v="524"/>
    <s v="1500 Block of BAKER ST"/>
    <s v="LIPPARD AV / BOSWORTH ST"/>
    <s v="DELIVERED"/>
    <s v="4/29/2001"/>
    <d v="2001-10-08T00:00:00"/>
    <s v="Light"/>
    <s v="Office manager"/>
    <n v="0.57061068702290074"/>
  </r>
  <r>
    <x v="0"/>
    <x v="0"/>
    <n v="930"/>
    <n v="1183"/>
    <s v="100 Block of BERRY ST"/>
    <s v="KERN ST / DIAMOND ST"/>
    <s v="DELIVERED"/>
    <s v="1/22/2006"/>
    <s v="7/17/2006"/>
    <s v="Heavy"/>
    <s v="Engineering department manager"/>
    <n v="0.78613693998309386"/>
  </r>
  <r>
    <x v="0"/>
    <x v="0"/>
    <n v="314"/>
    <n v="566"/>
    <s v="700 Block of HOWARD ST"/>
    <s v="HARRISON ST / 3RD ST"/>
    <s v="NOT DELIVERED"/>
    <s v="8/20/1995"/>
    <s v=""/>
    <s v="Light"/>
    <s v="Chief finance officer"/>
    <n v="0.55477031802120136"/>
  </r>
  <r>
    <x v="1"/>
    <x v="1"/>
    <n v="109"/>
    <n v="961"/>
    <s v="0 Block of LEE AV"/>
    <s v="0 Block of FALLON PL"/>
    <s v="DELIVERED"/>
    <s v="11/21/2013"/>
    <s v="11/15/2013"/>
    <s v="Light"/>
    <s v="Assistant manager"/>
    <n v="0.11342351716961499"/>
  </r>
  <r>
    <x v="0"/>
    <x v="0"/>
    <n v="24"/>
    <n v="54"/>
    <s v="STOCKTON ST / BROADWAY ST"/>
    <s v="900 Block of GEARY ST"/>
    <s v="DELIVERED"/>
    <d v="1993-04-01T00:00:00"/>
    <d v="1993-02-08T00:00:00"/>
    <s v="Light"/>
    <s v="Chief executive officer"/>
    <n v="0.44444444444444442"/>
  </r>
  <r>
    <x v="0"/>
    <x v="1"/>
    <n v="545"/>
    <n v="1044"/>
    <s v="LAKE MERCED BL / BROTHERHOOD WAY"/>
    <s v="HARRISON ST / THE EMBARCADEROSOUTH ST"/>
    <s v="NOT DELIVERED"/>
    <s v="9/19/1977"/>
    <s v=""/>
    <s v="Heavy"/>
    <s v="Delivery Boy"/>
    <n v="0.52203065134099613"/>
  </r>
  <r>
    <x v="1"/>
    <x v="0"/>
    <n v="505"/>
    <n v="1082"/>
    <s v="GEARY ST / POLK ST"/>
    <s v="1600 Block of LASALLE AV"/>
    <s v="NOT DELIVERED"/>
    <s v="12/30/2019"/>
    <s v=""/>
    <s v="Heavy"/>
    <s v="Project director"/>
    <n v="0.46672828096118302"/>
  </r>
  <r>
    <x v="1"/>
    <x v="0"/>
    <n v="182"/>
    <n v="871"/>
    <s v="1400 Block of DOUGLASS ST"/>
    <s v="48TH AV / JUDAH ST"/>
    <s v="DELIVERED"/>
    <s v="8/31/2002"/>
    <s v="10/20/2002"/>
    <s v="Light"/>
    <s v="Warehouse manager"/>
    <n v="0.20895522388059701"/>
  </r>
  <r>
    <x v="1"/>
    <x v="0"/>
    <n v="226"/>
    <n v="970"/>
    <s v="100 Block of FONT BL"/>
    <s v="1000 Block of KEY AV"/>
    <s v="DELIVERED"/>
    <d v="2006-10-06T00:00:00"/>
    <s v="7/17/2006"/>
    <s v="Light"/>
    <s v="Transport manager"/>
    <n v="0.23298969072164949"/>
  </r>
  <r>
    <x v="1"/>
    <x v="0"/>
    <n v="111"/>
    <n v="617"/>
    <s v="HOLLOWAY AV / BRIGHTON AV"/>
    <s v="TAYLOR ST / GOLDEN GATE AV"/>
    <s v="DELIVERED"/>
    <d v="2004-07-07T00:00:00"/>
    <s v="11/20/2004"/>
    <s v="Light"/>
    <s v="Sales manager"/>
    <n v="0.17990275526742303"/>
  </r>
  <r>
    <x v="1"/>
    <x v="1"/>
    <n v="145"/>
    <n v="814"/>
    <s v="1800 Block of KIRKHAM ST"/>
    <s v="800 Block of BRYANT ST"/>
    <s v="DELIVERED"/>
    <d v="1982-06-02T00:00:00"/>
    <d v="1982-08-03T00:00:00"/>
    <s v="Light"/>
    <s v="Manager"/>
    <n v="0.17813267813267813"/>
  </r>
  <r>
    <x v="0"/>
    <x v="0"/>
    <n v="829"/>
    <n v="1145"/>
    <s v="500 Block of TUNNEL AV"/>
    <s v="1600 Block of TURK ST"/>
    <s v="NOT DELIVERED"/>
    <s v="7/27/2007"/>
    <s v=""/>
    <s v="Heavy"/>
    <s v="Branch manager"/>
    <n v="0.72401746724890825"/>
  </r>
  <r>
    <x v="0"/>
    <x v="0"/>
    <n v="269"/>
    <n v="902"/>
    <s v="800 Block of BRYANT ST"/>
    <s v="100 Block of SPEAR ST"/>
    <s v="DELIVERED"/>
    <s v="3/30/1994"/>
    <d v="1994-09-04T00:00:00"/>
    <s v="Light"/>
    <s v="Material handling executive"/>
    <n v="0.29822616407982261"/>
  </r>
  <r>
    <x v="1"/>
    <x v="0"/>
    <n v="660"/>
    <n v="1470"/>
    <s v="200 Block of CHENERY ST"/>
    <s v="2900 Block of DIAMOND ST"/>
    <s v="NOT DELIVERED"/>
    <s v="1/28/1999"/>
    <s v=""/>
    <s v="Heavy"/>
    <s v="Project director"/>
    <n v="0.44897959183673469"/>
  </r>
  <r>
    <x v="0"/>
    <x v="0"/>
    <n v="484"/>
    <n v="568"/>
    <s v="1000 Block of POTRERO AV"/>
    <s v="400 Block of ROLPH ST"/>
    <s v="NOT DELIVERED"/>
    <s v="3/20/2004"/>
    <s v=""/>
    <s v="Light"/>
    <s v="Engineering department manager"/>
    <n v="0.852112676056338"/>
  </r>
  <r>
    <x v="1"/>
    <x v="0"/>
    <n v="100"/>
    <n v="487"/>
    <s v="100 Block of HYDE ST"/>
    <s v="BANCROFT AV / KEITH ST"/>
    <s v="NOT DELIVERED"/>
    <s v="5/19/1986"/>
    <s v=""/>
    <s v="Light"/>
    <s v="Material handling executive"/>
    <n v="0.20533880903490759"/>
  </r>
  <r>
    <x v="0"/>
    <x v="1"/>
    <n v="711"/>
    <n v="1197"/>
    <s v="1100 Block of HUDSON AV"/>
    <s v="MYRTLE ST / LARKIN ST"/>
    <s v="NOT DELIVERED"/>
    <d v="1977-08-03T00:00:00"/>
    <s v=""/>
    <s v="Heavy"/>
    <s v="Transport manager"/>
    <n v="0.59398496240601506"/>
  </r>
  <r>
    <x v="1"/>
    <x v="0"/>
    <n v="325"/>
    <n v="994"/>
    <s v="STOCKTON ST / POST ST"/>
    <s v="500 Block of MAGELLAN AV"/>
    <s v="DELIVERED"/>
    <s v="2/24/2008"/>
    <d v="2008-09-08T00:00:00"/>
    <s v="Light"/>
    <s v="Block development manager"/>
    <n v="0.32696177062374243"/>
  </r>
  <r>
    <x v="0"/>
    <x v="0"/>
    <n v="209"/>
    <n v="933"/>
    <s v="LEAVENWORTH ST / TURK ST"/>
    <s v="1600 Block of 38TH AV"/>
    <s v="NOT DELIVERED"/>
    <s v="11/24/2017"/>
    <s v=""/>
    <s v="Light"/>
    <s v="Market analyst"/>
    <n v="0.22400857449088959"/>
  </r>
  <r>
    <x v="1"/>
    <x v="1"/>
    <n v="996"/>
    <n v="1168"/>
    <s v="800 Block of BRYANT ST"/>
    <s v="3300 Block of MISSION ST"/>
    <s v="NOT DELIVERED"/>
    <d v="1972-09-10T00:00:00"/>
    <s v=""/>
    <s v="Heavy"/>
    <s v="IT support executive"/>
    <n v="0.85273972602739723"/>
  </r>
  <r>
    <x v="1"/>
    <x v="0"/>
    <n v="420"/>
    <n v="561"/>
    <s v="4200 Block of 26TH ST"/>
    <s v="0 Block of TURK ST"/>
    <s v="DELIVERED"/>
    <d v="1982-11-07T00:00:00"/>
    <s v="10/15/1982"/>
    <s v="Light"/>
    <s v="Warehouse manager"/>
    <n v="0.74866310160427807"/>
  </r>
  <r>
    <x v="1"/>
    <x v="1"/>
    <n v="182"/>
    <n v="850"/>
    <s v="BLAKE ST / GEARY BL"/>
    <s v="BROADWAY ST / COLUMBUS AV"/>
    <s v="DELIVERED"/>
    <d v="2007-05-06T00:00:00"/>
    <d v="2007-12-07T00:00:00"/>
    <s v="Light"/>
    <s v="Chief finance officer"/>
    <n v="0.21411764705882352"/>
  </r>
  <r>
    <x v="0"/>
    <x v="1"/>
    <n v="901"/>
    <n v="1393"/>
    <s v="WASHINGTON ST / DRUMM ST"/>
    <s v="1200 Block of PINE ST"/>
    <s v="NOT DELIVERED"/>
    <d v="2004-10-09T00:00:00"/>
    <s v=""/>
    <s v="Heavy"/>
    <s v="Chief executive officer"/>
    <n v="0.64680545585068194"/>
  </r>
  <r>
    <x v="1"/>
    <x v="0"/>
    <n v="88"/>
    <n v="426"/>
    <s v="EXECUTIVEPARK BL / ALANA WY"/>
    <s v="900 Block of MISSION ST"/>
    <s v="DELIVERED"/>
    <s v="6/30/1991"/>
    <s v="7/15/1991"/>
    <s v="Light"/>
    <s v="Branch manager"/>
    <n v="0.20657276995305165"/>
  </r>
  <r>
    <x v="0"/>
    <x v="0"/>
    <n v="660"/>
    <n v="1208"/>
    <s v="0 Block of BROOKDALE AV"/>
    <s v="1300 Block of EGBERT AV"/>
    <s v="NOT DELIVERED"/>
    <d v="2013-11-04T00:00:00"/>
    <s v=""/>
    <s v="Heavy"/>
    <s v="Office manager"/>
    <n v="0.54635761589403975"/>
  </r>
  <r>
    <x v="0"/>
    <x v="0"/>
    <n v="267"/>
    <n v="925"/>
    <s v="3600 Block of 22ND ST"/>
    <s v="200 Block of NAGLEE AV"/>
    <s v="NOT DELIVERED"/>
    <s v="7/26/2010"/>
    <s v=""/>
    <s v="Light"/>
    <s v="Assistant manager"/>
    <n v="0.28864864864864864"/>
  </r>
  <r>
    <x v="1"/>
    <x v="1"/>
    <n v="905"/>
    <n v="1392"/>
    <s v="700 Block of 3RD ST"/>
    <s v="FRANCISCO ST / JONES ST"/>
    <s v="NOT DELIVERED"/>
    <d v="1981-03-11T00:00:00"/>
    <s v=""/>
    <s v="Heavy"/>
    <s v="Fleet manager"/>
    <n v="0.65014367816091956"/>
  </r>
  <r>
    <x v="0"/>
    <x v="1"/>
    <n v="799"/>
    <n v="1425"/>
    <s v="1700 Block of 25TH ST"/>
    <s v="1300 Block of BROADWAY ST"/>
    <s v="DELIVERED"/>
    <d v="1983-11-04T00:00:00"/>
    <s v="9/30/1983"/>
    <s v="Heavy"/>
    <s v="Office manager"/>
    <n v="0.56070175438596492"/>
  </r>
  <r>
    <x v="1"/>
    <x v="1"/>
    <n v="773"/>
    <n v="1225"/>
    <s v="1200 Block of POLK ST"/>
    <s v="1200 Block of MARKET ST"/>
    <s v="DELIVERED"/>
    <s v="9/18/2006"/>
    <s v="10/22/2006"/>
    <s v="Heavy"/>
    <s v="Sales manager"/>
    <n v="0.63102040816326532"/>
  </r>
  <r>
    <x v="0"/>
    <x v="1"/>
    <n v="78"/>
    <n v="403"/>
    <s v="EARL ST / LASALLE AV"/>
    <s v="1400 Block of KIRKWOOD CT"/>
    <s v="NOT DELIVERED"/>
    <d v="2003-07-01T00:00:00"/>
    <s v=""/>
    <s v="Light"/>
    <s v="Engineering department manager"/>
    <n v="0.19354838709677419"/>
  </r>
  <r>
    <x v="0"/>
    <x v="1"/>
    <n v="791"/>
    <n v="1169"/>
    <s v="CLARA ST / 4TH ST"/>
    <s v="100 Block of ATOLL CR"/>
    <s v="DELIVERED"/>
    <s v="1/25/2000"/>
    <s v="3/22/2000"/>
    <s v="Heavy"/>
    <s v="Delivery Boy"/>
    <n v="0.67664670658682635"/>
  </r>
  <r>
    <x v="0"/>
    <x v="1"/>
    <n v="603"/>
    <n v="1167"/>
    <s v="0 Block of STEINER ST"/>
    <s v="1100 Block of FRANCISCO ST"/>
    <s v="NOT DELIVERED"/>
    <s v="5/25/2011"/>
    <s v=""/>
    <s v="Heavy"/>
    <s v="Non-executive director"/>
    <n v="0.51670951156812339"/>
  </r>
  <r>
    <x v="0"/>
    <x v="0"/>
    <n v="360"/>
    <n v="565"/>
    <s v="1800 Block of 8TH AV"/>
    <s v="JONES ST / GOLDEN GATE AV"/>
    <s v="NOT DELIVERED"/>
    <s v="6/18/2000"/>
    <s v=""/>
    <s v="Light"/>
    <s v="Assistant manager"/>
    <n v="0.63716814159292035"/>
  </r>
  <r>
    <x v="0"/>
    <x v="1"/>
    <n v="84"/>
    <n v="354"/>
    <s v="HARRISON ST / 11TH ST"/>
    <s v="BROADWAY ST / KEARNY ST"/>
    <s v="DELIVERED"/>
    <d v="2012-02-08T00:00:00"/>
    <d v="2012-04-10T00:00:00"/>
    <s v="Light"/>
    <s v="Delivery Boy"/>
    <n v="0.23728813559322035"/>
  </r>
  <r>
    <x v="0"/>
    <x v="0"/>
    <n v="880"/>
    <n v="1178"/>
    <s v="500 Block of HYDE ST"/>
    <s v="400 Block of CAPP ST"/>
    <s v="DELIVERED"/>
    <s v="6/26/1977"/>
    <d v="1977-08-11T00:00:00"/>
    <s v="Heavy"/>
    <s v="Delivery Boy"/>
    <n v="0.74702886247877764"/>
  </r>
  <r>
    <x v="1"/>
    <x v="1"/>
    <n v="947"/>
    <n v="1385"/>
    <s v="LARKIN ST / ELLIS ST"/>
    <s v="2700 Block of DIAMOND ST"/>
    <s v="DELIVERED"/>
    <s v="2/13/2010"/>
    <s v="11/30/2010"/>
    <s v="Heavy"/>
    <s v="Market analyst"/>
    <n v="0.68375451263537901"/>
  </r>
  <r>
    <x v="0"/>
    <x v="0"/>
    <n v="234"/>
    <n v="780"/>
    <s v="6500 Block of 3RD ST"/>
    <s v="800 Block of 33RD AV"/>
    <s v="DELIVERED"/>
    <s v="3/24/2009"/>
    <d v="2009-09-03T00:00:00"/>
    <s v="Light"/>
    <s v="Head of marketing"/>
    <n v="0.3"/>
  </r>
  <r>
    <x v="0"/>
    <x v="1"/>
    <n v="931"/>
    <n v="1247"/>
    <s v="0 Block of WHITFIELD CT"/>
    <s v="1500 Block of POWELL ST"/>
    <s v="NOT DELIVERED"/>
    <s v="4/25/1993"/>
    <s v=""/>
    <s v="Heavy"/>
    <s v="Warehouse in charge"/>
    <n v="0.74659182036888527"/>
  </r>
  <r>
    <x v="0"/>
    <x v="1"/>
    <n v="478"/>
    <n v="705"/>
    <s v="1100 Block of OCEAN AV"/>
    <s v="900 Block of DEHARO ST"/>
    <s v="NOT DELIVERED"/>
    <s v="8/30/2004"/>
    <s v=""/>
    <s v="Light"/>
    <s v="Marketing manager"/>
    <n v="0.6780141843971631"/>
  </r>
  <r>
    <x v="0"/>
    <x v="1"/>
    <n v="638"/>
    <n v="1130"/>
    <s v="BRYANT ST / 4TH ST"/>
    <s v="1300 Block of MISSION ST"/>
    <s v="NOT DELIVERED"/>
    <d v="1989-02-01T00:00:00"/>
    <s v=""/>
    <s v="Heavy"/>
    <s v="Market analyst"/>
    <n v="0.56460176991150446"/>
  </r>
  <r>
    <x v="0"/>
    <x v="1"/>
    <n v="50"/>
    <n v="72"/>
    <s v="900 Block of CONNECTICUT ST"/>
    <s v="LEAVENWORTH ST / EDDY ST"/>
    <s v="DELIVERED"/>
    <s v="2/19/2019"/>
    <s v="7/31/2019"/>
    <s v="Light"/>
    <s v="IT support executive"/>
    <n v="0.69444444444444442"/>
  </r>
  <r>
    <x v="1"/>
    <x v="0"/>
    <n v="477"/>
    <n v="564"/>
    <s v="POLK ST / BEACH ST"/>
    <s v="700 Block of LARKIN ST"/>
    <s v="DELIVERED"/>
    <s v="1/25/2002"/>
    <d v="2002-05-01T00:00:00"/>
    <s v="Light"/>
    <s v="Executive director"/>
    <n v="0.8457446808510638"/>
  </r>
  <r>
    <x v="1"/>
    <x v="0"/>
    <n v="879"/>
    <n v="1040"/>
    <s v="37TH AV / RIVERA ST"/>
    <s v="1200 Block of 36TH AV"/>
    <s v="NOT DELIVERED"/>
    <d v="2003-10-05T00:00:00"/>
    <s v=""/>
    <s v="Heavy"/>
    <s v="Inventory manager"/>
    <n v="0.84519230769230769"/>
  </r>
  <r>
    <x v="0"/>
    <x v="1"/>
    <n v="912"/>
    <n v="1220"/>
    <s v="FREMONT ST / HARRISON ST"/>
    <s v="0 Block of CRESTLAKE DR"/>
    <s v="DELIVERED"/>
    <s v="3/17/2006"/>
    <s v="12/23/2006"/>
    <s v="Heavy"/>
    <s v="Chief finance officer"/>
    <n v="0.74754098360655741"/>
  </r>
  <r>
    <x v="1"/>
    <x v="0"/>
    <n v="868"/>
    <n v="1141"/>
    <s v="400 Block of GENEVA AV"/>
    <s v="POWELL ST / OFARRELL ST"/>
    <s v="NOT DELIVERED"/>
    <s v="6/18/2007"/>
    <s v=""/>
    <s v="Heavy"/>
    <s v="Office manager"/>
    <n v="0.76073619631901845"/>
  </r>
  <r>
    <x v="0"/>
    <x v="1"/>
    <n v="889"/>
    <n v="1050"/>
    <s v="20TH ST / KANSAS ST"/>
    <s v="JEFFERSON ST / TAYLOR ST"/>
    <s v="DELIVERED"/>
    <d v="1996-03-03T00:00:00"/>
    <d v="1996-01-05T00:00:00"/>
    <s v="Heavy"/>
    <s v="Chief finance officer"/>
    <n v="0.84666666666666668"/>
  </r>
  <r>
    <x v="0"/>
    <x v="0"/>
    <n v="482"/>
    <n v="850"/>
    <s v="4000 Block of 18TH ST"/>
    <s v="500 Block of ELLIS ST"/>
    <s v="NOT DELIVERED"/>
    <d v="1982-02-12T00:00:00"/>
    <s v=""/>
    <s v="Light"/>
    <s v="Non-executive director"/>
    <n v="0.56705882352941173"/>
  </r>
  <r>
    <x v="1"/>
    <x v="1"/>
    <n v="683"/>
    <n v="1275"/>
    <s v="1400 Block of 14TH AV"/>
    <s v="1800 Block of DIVISADERO ST"/>
    <s v="DELIVERED"/>
    <d v="2004-02-05T00:00:00"/>
    <s v="9/25/2004"/>
    <s v="Heavy"/>
    <s v="Engineering department manager"/>
    <n v="0.53568627450980388"/>
  </r>
  <r>
    <x v="0"/>
    <x v="0"/>
    <n v="382"/>
    <n v="714"/>
    <s v="200 Block of 2ND ST"/>
    <s v="0 Block of THRIFT ST"/>
    <s v="NOT DELIVERED"/>
    <s v="2/22/2008"/>
    <s v=""/>
    <s v="Light"/>
    <s v="Chief finance officer"/>
    <n v="0.53501400560224088"/>
  </r>
  <r>
    <x v="0"/>
    <x v="0"/>
    <n v="753"/>
    <n v="1027"/>
    <s v="2900 Block of TURK ST"/>
    <s v="300 Block of DEMONTFORT AV"/>
    <s v="DELIVERED"/>
    <s v="3/18/2004"/>
    <d v="2004-02-03T00:00:00"/>
    <s v="Heavy"/>
    <s v="Warehouse in charge"/>
    <n v="0.73320350535540413"/>
  </r>
  <r>
    <x v="1"/>
    <x v="1"/>
    <n v="718"/>
    <n v="1486"/>
    <s v="0 Block of 7TH ST"/>
    <s v="300 Block of 10TH ST"/>
    <s v="NOT DELIVERED"/>
    <s v="3/22/1992"/>
    <s v=""/>
    <s v="Heavy"/>
    <s v="Market analyst"/>
    <n v="0.48317631224764468"/>
  </r>
  <r>
    <x v="0"/>
    <x v="1"/>
    <n v="577"/>
    <n v="1312"/>
    <s v="0 Block of CUMBERLAND ST"/>
    <s v="200 Block of POPLAR ST"/>
    <s v="NOT DELIVERED"/>
    <d v="1988-05-04T00:00:00"/>
    <s v=""/>
    <s v="Heavy"/>
    <s v="Executive director"/>
    <n v="0.43978658536585363"/>
  </r>
  <r>
    <x v="1"/>
    <x v="1"/>
    <n v="607"/>
    <n v="1007"/>
    <s v="1100 Block of POLK ST"/>
    <s v="800 Block of OFARRELL ST"/>
    <s v="NOT DELIVERED"/>
    <d v="2013-09-02T00:00:00"/>
    <s v=""/>
    <s v="Heavy"/>
    <s v="Director"/>
    <n v="0.60278053624627603"/>
  </r>
  <r>
    <x v="1"/>
    <x v="0"/>
    <n v="242"/>
    <n v="926"/>
    <s v="16TH ST / UTAH ST"/>
    <s v="400 Block of CASTRO ST"/>
    <s v="NOT DELIVERED"/>
    <s v="3/21/1978"/>
    <s v=""/>
    <s v="Light"/>
    <s v="Block development manager"/>
    <n v="0.26133909287257018"/>
  </r>
  <r>
    <x v="1"/>
    <x v="1"/>
    <n v="593"/>
    <n v="1036"/>
    <s v="100 Block of GOLDEN GATE AV"/>
    <s v="800 Block of MISSION ST"/>
    <s v="DELIVERED"/>
    <d v="1995-05-01T00:00:00"/>
    <s v="8/23/1995"/>
    <s v="Heavy"/>
    <s v="Assistant manager"/>
    <n v="0.57239382239382242"/>
  </r>
  <r>
    <x v="0"/>
    <x v="1"/>
    <n v="812"/>
    <n v="1161"/>
    <s v="1500 Block of POLK ST"/>
    <s v="600 Block of KANSAS ST"/>
    <s v="DELIVERED"/>
    <d v="1985-10-01T00:00:00"/>
    <s v="1/31/1985"/>
    <s v="Heavy"/>
    <s v="Market analyst"/>
    <n v="0.69939707149009478"/>
  </r>
  <r>
    <x v="0"/>
    <x v="1"/>
    <n v="833"/>
    <n v="1016"/>
    <s v="POLK ST / SUTTER ST"/>
    <s v="1200 Block of NOE ST"/>
    <s v="DELIVERED"/>
    <s v="8/28/2006"/>
    <s v="10/20/2006"/>
    <s v="Heavy"/>
    <s v="Material handling executive"/>
    <n v="0.81988188976377951"/>
  </r>
  <r>
    <x v="1"/>
    <x v="1"/>
    <n v="872"/>
    <n v="1058"/>
    <s v="100 Block of BREWSTER ST"/>
    <s v="900 Block of MARKET ST"/>
    <s v="DELIVERED"/>
    <d v="1989-12-10T00:00:00"/>
    <s v="10/17/1989"/>
    <s v="Heavy"/>
    <s v="Fleet manager"/>
    <n v="0.82419659735349715"/>
  </r>
  <r>
    <x v="0"/>
    <x v="0"/>
    <n v="483"/>
    <n v="648"/>
    <s v="0 Block of TURK ST"/>
    <s v="900 Block of CAPITOL AV"/>
    <s v="NOT DELIVERED"/>
    <d v="1980-03-05T00:00:00"/>
    <s v=""/>
    <s v="Light"/>
    <s v="Transport manager"/>
    <n v="0.74537037037037035"/>
  </r>
  <r>
    <x v="1"/>
    <x v="0"/>
    <n v="679"/>
    <n v="1015"/>
    <s v="1700 Block of SUNNYDALE AV"/>
    <s v="400 Block of BAKER ST"/>
    <s v="DELIVERED"/>
    <d v="1980-01-03T00:00:00"/>
    <s v="3/16/1980"/>
    <s v="Heavy"/>
    <s v="Executive director"/>
    <n v="0.66896551724137931"/>
  </r>
  <r>
    <x v="1"/>
    <x v="1"/>
    <n v="318"/>
    <n v="938"/>
    <s v="SOUTH VAN NESS AV / 13TH ST"/>
    <s v="100 Block of LELAND AV"/>
    <s v="NOT DELIVERED"/>
    <s v="1/15/1994"/>
    <s v=""/>
    <s v="Light"/>
    <s v="Warehouse manager"/>
    <n v="0.33901918976545842"/>
  </r>
  <r>
    <x v="0"/>
    <x v="1"/>
    <n v="329"/>
    <n v="597"/>
    <s v="22ND ST / CAROLINA ST"/>
    <s v="2600 Block of FOLSOM ST"/>
    <s v="NOT DELIVERED"/>
    <s v="1/25/2017"/>
    <s v=""/>
    <s v="Light"/>
    <s v="Sales manager"/>
    <n v="0.5510887772194305"/>
  </r>
  <r>
    <x v="0"/>
    <x v="0"/>
    <n v="588"/>
    <n v="1182"/>
    <s v="POWELL ST / GEARY ST"/>
    <s v="3RD ST / PALOU AV"/>
    <s v="NOT DELIVERED"/>
    <d v="1975-01-04T00:00:00"/>
    <s v=""/>
    <s v="Heavy"/>
    <s v="Delivery Boy"/>
    <n v="0.49746192893401014"/>
  </r>
  <r>
    <x v="1"/>
    <x v="0"/>
    <n v="442"/>
    <n v="713"/>
    <s v="2500 Block of MISSION ST"/>
    <s v="2600 Block of 34TH AV"/>
    <s v="DELIVERED"/>
    <d v="1987-06-03T00:00:00"/>
    <d v="1987-09-08T00:00:00"/>
    <s v="Light"/>
    <s v="In House logistics executive"/>
    <n v="0.61991584852734927"/>
  </r>
  <r>
    <x v="0"/>
    <x v="1"/>
    <n v="216"/>
    <n v="939"/>
    <s v="600 Block of VALENCIA ST"/>
    <s v="500 Block of 9TH ST"/>
    <s v="DELIVERED"/>
    <s v="2/21/1990"/>
    <d v="1990-11-09T00:00:00"/>
    <s v="Light"/>
    <s v="Technical support executive"/>
    <n v="0.23003194888178913"/>
  </r>
  <r>
    <x v="0"/>
    <x v="1"/>
    <n v="946"/>
    <n v="1082"/>
    <s v="300 Block of OFARRELL ST"/>
    <s v="0 Block of RAE AV"/>
    <s v="DELIVERED"/>
    <d v="1989-06-01T00:00:00"/>
    <s v="9/17/1989"/>
    <s v="Heavy"/>
    <s v="Transport manager"/>
    <n v="0.87430683918669128"/>
  </r>
  <r>
    <x v="1"/>
    <x v="1"/>
    <n v="796"/>
    <n v="1347"/>
    <s v="1700 Block of FULTON ST"/>
    <s v="100 Block of GOLDEN GATE AV"/>
    <s v="DELIVERED"/>
    <s v="6/29/2014"/>
    <d v="2014-09-09T00:00:00"/>
    <s v="Heavy"/>
    <s v="Inventory manager"/>
    <n v="0.59094283593170005"/>
  </r>
  <r>
    <x v="0"/>
    <x v="0"/>
    <n v="26"/>
    <n v="47"/>
    <s v="DIVISADERO ST / JACKSON ST"/>
    <s v="0 Block of DESOTO ST"/>
    <s v="DELIVERED"/>
    <d v="1997-05-01T00:00:00"/>
    <d v="1997-12-06T00:00:00"/>
    <s v="Light"/>
    <s v="Branch manager"/>
    <n v="0.55319148936170215"/>
  </r>
  <r>
    <x v="0"/>
    <x v="1"/>
    <n v="490"/>
    <n v="762"/>
    <s v="SILLIMAN ST / BOWDOIN ST"/>
    <s v="200 Block of LEAVENWORTH ST"/>
    <s v="NOT DELIVERED"/>
    <s v="7/23/1981"/>
    <s v=""/>
    <s v="Light"/>
    <s v="Branch manager"/>
    <n v="0.64304461942257218"/>
  </r>
  <r>
    <x v="0"/>
    <x v="0"/>
    <n v="430"/>
    <n v="642"/>
    <s v="2300 Block of CHESTNUT ST"/>
    <s v="LAKE MERCED BL / SUNSET BL"/>
    <s v="DELIVERED"/>
    <s v="3/26/1977"/>
    <s v="3/30/1977"/>
    <s v="Light"/>
    <s v="Inventory manager"/>
    <n v="0.66978193146417442"/>
  </r>
  <r>
    <x v="0"/>
    <x v="1"/>
    <n v="209"/>
    <n v="665"/>
    <s v="500 Block of VALENCIA ST"/>
    <s v="6TH ST / STEVENSON ST"/>
    <s v="DELIVERED"/>
    <d v="1982-10-06T00:00:00"/>
    <s v="10/29/1982"/>
    <s v="Light"/>
    <s v="Inventory manager"/>
    <n v="0.31428571428571428"/>
  </r>
  <r>
    <x v="1"/>
    <x v="1"/>
    <n v="379"/>
    <n v="963"/>
    <s v="800 Block of 47TH AV"/>
    <s v="0 Block of LURLINE ST"/>
    <s v="DELIVERED"/>
    <d v="2019-03-03T00:00:00"/>
    <d v="2019-01-03T00:00:00"/>
    <s v="Light"/>
    <s v="In House logistics executive"/>
    <n v="0.39356178608515058"/>
  </r>
  <r>
    <x v="0"/>
    <x v="0"/>
    <n v="949"/>
    <n v="1419"/>
    <s v="KEITH ST / THOMAS AV"/>
    <s v="100 Block of CAPP ST"/>
    <s v="NOT DELIVERED"/>
    <s v="8/27/1997"/>
    <s v=""/>
    <s v="Heavy"/>
    <s v="Delivery Boy"/>
    <n v="0.66878083157152923"/>
  </r>
  <r>
    <x v="0"/>
    <x v="1"/>
    <n v="438"/>
    <n v="656"/>
    <s v="LYON ST / OFARRELL ST"/>
    <s v="1200 Block of NOE ST"/>
    <s v="NOT DELIVERED"/>
    <s v="1/28/1979"/>
    <s v=""/>
    <s v="Light"/>
    <s v="Chief executive officer"/>
    <n v="0.66768292682926833"/>
  </r>
  <r>
    <x v="1"/>
    <x v="1"/>
    <n v="726"/>
    <n v="1381"/>
    <s v="0 Block of HARRISON ST"/>
    <s v="1200 Block of GOLDEN GATE AV"/>
    <s v="DELIVERED"/>
    <s v="10/29/2004"/>
    <s v="10/26/2004"/>
    <s v="Heavy"/>
    <s v="Manager"/>
    <n v="0.52570601013758145"/>
  </r>
  <r>
    <x v="0"/>
    <x v="1"/>
    <n v="451"/>
    <n v="713"/>
    <s v="0 Block of 6TH ST"/>
    <s v="1400 Block of RANKIN ST"/>
    <s v="NOT DELIVERED"/>
    <s v="9/28/2004"/>
    <s v=""/>
    <s v="Light"/>
    <s v="Inventory manager"/>
    <n v="0.63253856942496489"/>
  </r>
  <r>
    <x v="0"/>
    <x v="0"/>
    <n v="812"/>
    <n v="1104"/>
    <s v="1800 Block of DONNER AV"/>
    <s v="19TH AV / LINCOLN WY"/>
    <s v="DELIVERED"/>
    <d v="2013-12-01T00:00:00"/>
    <d v="2013-11-08T00:00:00"/>
    <s v="Heavy"/>
    <s v="Marketing manager"/>
    <n v="0.73550724637681164"/>
  </r>
  <r>
    <x v="1"/>
    <x v="0"/>
    <n v="240"/>
    <n v="571"/>
    <s v="800 Block of INGERSON AV"/>
    <s v="MISSION ST / 2ND ST"/>
    <s v="NOT DELIVERED"/>
    <s v="6/17/2012"/>
    <s v=""/>
    <s v="Light"/>
    <s v="Material handling executive"/>
    <n v="0.42031523642732049"/>
  </r>
  <r>
    <x v="0"/>
    <x v="0"/>
    <n v="982"/>
    <n v="1405"/>
    <s v="1300 Block of REVERE AV"/>
    <s v="0 Block of WILLIAR AV"/>
    <s v="DELIVERED"/>
    <d v="2010-12-01T00:00:00"/>
    <s v="4/27/2010"/>
    <s v="Heavy"/>
    <s v="Engineering department manager"/>
    <n v="0.69893238434163696"/>
  </r>
  <r>
    <x v="0"/>
    <x v="1"/>
    <n v="954"/>
    <n v="1473"/>
    <s v="0 Block of DORE ST"/>
    <s v="100 Block of TURK ST"/>
    <s v="DELIVERED"/>
    <d v="1992-11-08T00:00:00"/>
    <d v="1992-01-11T00:00:00"/>
    <s v="Heavy"/>
    <s v="Delivery Boy"/>
    <n v="0.64765784114052949"/>
  </r>
  <r>
    <x v="0"/>
    <x v="0"/>
    <n v="35"/>
    <n v="20"/>
    <s v="1200 Block of THE EMBARCADERONORTH ST"/>
    <s v="500 Block of BRANNAN ST"/>
    <s v="NOT DELIVERED"/>
    <s v="12/21/2018"/>
    <s v=""/>
    <s v="Light"/>
    <s v="Block development manager"/>
    <n v="1.75"/>
  </r>
  <r>
    <x v="0"/>
    <x v="1"/>
    <n v="148"/>
    <n v="835"/>
    <s v="PIERCE ST / LOMBARD ST"/>
    <s v="8TH AV / CLEMENT ST"/>
    <s v="DELIVERED"/>
    <s v="4/22/2011"/>
    <d v="2011-08-06T00:00:00"/>
    <s v="Light"/>
    <s v="Assistant manager"/>
    <n v="0.17724550898203592"/>
  </r>
  <r>
    <x v="1"/>
    <x v="0"/>
    <n v="422"/>
    <n v="651"/>
    <s v="1700 Block of NEWCOMB AV"/>
    <s v="1500 Block of LASALLE AV"/>
    <s v="DELIVERED"/>
    <s v="10/25/2003"/>
    <d v="2003-02-12T00:00:00"/>
    <s v="Light"/>
    <s v="Market analyst"/>
    <n v="0.64823348694316441"/>
  </r>
  <r>
    <x v="0"/>
    <x v="1"/>
    <n v="275"/>
    <n v="653"/>
    <s v="2300 Block of 25TH AV"/>
    <s v="HOLLYPARK CR / MURRAY ST"/>
    <s v="NOT DELIVERED"/>
    <d v="2012-08-02T00:00:00"/>
    <s v=""/>
    <s v="Light"/>
    <s v="Office manager"/>
    <n v="0.42113323124042878"/>
  </r>
  <r>
    <x v="0"/>
    <x v="0"/>
    <n v="367"/>
    <n v="740"/>
    <s v="2000 Block of MISSION ST"/>
    <s v="2400 Block of SAN BRUNO AV"/>
    <s v="DELIVERED"/>
    <s v="3/14/2018"/>
    <s v="8/30/2018"/>
    <s v="Light"/>
    <s v="Market analyst"/>
    <n v="0.49594594594594593"/>
  </r>
  <r>
    <x v="1"/>
    <x v="1"/>
    <n v="507"/>
    <n v="1334"/>
    <s v="1100 Block of CONNECTICUT ST"/>
    <s v="1700 Block of 22ND AV"/>
    <s v="DELIVERED"/>
    <s v="3/19/2013"/>
    <d v="2013-09-03T00:00:00"/>
    <s v="Heavy"/>
    <s v="Head of marketing"/>
    <n v="0.38005997001499248"/>
  </r>
  <r>
    <x v="1"/>
    <x v="0"/>
    <n v="442"/>
    <n v="770"/>
    <s v="1000 Block of POTRERO AV"/>
    <s v="0 Block of LEAVENWORTH ST"/>
    <s v="DELIVERED"/>
    <s v="4/23/2013"/>
    <s v="6/21/2013"/>
    <s v="Light"/>
    <s v="Head of marketing"/>
    <n v="0.574025974025974"/>
  </r>
  <r>
    <x v="1"/>
    <x v="0"/>
    <n v="510"/>
    <n v="1205"/>
    <s v="500 Block of 41ST AV"/>
    <s v="500 Block of GUERRERO ST"/>
    <s v="DELIVERED"/>
    <d v="1991-10-02T00:00:00"/>
    <d v="1991-03-07T00:00:00"/>
    <s v="Heavy"/>
    <s v="Sales manager"/>
    <n v="0.42323651452282157"/>
  </r>
  <r>
    <x v="1"/>
    <x v="0"/>
    <n v="117"/>
    <n v="716"/>
    <s v="700 Block of MARKET ST"/>
    <s v="ELLIS ST / HYDE ST"/>
    <s v="NOT DELIVERED"/>
    <d v="1976-04-10T00:00:00"/>
    <s v=""/>
    <s v="Light"/>
    <s v="Material handling executive"/>
    <n v="0.16340782122905029"/>
  </r>
  <r>
    <x v="0"/>
    <x v="1"/>
    <n v="973"/>
    <n v="1250"/>
    <s v="0 Block of CASTLEMANOR AV"/>
    <s v="LANE ST / REVERE AV"/>
    <s v="NOT DELIVERED"/>
    <s v="10/25/1987"/>
    <s v=""/>
    <s v="Heavy"/>
    <s v="Project director"/>
    <n v="0.77839999999999998"/>
  </r>
  <r>
    <x v="0"/>
    <x v="0"/>
    <n v="243"/>
    <n v="935"/>
    <s v="GEARY ST / HYDE ST"/>
    <s v="1200 Block of MARKET ST"/>
    <s v="DELIVERED"/>
    <s v="3/26/1974"/>
    <s v="5/25/1974"/>
    <s v="Light"/>
    <s v="Transport manager"/>
    <n v="0.25989304812834224"/>
  </r>
  <r>
    <x v="0"/>
    <x v="1"/>
    <n v="715"/>
    <n v="1185"/>
    <s v="2000 Block of MISSION ST"/>
    <s v="500 Block of 39TH AV"/>
    <s v="NOT DELIVERED"/>
    <s v="5/18/2014"/>
    <s v=""/>
    <s v="Heavy"/>
    <s v="Marketing manager"/>
    <n v="0.6033755274261603"/>
  </r>
  <r>
    <x v="0"/>
    <x v="1"/>
    <n v="571"/>
    <n v="1031"/>
    <s v="700 Block of STANYAN ST"/>
    <s v="600 Block of MISSION ST"/>
    <s v="DELIVERED"/>
    <s v="5/18/1975"/>
    <s v="5/20/1975"/>
    <s v="Heavy"/>
    <s v="Sales manager"/>
    <n v="0.55383123181377303"/>
  </r>
  <r>
    <x v="0"/>
    <x v="1"/>
    <n v="369"/>
    <n v="646"/>
    <s v="300 Block of ATHENS ST"/>
    <s v="1400 Block of CLAY ST"/>
    <s v="DELIVERED"/>
    <s v="3/20/2005"/>
    <s v="9/15/2005"/>
    <s v="Light"/>
    <s v="Transport manager"/>
    <n v="0.57120743034055732"/>
  </r>
  <r>
    <x v="1"/>
    <x v="0"/>
    <n v="318"/>
    <n v="980"/>
    <s v="5600 Block of DIAMONDHEIGHTS BL"/>
    <s v="100 Block of ELLIOT ST"/>
    <s v="NOT DELIVERED"/>
    <d v="2018-03-10T00:00:00"/>
    <s v=""/>
    <s v="Light"/>
    <s v="Project director"/>
    <n v="0.32448979591836735"/>
  </r>
  <r>
    <x v="0"/>
    <x v="0"/>
    <n v="266"/>
    <n v="833"/>
    <s v="2000 Block of MISSION ST"/>
    <s v="4600 Block of IRVING ST"/>
    <s v="NOT DELIVERED"/>
    <s v="9/25/2013"/>
    <s v=""/>
    <s v="Light"/>
    <s v="Sales manager"/>
    <n v="0.31932773109243695"/>
  </r>
  <r>
    <x v="1"/>
    <x v="0"/>
    <n v="60"/>
    <n v="166"/>
    <s v="200 Block of TURK ST"/>
    <s v="0 Block of ANKENY ST"/>
    <s v="NOT DELIVERED"/>
    <d v="1993-09-07T00:00:00"/>
    <s v=""/>
    <s v="Light"/>
    <s v="Manager"/>
    <n v="0.36144578313253012"/>
  </r>
  <r>
    <x v="1"/>
    <x v="1"/>
    <n v="121"/>
    <n v="557"/>
    <s v="NATOMA ST / 2ND ST"/>
    <s v="3500 Block of MISSION ST"/>
    <s v="NOT DELIVERED"/>
    <s v="5/29/1997"/>
    <s v=""/>
    <s v="Light"/>
    <s v="Fleet manager"/>
    <n v="0.21723518850987433"/>
  </r>
  <r>
    <x v="1"/>
    <x v="1"/>
    <n v="876"/>
    <n v="1045"/>
    <s v="1600 Block of DONNER AV"/>
    <s v="800 Block of LARKIN ST"/>
    <s v="NOT DELIVERED"/>
    <s v="2/29/2004"/>
    <s v=""/>
    <s v="Heavy"/>
    <s v="Manager"/>
    <n v="0.83827751196172251"/>
  </r>
  <r>
    <x v="0"/>
    <x v="0"/>
    <n v="946"/>
    <n v="1100"/>
    <s v="400 Block of ELLIS ST"/>
    <s v="800 Block of MOSCOW ST"/>
    <s v="NOT DELIVERED"/>
    <s v="8/31/2001"/>
    <s v=""/>
    <s v="Heavy"/>
    <s v="IT support executive"/>
    <n v="0.86"/>
  </r>
  <r>
    <x v="0"/>
    <x v="0"/>
    <n v="654"/>
    <n v="1150"/>
    <s v="100 Block of LEAVENWORTH ST"/>
    <s v="100 Block of PERSIA AV"/>
    <s v="DELIVERED"/>
    <s v="1/28/1983"/>
    <s v="7/22/1983"/>
    <s v="Heavy"/>
    <s v="Sales manager"/>
    <n v="0.56869565217391305"/>
  </r>
  <r>
    <x v="0"/>
    <x v="1"/>
    <n v="74"/>
    <n v="281"/>
    <s v="100 Block of POWELL ST"/>
    <s v="0 Block of TAYLOR ST"/>
    <s v="DELIVERED"/>
    <s v="9/23/2016"/>
    <s v="9/21/2016"/>
    <s v="Light"/>
    <s v="Fleet manager"/>
    <n v="0.26334519572953735"/>
  </r>
  <r>
    <x v="0"/>
    <x v="0"/>
    <n v="630"/>
    <n v="1062"/>
    <s v="1600 Block of 39TH AV"/>
    <s v="PARNASSUS AV / CLAYTON ST"/>
    <s v="NOT DELIVERED"/>
    <s v="9/29/2017"/>
    <s v=""/>
    <s v="Heavy"/>
    <s v="Warehouse in charge"/>
    <n v="0.59322033898305082"/>
  </r>
  <r>
    <x v="0"/>
    <x v="1"/>
    <n v="782"/>
    <n v="1425"/>
    <s v="MARKET ST / CHURCH ST"/>
    <s v="LOMBARD ST / LEAVENWORTH ST"/>
    <s v="NOT DELIVERED"/>
    <d v="1996-01-01T00:00:00"/>
    <s v=""/>
    <s v="Heavy"/>
    <s v="Project director"/>
    <n v="0.54877192982456136"/>
  </r>
  <r>
    <x v="1"/>
    <x v="0"/>
    <n v="45"/>
    <n v="39"/>
    <s v="100 Block of UPPER TR"/>
    <s v="POST ST / HYDE ST"/>
    <s v="NOT DELIVERED"/>
    <s v="9/14/2008"/>
    <s v=""/>
    <s v="Light"/>
    <s v="Project director"/>
    <n v="1.1538461538461537"/>
  </r>
  <r>
    <x v="1"/>
    <x v="1"/>
    <n v="916"/>
    <n v="1143"/>
    <s v="300 Block of SALINAS AV"/>
    <s v="1900 Block of FILLMORE ST"/>
    <s v="DELIVERED"/>
    <d v="2006-08-01T00:00:00"/>
    <d v="2006-09-01T00:00:00"/>
    <s v="Heavy"/>
    <s v="Warehouse manager"/>
    <n v="0.80139982502187224"/>
  </r>
  <r>
    <x v="1"/>
    <x v="1"/>
    <n v="274"/>
    <n v="669"/>
    <s v="0 Block of GOLDEN GATE AV"/>
    <s v="900 Block of MARIPOSA ST"/>
    <s v="NOT DELIVERED"/>
    <s v="2/24/2016"/>
    <s v=""/>
    <s v="Light"/>
    <s v="Non-executive director"/>
    <n v="0.40956651718983555"/>
  </r>
  <r>
    <x v="0"/>
    <x v="0"/>
    <n v="987"/>
    <n v="1134"/>
    <s v="MINNA ST / 5TH ST"/>
    <s v="MARKET ST / 5TH ST"/>
    <s v="DELIVERED"/>
    <s v="1/20/1979"/>
    <d v="1979-12-09T00:00:00"/>
    <s v="Heavy"/>
    <s v="Assistant manager"/>
    <n v="0.87037037037037035"/>
  </r>
  <r>
    <x v="1"/>
    <x v="0"/>
    <n v="434"/>
    <n v="558"/>
    <s v="200 Block of MISSOURI ST"/>
    <s v="900 Block of ELLSWORTH ST"/>
    <s v="DELIVERED"/>
    <d v="2002-03-02T00:00:00"/>
    <s v="10/20/2002"/>
    <s v="Light"/>
    <s v="HR manager"/>
    <n v="0.77777777777777779"/>
  </r>
  <r>
    <x v="1"/>
    <x v="1"/>
    <n v="897"/>
    <n v="1313"/>
    <s v="100 Block of EDDY ST"/>
    <s v="1400 Block of KIRKWOOD CT"/>
    <s v="DELIVERED"/>
    <s v="4/16/2005"/>
    <s v="9/15/2005"/>
    <s v="Heavy"/>
    <s v="Chief executive officer"/>
    <n v="0.68316831683168322"/>
  </r>
  <r>
    <x v="1"/>
    <x v="0"/>
    <n v="442"/>
    <n v="595"/>
    <s v="0 Block of UNITEDNATIONS PZ"/>
    <s v="200 Block of HAHN ST"/>
    <s v="DELIVERED"/>
    <s v="2/21/1998"/>
    <d v="1998-11-09T00:00:00"/>
    <s v="Light"/>
    <s v="Warehouse in charge"/>
    <n v="0.74285714285714288"/>
  </r>
  <r>
    <x v="0"/>
    <x v="1"/>
    <n v="98"/>
    <n v="360"/>
    <s v="300 Block of BUCHANAN ST"/>
    <s v="2800 Block of BRYANT ST"/>
    <s v="DELIVERED"/>
    <s v="3/29/1989"/>
    <s v="8/23/1989"/>
    <s v="Light"/>
    <s v="Delivery Boy"/>
    <n v="0.2722222222222222"/>
  </r>
  <r>
    <x v="1"/>
    <x v="1"/>
    <n v="431"/>
    <n v="934"/>
    <s v="4000 Block of GEARY BL"/>
    <s v="1000 Block of POTRERO AV"/>
    <s v="DELIVERED"/>
    <s v="4/21/1977"/>
    <d v="1977-08-11T00:00:00"/>
    <s v="Light"/>
    <s v="Project director"/>
    <n v="0.4614561027837259"/>
  </r>
  <r>
    <x v="1"/>
    <x v="1"/>
    <n v="745"/>
    <n v="1383"/>
    <s v="3100 Block of 23RD ST"/>
    <s v="GEARY ST / POWELL ST"/>
    <s v="DELIVERED"/>
    <d v="2009-01-01T00:00:00"/>
    <s v="1/26/2009"/>
    <s v="Heavy"/>
    <s v="Delivery Boy"/>
    <n v="0.53868402024584239"/>
  </r>
  <r>
    <x v="1"/>
    <x v="1"/>
    <n v="871"/>
    <n v="1274"/>
    <s v="200 Block of HAHN ST"/>
    <s v="600 Block of VALENCIA ST"/>
    <s v="DELIVERED"/>
    <s v="1/27/2001"/>
    <d v="2001-03-08T00:00:00"/>
    <s v="Heavy"/>
    <s v="Manager"/>
    <n v="0.68367346938775508"/>
  </r>
  <r>
    <x v="0"/>
    <x v="0"/>
    <n v="67"/>
    <n v="193"/>
    <s v="CAPP ST / 17TH ST"/>
    <s v="ALEMANY BL / ELLSWORTH ST"/>
    <s v="DELIVERED"/>
    <s v="8/26/1992"/>
    <s v="12/25/1992"/>
    <s v="Light"/>
    <s v="Warehouse in charge"/>
    <n v="0.34715025906735753"/>
  </r>
  <r>
    <x v="0"/>
    <x v="1"/>
    <n v="431"/>
    <n v="702"/>
    <s v="4TH ST / HARRISON ST"/>
    <s v="600 Block of CLAY ST"/>
    <s v="DELIVERED"/>
    <s v="5/29/2004"/>
    <s v="5/17/2004"/>
    <s v="Light"/>
    <s v="Warehouse in charge"/>
    <n v="0.61396011396011396"/>
  </r>
  <r>
    <x v="1"/>
    <x v="0"/>
    <n v="178"/>
    <n v="646"/>
    <s v="700 Block of BATTERY ST"/>
    <s v="0 Block of MARINA BL"/>
    <s v="DELIVERED"/>
    <s v="5/18/2003"/>
    <s v="11/28/2003"/>
    <s v="Light"/>
    <s v="Warehouse manager"/>
    <n v="0.27554179566563469"/>
  </r>
  <r>
    <x v="0"/>
    <x v="1"/>
    <n v="180"/>
    <n v="755"/>
    <s v="5TH ST / MARKET ST"/>
    <s v="MONTGOMERY ST / VALLEJO ST"/>
    <s v="NOT DELIVERED"/>
    <d v="1974-08-05T00:00:00"/>
    <s v=""/>
    <s v="Light"/>
    <s v="Warehouse manager"/>
    <n v="0.23841059602649006"/>
  </r>
  <r>
    <x v="0"/>
    <x v="1"/>
    <n v="280"/>
    <n v="990"/>
    <s v="2400 Block of MISSION ST"/>
    <s v="BEACH ST / TAYLOR ST"/>
    <s v="NOT DELIVERED"/>
    <d v="1975-03-07T00:00:00"/>
    <s v=""/>
    <s v="Light"/>
    <s v="Inventory manager"/>
    <n v="0.28282828282828282"/>
  </r>
  <r>
    <x v="0"/>
    <x v="1"/>
    <n v="263"/>
    <n v="965"/>
    <s v="TARAVAL ST / 17TH AV"/>
    <s v="EDDY ST / MASON ST"/>
    <s v="NOT DELIVERED"/>
    <s v="5/18/1982"/>
    <s v=""/>
    <s v="Light"/>
    <s v="Project director"/>
    <n v="0.27253886010362693"/>
  </r>
  <r>
    <x v="0"/>
    <x v="0"/>
    <n v="187"/>
    <n v="931"/>
    <s v="19TH ST / SHOTWELL ST"/>
    <s v="7TH ST / STEVENSON ST"/>
    <s v="NOT DELIVERED"/>
    <s v="6/19/2007"/>
    <s v=""/>
    <s v="Light"/>
    <s v="IT support executive"/>
    <n v="0.20085929108485501"/>
  </r>
  <r>
    <x v="1"/>
    <x v="0"/>
    <n v="94"/>
    <n v="361"/>
    <s v="2300 Block of 14TH AV"/>
    <s v="0 Block of 12TH ST"/>
    <s v="DELIVERED"/>
    <s v="1/25/2012"/>
    <s v="1/17/2012"/>
    <s v="Light"/>
    <s v="IT support executive"/>
    <n v="0.26038781163434904"/>
  </r>
  <r>
    <x v="1"/>
    <x v="1"/>
    <n v="906"/>
    <n v="1297"/>
    <s v="2100 Block of MISSION ST"/>
    <s v="1100 Block of FOLSOM ST"/>
    <s v="NOT DELIVERED"/>
    <s v="4/17/1983"/>
    <s v=""/>
    <s v="Heavy"/>
    <s v="Engineering department manager"/>
    <n v="0.69853508095605243"/>
  </r>
  <r>
    <x v="1"/>
    <x v="0"/>
    <n v="71"/>
    <n v="130"/>
    <s v="1400 Block of VANDYKE AV"/>
    <s v="EDDY ST / VANNESS AV"/>
    <s v="DELIVERED"/>
    <s v="1/30/2010"/>
    <d v="2010-02-03T00:00:00"/>
    <s v="Light"/>
    <s v="Delivery Boy"/>
    <n v="0.5461538461538461"/>
  </r>
  <r>
    <x v="1"/>
    <x v="1"/>
    <n v="253"/>
    <n v="904"/>
    <s v="800 Block of MARKET ST"/>
    <s v="800 Block of MARKET ST"/>
    <s v="NOT DELIVERED"/>
    <d v="1973-05-09T00:00:00"/>
    <s v=""/>
    <s v="Light"/>
    <s v="Executive director"/>
    <n v="0.27986725663716816"/>
  </r>
  <r>
    <x v="1"/>
    <x v="1"/>
    <n v="591"/>
    <n v="1433"/>
    <s v="300 Block of COLLINGWOOD ST"/>
    <s v="900 Block of MARKET ST"/>
    <s v="NOT DELIVERED"/>
    <s v="10/23/2005"/>
    <s v=""/>
    <s v="Heavy"/>
    <s v="Warehouse manager"/>
    <n v="0.41242149337055128"/>
  </r>
  <r>
    <x v="0"/>
    <x v="0"/>
    <n v="399"/>
    <n v="835"/>
    <s v="400 Block of ELLIS ST"/>
    <s v="17TH ST / SHOTWELL ST"/>
    <s v="NOT DELIVERED"/>
    <d v="1996-06-07T00:00:00"/>
    <s v=""/>
    <s v="Light"/>
    <s v="Office manager"/>
    <n v="0.47784431137724553"/>
  </r>
  <r>
    <x v="1"/>
    <x v="1"/>
    <n v="91"/>
    <n v="242"/>
    <s v="21ST ST / POTRERO AV"/>
    <s v="400 Block of GENEVA AV"/>
    <s v="DELIVERED"/>
    <s v="5/21/2008"/>
    <s v="5/17/2008"/>
    <s v="Light"/>
    <s v="Branch manager"/>
    <n v="0.37603305785123969"/>
  </r>
  <r>
    <x v="1"/>
    <x v="0"/>
    <n v="717"/>
    <n v="1297"/>
    <s v="200 Block of 11TH AV"/>
    <s v="400 Block of TURK ST"/>
    <s v="NOT DELIVERED"/>
    <s v="5/13/1979"/>
    <s v=""/>
    <s v="Heavy"/>
    <s v="Warehouse in charge"/>
    <n v="0.5528141865844256"/>
  </r>
  <r>
    <x v="1"/>
    <x v="0"/>
    <n v="735"/>
    <n v="1181"/>
    <s v="17TH ST / FOLSOM ST"/>
    <s v="400 Block of BRIGHT ST"/>
    <s v="DELIVERED"/>
    <d v="2010-01-07T00:00:00"/>
    <s v="8/28/2010"/>
    <s v="Heavy"/>
    <s v="HR manager"/>
    <n v="0.62235393734123623"/>
  </r>
  <r>
    <x v="0"/>
    <x v="1"/>
    <n v="970"/>
    <n v="1242"/>
    <s v="KEITH ST / SHAFTER AV"/>
    <s v="0 Block of SPOFFORD LN"/>
    <s v="NOT DELIVERED"/>
    <d v="1983-05-07T00:00:00"/>
    <s v=""/>
    <s v="Heavy"/>
    <s v="HR manager"/>
    <n v="0.78099838969404189"/>
  </r>
  <r>
    <x v="0"/>
    <x v="0"/>
    <n v="80"/>
    <n v="236"/>
    <s v="900 Block of LARKIN ST"/>
    <s v="900 Block of STOCKTON ST"/>
    <s v="NOT DELIVERED"/>
    <d v="1980-05-07T00:00:00"/>
    <s v=""/>
    <s v="Light"/>
    <s v="Fleet manager"/>
    <n v="0.33898305084745761"/>
  </r>
  <r>
    <x v="0"/>
    <x v="1"/>
    <n v="550"/>
    <n v="1171"/>
    <s v="400 Block of TURK ST"/>
    <s v="MADRID ST / RUSSIA AV"/>
    <s v="NOT DELIVERED"/>
    <s v="8/21/1983"/>
    <s v=""/>
    <s v="Heavy"/>
    <s v="Delivery Boy"/>
    <n v="0.46968403074295473"/>
  </r>
  <r>
    <x v="1"/>
    <x v="1"/>
    <n v="187"/>
    <n v="864"/>
    <s v="0 Block of OFARRELL ST"/>
    <s v="200 Block of TURK ST"/>
    <s v="DELIVERED"/>
    <s v="3/28/2011"/>
    <s v="6/25/2011"/>
    <s v="Light"/>
    <s v="Warehouse manager"/>
    <n v="0.21643518518518517"/>
  </r>
  <r>
    <x v="1"/>
    <x v="1"/>
    <n v="262"/>
    <n v="875"/>
    <s v="0 Block of PAYSON ST"/>
    <s v="0 Block of POWELL ST"/>
    <s v="DELIVERED"/>
    <s v="4/30/2014"/>
    <d v="2014-02-07T00:00:00"/>
    <s v="Light"/>
    <s v="Engineering department manager"/>
    <n v="0.29942857142857143"/>
  </r>
  <r>
    <x v="0"/>
    <x v="0"/>
    <n v="540"/>
    <n v="1172"/>
    <s v="500 Block of STEVENSON ST"/>
    <s v="HYDE ST / TURK ST"/>
    <s v="DELIVERED"/>
    <s v="3/20/2004"/>
    <s v="9/25/2004"/>
    <s v="Heavy"/>
    <s v="Block development manager"/>
    <n v="0.46075085324232085"/>
  </r>
  <r>
    <x v="0"/>
    <x v="0"/>
    <n v="581"/>
    <n v="1422"/>
    <s v="CALIFORNIA ST / DAVIS ST"/>
    <s v="0 Block of STOCKTON ST"/>
    <s v="DELIVERED"/>
    <s v="2/19/2010"/>
    <d v="2010-09-03T00:00:00"/>
    <s v="Heavy"/>
    <s v="Transport manager"/>
    <n v="0.40857946554149088"/>
  </r>
  <r>
    <x v="1"/>
    <x v="0"/>
    <n v="840"/>
    <n v="1061"/>
    <s v="400 Block of LEAVENWORTH ST"/>
    <s v="NEWCOMB AV / 3RD ST"/>
    <s v="NOT DELIVERED"/>
    <d v="1986-07-09T00:00:00"/>
    <s v=""/>
    <s v="Heavy"/>
    <s v="Delivery Boy"/>
    <n v="0.79170593779453347"/>
  </r>
  <r>
    <x v="0"/>
    <x v="1"/>
    <n v="873"/>
    <n v="1199"/>
    <s v="1000 Block of COLUMBUS AV"/>
    <s v="1400 Block of PHELPS ST"/>
    <s v="NOT DELIVERED"/>
    <s v="5/20/2016"/>
    <s v=""/>
    <s v="Heavy"/>
    <s v="Project director"/>
    <n v="0.7281067556296914"/>
  </r>
  <r>
    <x v="0"/>
    <x v="1"/>
    <n v="315"/>
    <n v="937"/>
    <s v="800 Block of BRYANT ST"/>
    <s v="3800 Block of 24TH ST"/>
    <s v="NOT DELIVERED"/>
    <d v="1993-06-03T00:00:00"/>
    <s v=""/>
    <s v="Light"/>
    <s v="Warehouse manager"/>
    <n v="0.33617929562433296"/>
  </r>
  <r>
    <x v="0"/>
    <x v="0"/>
    <n v="955"/>
    <n v="1369"/>
    <s v="5TH ST / MISSION ST"/>
    <s v="1500 Block of HAIGHT ST"/>
    <s v="DELIVERED"/>
    <d v="2012-02-05T00:00:00"/>
    <s v="8/20/2012"/>
    <s v="Heavy"/>
    <s v="Office manager"/>
    <n v="0.69758948137326515"/>
  </r>
  <r>
    <x v="1"/>
    <x v="1"/>
    <n v="372"/>
    <n v="679"/>
    <s v="3600 Block of SACRAMENTO ST"/>
    <s v="SCOTT ST / CHESTNUT ST"/>
    <s v="DELIVERED"/>
    <d v="1976-06-06T00:00:00"/>
    <s v="8/31/1976"/>
    <s v="Light"/>
    <s v="Chief finance officer"/>
    <n v="0.54786450662739328"/>
  </r>
  <r>
    <x v="0"/>
    <x v="1"/>
    <n v="182"/>
    <n v="726"/>
    <s v="1700 Block of FULTON ST"/>
    <s v="300 Block of HAIGHT ST"/>
    <s v="NOT DELIVERED"/>
    <s v="7/30/2004"/>
    <s v=""/>
    <s v="Light"/>
    <s v="Market analyst"/>
    <n v="0.25068870523415976"/>
  </r>
  <r>
    <x v="0"/>
    <x v="0"/>
    <n v="868"/>
    <n v="1320"/>
    <s v="3300 Block of BALBOA ST"/>
    <s v="300 Block of ELLIS ST"/>
    <s v="DELIVERED"/>
    <s v="2/23/2009"/>
    <s v="9/29/2009"/>
    <s v="Heavy"/>
    <s v="Head of marketing"/>
    <n v="0.65757575757575759"/>
  </r>
  <r>
    <x v="1"/>
    <x v="1"/>
    <n v="777"/>
    <n v="1113"/>
    <s v="200 Block of KING ST"/>
    <s v="0 Block of FUENTE AV"/>
    <s v="NOT DELIVERED"/>
    <d v="1990-11-10T00:00:00"/>
    <s v=""/>
    <s v="Heavy"/>
    <s v="Market analyst"/>
    <n v="0.69811320754716977"/>
  </r>
  <r>
    <x v="1"/>
    <x v="0"/>
    <n v="172"/>
    <n v="580"/>
    <s v="LASALLE AV / PHELPS ST"/>
    <s v="2000 Block of MISSION ST"/>
    <s v="NOT DELIVERED"/>
    <d v="2011-08-10T00:00:00"/>
    <s v=""/>
    <s v="Light"/>
    <s v="Technical support executive"/>
    <n v="0.29655172413793102"/>
  </r>
  <r>
    <x v="1"/>
    <x v="1"/>
    <n v="665"/>
    <n v="1257"/>
    <s v="3300 Block of 22ND ST"/>
    <s v="CALIFORNIA ST / POLK ST"/>
    <s v="DELIVERED"/>
    <s v="1/15/1987"/>
    <s v="4/30/1987"/>
    <s v="Heavy"/>
    <s v="IT support executive"/>
    <n v="0.5290373906125696"/>
  </r>
  <r>
    <x v="1"/>
    <x v="1"/>
    <n v="516"/>
    <n v="1084"/>
    <s v="16TH ST / MISSOURI ST"/>
    <s v="200 Block of HARKNESS AV"/>
    <s v="NOT DELIVERED"/>
    <d v="1971-06-02T00:00:00"/>
    <s v=""/>
    <s v="Heavy"/>
    <s v="Inventory manager"/>
    <n v="0.47601476014760147"/>
  </r>
  <r>
    <x v="1"/>
    <x v="0"/>
    <n v="412"/>
    <n v="872"/>
    <s v="WINSTON DR / 19TH AV"/>
    <s v="300 Block of BEALE ST"/>
    <s v="NOT DELIVERED"/>
    <d v="1975-04-03T00:00:00"/>
    <s v=""/>
    <s v="Light"/>
    <s v="In House logistics executive"/>
    <n v="0.47247706422018348"/>
  </r>
  <r>
    <x v="0"/>
    <x v="1"/>
    <n v="938"/>
    <n v="1067"/>
    <s v="2100 Block of 16TH AV"/>
    <s v="5TH ST / MARKET ST"/>
    <s v="DELIVERED"/>
    <d v="1972-10-06T00:00:00"/>
    <s v="6/16/1972"/>
    <s v="Heavy"/>
    <s v="Material handling executive"/>
    <n v="0.87910028116213679"/>
  </r>
  <r>
    <x v="1"/>
    <x v="1"/>
    <n v="854"/>
    <n v="1251"/>
    <s v="1900 Block of WASHINGTON ST"/>
    <s v="CALIFORNIA ST / FILLMORE ST"/>
    <s v="NOT DELIVERED"/>
    <s v="6/25/2012"/>
    <s v=""/>
    <s v="Heavy"/>
    <s v="Transport manager"/>
    <n v="0.68265387689848123"/>
  </r>
  <r>
    <x v="1"/>
    <x v="0"/>
    <n v="638"/>
    <n v="1314"/>
    <s v="MARTIN LUTHER KING JR DR / 9TH AV"/>
    <s v="0 Block of TURK ST"/>
    <s v="NOT DELIVERED"/>
    <d v="1977-05-01T00:00:00"/>
    <s v=""/>
    <s v="Heavy"/>
    <s v="Non-executive director"/>
    <n v="0.48554033485540332"/>
  </r>
  <r>
    <x v="0"/>
    <x v="1"/>
    <n v="230"/>
    <n v="638"/>
    <s v="3RD AV / BALBOA ST"/>
    <s v="400 Block of LAKESHORE DR"/>
    <s v="NOT DELIVERED"/>
    <s v="11/26/1995"/>
    <s v=""/>
    <s v="Light"/>
    <s v="Transport manager"/>
    <n v="0.36050156739811912"/>
  </r>
  <r>
    <x v="0"/>
    <x v="0"/>
    <n v="245"/>
    <n v="611"/>
    <s v="3800 Block of MISSION ST"/>
    <s v="100 Block of PAGE ST"/>
    <s v="NOT DELIVERED"/>
    <s v="7/26/1995"/>
    <s v=""/>
    <s v="Light"/>
    <s v="Chief finance officer"/>
    <n v="0.40098199672667756"/>
  </r>
  <r>
    <x v="1"/>
    <x v="0"/>
    <n v="916"/>
    <n v="1255"/>
    <s v="500 Block of JOHNFKENNEDY DR"/>
    <s v="VALLEJO ST / KEARNY ST"/>
    <s v="DELIVERED"/>
    <d v="1996-09-02T00:00:00"/>
    <s v="9/13/1996"/>
    <s v="Heavy"/>
    <s v="Chief finance officer"/>
    <n v="0.72988047808764944"/>
  </r>
  <r>
    <x v="1"/>
    <x v="0"/>
    <n v="84"/>
    <n v="464"/>
    <s v="800 Block of MARKET ST"/>
    <s v="1500 Block of SLOAT BL"/>
    <s v="NOT DELIVERED"/>
    <s v="3/18/2016"/>
    <s v=""/>
    <s v="Light"/>
    <s v="Technical support executive"/>
    <n v="0.18103448275862069"/>
  </r>
  <r>
    <x v="0"/>
    <x v="0"/>
    <n v="869"/>
    <n v="1317"/>
    <s v="100 Block of POWELL ST"/>
    <s v="GOLDEN GATE AV / LEAVENWORTH ST"/>
    <s v="DELIVERED"/>
    <s v="5/28/2002"/>
    <d v="2002-08-09T00:00:00"/>
    <s v="Heavy"/>
    <s v="Sales manager"/>
    <n v="0.65983295368261197"/>
  </r>
  <r>
    <x v="1"/>
    <x v="1"/>
    <n v="271"/>
    <n v="704"/>
    <s v="500 Block of HOWARD ST"/>
    <s v="500 Block of JACKSON ST"/>
    <s v="NOT DELIVERED"/>
    <s v="3/15/2010"/>
    <s v=""/>
    <s v="Light"/>
    <s v="Manager"/>
    <n v="0.38494318181818182"/>
  </r>
  <r>
    <x v="1"/>
    <x v="0"/>
    <n v="691"/>
    <n v="1260"/>
    <s v="0 Block of MYRTLE ST"/>
    <s v="2ND ST / TOWNSEND ST"/>
    <s v="DELIVERED"/>
    <s v="1/22/1995"/>
    <d v="1995-01-01T00:00:00"/>
    <s v="Heavy"/>
    <s v="Office manager"/>
    <n v="0.54841269841269846"/>
  </r>
  <r>
    <x v="0"/>
    <x v="0"/>
    <n v="808"/>
    <n v="1257"/>
    <s v="900 Block of THE EMBARCADERO NORTH ST"/>
    <s v="2500 Block of OCTAVIA ST"/>
    <s v="NOT DELIVERED"/>
    <s v="9/24/2008"/>
    <s v=""/>
    <s v="Heavy"/>
    <s v="HR manager"/>
    <n v="0.64280031821797934"/>
  </r>
  <r>
    <x v="1"/>
    <x v="1"/>
    <n v="997"/>
    <n v="1382"/>
    <s v="600 Block of GOETTINGEN ST"/>
    <s v="100 Block of 6TH ST"/>
    <s v="DELIVERED"/>
    <d v="1989-03-01T00:00:00"/>
    <s v="10/17/1989"/>
    <s v="Heavy"/>
    <s v="Head of marketing"/>
    <n v="0.72141823444283648"/>
  </r>
  <r>
    <x v="1"/>
    <x v="0"/>
    <n v="329"/>
    <n v="977"/>
    <s v="1000 Block of SUTTER ST"/>
    <s v="800 Block of 3RD ST"/>
    <s v="NOT DELIVERED"/>
    <d v="1984-02-04T00:00:00"/>
    <s v=""/>
    <s v="Light"/>
    <s v="Office manager"/>
    <n v="0.3367451381780962"/>
  </r>
  <r>
    <x v="0"/>
    <x v="0"/>
    <n v="600"/>
    <n v="1048"/>
    <s v="100 Block of MONTGOMERY ST"/>
    <s v="600 Block of PRENTISS ST"/>
    <s v="NOT DELIVERED"/>
    <d v="1987-07-05T00:00:00"/>
    <s v=""/>
    <s v="Heavy"/>
    <s v="Marketing manager"/>
    <n v="0.5725190839694656"/>
  </r>
  <r>
    <x v="1"/>
    <x v="1"/>
    <n v="715"/>
    <n v="1271"/>
    <s v="0 Block of POWELL ST"/>
    <s v="600 Block of VALENCIA ST"/>
    <s v="NOT DELIVERED"/>
    <d v="1984-04-01T00:00:00"/>
    <s v=""/>
    <s v="Heavy"/>
    <s v="Office manager"/>
    <n v="0.56254917387883552"/>
  </r>
  <r>
    <x v="1"/>
    <x v="1"/>
    <n v="957"/>
    <n v="1007"/>
    <s v="BARTLETT ST / 21ST ST"/>
    <s v="FELL ST / POLK ST"/>
    <s v="DELIVERED"/>
    <d v="1992-10-05T00:00:00"/>
    <s v="12/27/1992"/>
    <s v="Heavy"/>
    <s v="IT support executive"/>
    <n v="0.95034756703078449"/>
  </r>
  <r>
    <x v="1"/>
    <x v="1"/>
    <n v="484"/>
    <n v="863"/>
    <s v="700 Block of MARKET ST"/>
    <s v="700 Block of SWEENY ST"/>
    <s v="NOT DELIVERED"/>
    <d v="2009-07-08T00:00:00"/>
    <s v=""/>
    <s v="Light"/>
    <s v="Block development manager"/>
    <n v="0.56083429895712633"/>
  </r>
  <r>
    <x v="1"/>
    <x v="1"/>
    <n v="576"/>
    <n v="1077"/>
    <s v="0 Block of CAMERON WY"/>
    <s v="200 Block of DORE ST"/>
    <s v="DELIVERED"/>
    <s v="3/17/2017"/>
    <s v="8/24/2017"/>
    <s v="Heavy"/>
    <s v="Director"/>
    <n v="0.5348189415041783"/>
  </r>
  <r>
    <x v="1"/>
    <x v="0"/>
    <n v="606"/>
    <n v="1021"/>
    <s v="FILLMORE ST / OFARRELL ST"/>
    <s v="HAWTHORNE ST / HARRISON ST"/>
    <s v="DELIVERED"/>
    <s v="1/28/2015"/>
    <s v="3/20/2015"/>
    <s v="Heavy"/>
    <s v="Delivery Boy"/>
    <n v="0.59353574926542607"/>
  </r>
  <r>
    <x v="0"/>
    <x v="1"/>
    <n v="913"/>
    <n v="1385"/>
    <s v="SUTTER ST / LAGUNA ST"/>
    <s v="SOUTH VAN NESS AV / 22ND ST"/>
    <s v="NOT DELIVERED"/>
    <s v="12/21/2016"/>
    <s v=""/>
    <s v="Heavy"/>
    <s v="IT support executive"/>
    <n v="0.65920577617328524"/>
  </r>
</pivotCacheRecords>
</file>

<file path=xl/pivotCache/pivotCacheRecords7.xml><?xml version="1.0" encoding="utf-8"?>
<pivotCacheRecords xmlns="http://schemas.openxmlformats.org/spreadsheetml/2006/main" xmlns:r="http://schemas.openxmlformats.org/officeDocument/2006/relationships" count="200">
  <r>
    <n v="49302"/>
    <s v="PAID"/>
    <x v="0"/>
  </r>
  <r>
    <n v="78698"/>
    <s v="PAID"/>
    <x v="0"/>
  </r>
  <r>
    <n v="69417"/>
    <s v="NOT PAID"/>
    <x v="0"/>
  </r>
  <r>
    <n v="39655"/>
    <s v="NOT PAID"/>
    <x v="1"/>
  </r>
  <r>
    <n v="87400"/>
    <s v="NOT PAID"/>
    <x v="1"/>
  </r>
  <r>
    <n v="56881"/>
    <s v="PAID"/>
    <x v="0"/>
  </r>
  <r>
    <n v="99239"/>
    <s v="NOT PAID"/>
    <x v="1"/>
  </r>
  <r>
    <n v="23921"/>
    <s v="NOT PAID"/>
    <x v="1"/>
  </r>
  <r>
    <n v="67599"/>
    <s v="NOT PAID"/>
    <x v="0"/>
  </r>
  <r>
    <n v="3725"/>
    <s v="NOT PAID"/>
    <x v="1"/>
  </r>
  <r>
    <n v="95516"/>
    <s v="PAID"/>
    <x v="1"/>
  </r>
  <r>
    <n v="62528"/>
    <s v="PAID"/>
    <x v="1"/>
  </r>
  <r>
    <n v="21021"/>
    <s v="NOT PAID"/>
    <x v="0"/>
  </r>
  <r>
    <n v="99492"/>
    <s v="NOT PAID"/>
    <x v="0"/>
  </r>
  <r>
    <n v="60282"/>
    <s v="PAID"/>
    <x v="0"/>
  </r>
  <r>
    <n v="20357"/>
    <s v="NOT PAID"/>
    <x v="0"/>
  </r>
  <r>
    <n v="24053"/>
    <s v="NOT PAID"/>
    <x v="0"/>
  </r>
  <r>
    <n v="50958"/>
    <s v="NOT PAID"/>
    <x v="0"/>
  </r>
  <r>
    <n v="68227"/>
    <s v="PAID"/>
    <x v="0"/>
  </r>
  <r>
    <n v="77861"/>
    <s v="PAID"/>
    <x v="0"/>
  </r>
  <r>
    <n v="48315"/>
    <s v="NOT PAID"/>
    <x v="0"/>
  </r>
  <r>
    <n v="83002"/>
    <s v="PAID"/>
    <x v="0"/>
  </r>
  <r>
    <n v="47650"/>
    <s v="PAID"/>
    <x v="1"/>
  </r>
  <r>
    <n v="19386"/>
    <s v="NOT PAID"/>
    <x v="1"/>
  </r>
  <r>
    <n v="39432"/>
    <s v="PAID"/>
    <x v="1"/>
  </r>
  <r>
    <n v="1421"/>
    <s v="PAID"/>
    <x v="1"/>
  </r>
  <r>
    <n v="16113"/>
    <s v="PAID"/>
    <x v="1"/>
  </r>
  <r>
    <n v="52318"/>
    <s v="NOT PAID"/>
    <x v="0"/>
  </r>
  <r>
    <n v="7389"/>
    <s v="NOT PAID"/>
    <x v="0"/>
  </r>
  <r>
    <n v="86040"/>
    <s v="PAID"/>
    <x v="1"/>
  </r>
  <r>
    <n v="56148"/>
    <s v="PAID"/>
    <x v="1"/>
  </r>
  <r>
    <n v="894"/>
    <s v="PAID"/>
    <x v="0"/>
  </r>
  <r>
    <n v="35634"/>
    <s v="NOT PAID"/>
    <x v="1"/>
  </r>
  <r>
    <n v="28701"/>
    <s v="PAID"/>
    <x v="0"/>
  </r>
  <r>
    <n v="90380"/>
    <s v="PAID"/>
    <x v="0"/>
  </r>
  <r>
    <n v="21813"/>
    <s v="NOT PAID"/>
    <x v="1"/>
  </r>
  <r>
    <n v="36312"/>
    <s v="NOT PAID"/>
    <x v="0"/>
  </r>
  <r>
    <n v="24856"/>
    <s v="PAID"/>
    <x v="0"/>
  </r>
  <r>
    <n v="39234"/>
    <s v="PAID"/>
    <x v="0"/>
  </r>
  <r>
    <n v="74222"/>
    <s v="PAID"/>
    <x v="1"/>
  </r>
  <r>
    <n v="47260"/>
    <s v="PAID"/>
    <x v="0"/>
  </r>
  <r>
    <n v="45432"/>
    <s v="NOT PAID"/>
    <x v="1"/>
  </r>
  <r>
    <n v="30192"/>
    <s v="PAID"/>
    <x v="1"/>
  </r>
  <r>
    <n v="53868"/>
    <s v="NOT PAID"/>
    <x v="0"/>
  </r>
  <r>
    <n v="9691"/>
    <s v="NOT PAID"/>
    <x v="0"/>
  </r>
  <r>
    <n v="39001"/>
    <s v="NOT PAID"/>
    <x v="1"/>
  </r>
  <r>
    <n v="70814"/>
    <s v="NOT PAID"/>
    <x v="0"/>
  </r>
  <r>
    <n v="13740"/>
    <s v="PAID"/>
    <x v="1"/>
  </r>
  <r>
    <n v="33435"/>
    <s v="NOT PAID"/>
    <x v="0"/>
  </r>
  <r>
    <n v="73589"/>
    <s v="NOT PAID"/>
    <x v="0"/>
  </r>
  <r>
    <n v="18598"/>
    <s v="PAID"/>
    <x v="1"/>
  </r>
  <r>
    <n v="23003"/>
    <s v="PAID"/>
    <x v="0"/>
  </r>
  <r>
    <n v="80901"/>
    <s v="NOT PAID"/>
    <x v="0"/>
  </r>
  <r>
    <n v="69113"/>
    <s v="PAID"/>
    <x v="1"/>
  </r>
  <r>
    <n v="26060"/>
    <s v="NOT PAID"/>
    <x v="1"/>
  </r>
  <r>
    <n v="25677"/>
    <s v="NOT PAID"/>
    <x v="0"/>
  </r>
  <r>
    <n v="62912"/>
    <s v="NOT PAID"/>
    <x v="1"/>
  </r>
  <r>
    <n v="77649"/>
    <s v="PAID"/>
    <x v="0"/>
  </r>
  <r>
    <n v="73561"/>
    <s v="PAID"/>
    <x v="1"/>
  </r>
  <r>
    <n v="50357"/>
    <s v="NOT PAID"/>
    <x v="1"/>
  </r>
  <r>
    <n v="61325"/>
    <s v="PAID"/>
    <x v="0"/>
  </r>
  <r>
    <n v="76658"/>
    <s v="NOT PAID"/>
    <x v="1"/>
  </r>
  <r>
    <n v="35525"/>
    <s v="NOT PAID"/>
    <x v="1"/>
  </r>
  <r>
    <n v="12462"/>
    <s v="PAID"/>
    <x v="1"/>
  </r>
  <r>
    <n v="27105"/>
    <s v="PAID"/>
    <x v="1"/>
  </r>
  <r>
    <n v="99604"/>
    <s v="PAID"/>
    <x v="1"/>
  </r>
  <r>
    <n v="90449"/>
    <s v="PAID"/>
    <x v="0"/>
  </r>
  <r>
    <n v="9520"/>
    <s v="NOT PAID"/>
    <x v="1"/>
  </r>
  <r>
    <n v="42210"/>
    <s v="NOT PAID"/>
    <x v="0"/>
  </r>
  <r>
    <n v="21639"/>
    <s v="NOT PAID"/>
    <x v="1"/>
  </r>
  <r>
    <n v="58736"/>
    <s v="PAID"/>
    <x v="1"/>
  </r>
  <r>
    <n v="3951"/>
    <s v="PAID"/>
    <x v="0"/>
  </r>
  <r>
    <n v="69479"/>
    <s v="NOT PAID"/>
    <x v="0"/>
  </r>
  <r>
    <n v="10366"/>
    <s v="PAID"/>
    <x v="1"/>
  </r>
  <r>
    <n v="10001"/>
    <s v="NOT PAID"/>
    <x v="0"/>
  </r>
  <r>
    <n v="15307"/>
    <s v="PAID"/>
    <x v="0"/>
  </r>
  <r>
    <n v="68923"/>
    <s v="NOT PAID"/>
    <x v="0"/>
  </r>
  <r>
    <n v="59651"/>
    <s v="PAID"/>
    <x v="1"/>
  </r>
  <r>
    <n v="78953"/>
    <s v="NOT PAID"/>
    <x v="0"/>
  </r>
  <r>
    <n v="89420"/>
    <s v="PAID"/>
    <x v="1"/>
  </r>
  <r>
    <n v="50374"/>
    <s v="NOT PAID"/>
    <x v="0"/>
  </r>
  <r>
    <n v="83102"/>
    <s v="NOT PAID"/>
    <x v="1"/>
  </r>
  <r>
    <n v="62151"/>
    <s v="NOT PAID"/>
    <x v="1"/>
  </r>
  <r>
    <n v="84665"/>
    <s v="NOT PAID"/>
    <x v="1"/>
  </r>
  <r>
    <n v="1760"/>
    <s v="PAID"/>
    <x v="1"/>
  </r>
  <r>
    <n v="30239"/>
    <s v="PAID"/>
    <x v="1"/>
  </r>
  <r>
    <n v="20194"/>
    <s v="PAID"/>
    <x v="1"/>
  </r>
  <r>
    <n v="58470"/>
    <s v="PAID"/>
    <x v="1"/>
  </r>
  <r>
    <n v="91926"/>
    <s v="NOT PAID"/>
    <x v="1"/>
  </r>
  <r>
    <n v="34797"/>
    <s v="PAID"/>
    <x v="1"/>
  </r>
  <r>
    <n v="19346"/>
    <s v="NOT PAID"/>
    <x v="1"/>
  </r>
  <r>
    <n v="35185"/>
    <s v="NOT PAID"/>
    <x v="1"/>
  </r>
  <r>
    <n v="7068"/>
    <s v="NOT PAID"/>
    <x v="0"/>
  </r>
  <r>
    <n v="96496"/>
    <s v="PAID"/>
    <x v="0"/>
  </r>
  <r>
    <n v="2988"/>
    <s v="PAID"/>
    <x v="0"/>
  </r>
  <r>
    <n v="83253"/>
    <s v="PAID"/>
    <x v="1"/>
  </r>
  <r>
    <n v="87828"/>
    <s v="PAID"/>
    <x v="1"/>
  </r>
  <r>
    <n v="17035"/>
    <s v="PAID"/>
    <x v="1"/>
  </r>
  <r>
    <n v="426"/>
    <s v="NOT PAID"/>
    <x v="1"/>
  </r>
  <r>
    <n v="20238"/>
    <s v="PAID"/>
    <x v="1"/>
  </r>
  <r>
    <n v="68331"/>
    <s v="PAID"/>
    <x v="0"/>
  </r>
  <r>
    <n v="86132"/>
    <s v="PAID"/>
    <x v="0"/>
  </r>
  <r>
    <n v="766"/>
    <s v="NOT PAID"/>
    <x v="0"/>
  </r>
  <r>
    <n v="13169"/>
    <s v="NOT PAID"/>
    <x v="1"/>
  </r>
  <r>
    <n v="48657"/>
    <s v="PAID"/>
    <x v="1"/>
  </r>
  <r>
    <n v="88037"/>
    <s v="NOT PAID"/>
    <x v="0"/>
  </r>
  <r>
    <n v="21972"/>
    <s v="PAID"/>
    <x v="0"/>
  </r>
  <r>
    <n v="87886"/>
    <s v="NOT PAID"/>
    <x v="1"/>
  </r>
  <r>
    <n v="3244"/>
    <s v="PAID"/>
    <x v="0"/>
  </r>
  <r>
    <n v="32031"/>
    <s v="PAID"/>
    <x v="1"/>
  </r>
  <r>
    <n v="51284"/>
    <s v="NOT PAID"/>
    <x v="0"/>
  </r>
  <r>
    <n v="23055"/>
    <s v="PAID"/>
    <x v="0"/>
  </r>
  <r>
    <n v="94926"/>
    <s v="PAID"/>
    <x v="0"/>
  </r>
  <r>
    <n v="312"/>
    <s v="NOT PAID"/>
    <x v="1"/>
  </r>
  <r>
    <n v="45852"/>
    <s v="PAID"/>
    <x v="1"/>
  </r>
  <r>
    <n v="77063"/>
    <s v="PAID"/>
    <x v="0"/>
  </r>
  <r>
    <n v="44299"/>
    <s v="PAID"/>
    <x v="1"/>
  </r>
  <r>
    <n v="67123"/>
    <s v="PAID"/>
    <x v="1"/>
  </r>
  <r>
    <n v="51104"/>
    <s v="NOT PAID"/>
    <x v="1"/>
  </r>
  <r>
    <n v="35369"/>
    <s v="NOT PAID"/>
    <x v="0"/>
  </r>
  <r>
    <n v="559"/>
    <s v="PAID"/>
    <x v="0"/>
  </r>
  <r>
    <n v="13394"/>
    <s v="NOT PAID"/>
    <x v="0"/>
  </r>
  <r>
    <n v="51472"/>
    <s v="PAID"/>
    <x v="0"/>
  </r>
  <r>
    <n v="99367"/>
    <s v="PAID"/>
    <x v="1"/>
  </r>
  <r>
    <n v="98982"/>
    <s v="NOT PAID"/>
    <x v="0"/>
  </r>
  <r>
    <n v="47111"/>
    <s v="NOT PAID"/>
    <x v="1"/>
  </r>
  <r>
    <n v="87420"/>
    <s v="NOT PAID"/>
    <x v="1"/>
  </r>
  <r>
    <n v="59376"/>
    <s v="NOT PAID"/>
    <x v="1"/>
  </r>
  <r>
    <n v="41003"/>
    <s v="NOT PAID"/>
    <x v="0"/>
  </r>
  <r>
    <n v="58511"/>
    <s v="NOT PAID"/>
    <x v="0"/>
  </r>
  <r>
    <n v="52868"/>
    <s v="PAID"/>
    <x v="1"/>
  </r>
  <r>
    <n v="8206"/>
    <s v="PAID"/>
    <x v="0"/>
  </r>
  <r>
    <n v="48873"/>
    <s v="NOT PAID"/>
    <x v="0"/>
  </r>
  <r>
    <n v="22214"/>
    <s v="NOT PAID"/>
    <x v="0"/>
  </r>
  <r>
    <n v="806"/>
    <s v="NOT PAID"/>
    <x v="1"/>
  </r>
  <r>
    <n v="27590"/>
    <s v="PAID"/>
    <x v="0"/>
  </r>
  <r>
    <n v="5769"/>
    <s v="NOT PAID"/>
    <x v="0"/>
  </r>
  <r>
    <n v="38290"/>
    <s v="PAID"/>
    <x v="1"/>
  </r>
  <r>
    <n v="44807"/>
    <s v="PAID"/>
    <x v="0"/>
  </r>
  <r>
    <n v="11223"/>
    <s v="PAID"/>
    <x v="1"/>
  </r>
  <r>
    <n v="85889"/>
    <s v="PAID"/>
    <x v="1"/>
  </r>
  <r>
    <n v="57138"/>
    <s v="PAID"/>
    <x v="1"/>
  </r>
  <r>
    <n v="987"/>
    <s v="PAID"/>
    <x v="1"/>
  </r>
  <r>
    <n v="80179"/>
    <s v="PAID"/>
    <x v="1"/>
  </r>
  <r>
    <n v="63810"/>
    <s v="PAID"/>
    <x v="0"/>
  </r>
  <r>
    <n v="22261"/>
    <s v="PAID"/>
    <x v="0"/>
  </r>
  <r>
    <n v="37286"/>
    <s v="PAID"/>
    <x v="0"/>
  </r>
  <r>
    <n v="73874"/>
    <s v="PAID"/>
    <x v="0"/>
  </r>
  <r>
    <n v="20187"/>
    <s v="NOT PAID"/>
    <x v="1"/>
  </r>
  <r>
    <n v="51038"/>
    <s v="NOT PAID"/>
    <x v="1"/>
  </r>
  <r>
    <n v="89846"/>
    <s v="NOT PAID"/>
    <x v="1"/>
  </r>
  <r>
    <n v="59967"/>
    <s v="NOT PAID"/>
    <x v="0"/>
  </r>
  <r>
    <n v="59474"/>
    <s v="PAID"/>
    <x v="1"/>
  </r>
  <r>
    <n v="77342"/>
    <s v="NOT PAID"/>
    <x v="1"/>
  </r>
  <r>
    <n v="57460"/>
    <s v="PAID"/>
    <x v="1"/>
  </r>
  <r>
    <n v="74930"/>
    <s v="NOT PAID"/>
    <x v="1"/>
  </r>
  <r>
    <n v="89389"/>
    <s v="NOT PAID"/>
    <x v="1"/>
  </r>
  <r>
    <n v="86767"/>
    <s v="NOT PAID"/>
    <x v="1"/>
  </r>
  <r>
    <n v="42257"/>
    <s v="PAID"/>
    <x v="1"/>
  </r>
  <r>
    <n v="28987"/>
    <s v="NOT PAID"/>
    <x v="1"/>
  </r>
  <r>
    <n v="38952"/>
    <s v="PAID"/>
    <x v="1"/>
  </r>
  <r>
    <n v="50635"/>
    <s v="NOT PAID"/>
    <x v="1"/>
  </r>
  <r>
    <n v="32800"/>
    <s v="NOT PAID"/>
    <x v="1"/>
  </r>
  <r>
    <n v="67478"/>
    <s v="NOT PAID"/>
    <x v="0"/>
  </r>
  <r>
    <n v="24449"/>
    <s v="PAID"/>
    <x v="1"/>
  </r>
  <r>
    <n v="3119"/>
    <s v="PAID"/>
    <x v="0"/>
  </r>
  <r>
    <n v="13693"/>
    <s v="PAID"/>
    <x v="1"/>
  </r>
  <r>
    <n v="80796"/>
    <s v="PAID"/>
    <x v="1"/>
  </r>
  <r>
    <n v="19804"/>
    <s v="NOT PAID"/>
    <x v="1"/>
  </r>
  <r>
    <n v="75766"/>
    <s v="NOT PAID"/>
    <x v="0"/>
  </r>
  <r>
    <n v="74338"/>
    <s v="NOT PAID"/>
    <x v="1"/>
  </r>
  <r>
    <n v="73423"/>
    <s v="PAID"/>
    <x v="0"/>
  </r>
  <r>
    <n v="91842"/>
    <s v="PAID"/>
    <x v="1"/>
  </r>
  <r>
    <n v="81148"/>
    <s v="NOT PAID"/>
    <x v="1"/>
  </r>
  <r>
    <n v="96963"/>
    <s v="PAID"/>
    <x v="1"/>
  </r>
  <r>
    <n v="88092"/>
    <s v="NOT PAID"/>
    <x v="1"/>
  </r>
  <r>
    <n v="66397"/>
    <s v="NOT PAID"/>
    <x v="0"/>
  </r>
  <r>
    <n v="1714"/>
    <s v="PAID"/>
    <x v="0"/>
  </r>
  <r>
    <n v="5059"/>
    <s v="NOT PAID"/>
    <x v="0"/>
  </r>
  <r>
    <n v="66582"/>
    <s v="NOT PAID"/>
    <x v="0"/>
  </r>
  <r>
    <n v="42143"/>
    <s v="PAID"/>
    <x v="0"/>
  </r>
  <r>
    <n v="27741"/>
    <s v="NOT PAID"/>
    <x v="1"/>
  </r>
  <r>
    <n v="696"/>
    <s v="NOT PAID"/>
    <x v="0"/>
  </r>
  <r>
    <n v="37660"/>
    <s v="NOT PAID"/>
    <x v="0"/>
  </r>
  <r>
    <n v="16299"/>
    <s v="NOT PAID"/>
    <x v="0"/>
  </r>
  <r>
    <n v="16690"/>
    <s v="PAID"/>
    <x v="0"/>
  </r>
  <r>
    <n v="21003"/>
    <s v="NOT PAID"/>
    <x v="0"/>
  </r>
  <r>
    <n v="93642"/>
    <s v="PAID"/>
    <x v="1"/>
  </r>
  <r>
    <n v="34832"/>
    <s v="NOT PAID"/>
    <x v="1"/>
  </r>
  <r>
    <n v="59176"/>
    <s v="PAID"/>
    <x v="1"/>
  </r>
  <r>
    <n v="3846"/>
    <s v="NOT PAID"/>
    <x v="1"/>
  </r>
  <r>
    <n v="17651"/>
    <s v="PAID"/>
    <x v="0"/>
  </r>
  <r>
    <n v="2282"/>
    <s v="NOT PAID"/>
    <x v="0"/>
  </r>
  <r>
    <n v="49908"/>
    <s v="NOT PAID"/>
    <x v="0"/>
  </r>
  <r>
    <n v="68886"/>
    <s v="NOT PAID"/>
    <x v="1"/>
  </r>
  <r>
    <n v="41456"/>
    <s v="PAID"/>
    <x v="0"/>
  </r>
  <r>
    <n v="39488"/>
    <s v="NOT PAID"/>
    <x v="1"/>
  </r>
  <r>
    <n v="75362"/>
    <s v="PAID"/>
    <x v="1"/>
  </r>
  <r>
    <n v="73137"/>
    <s v="PAID"/>
    <x v="0"/>
  </r>
  <r>
    <n v="77570"/>
    <s v="NOT PAID"/>
    <x v="0"/>
  </r>
</pivotCacheRecords>
</file>

<file path=xl/pivotCache/pivotCacheRecords8.xml><?xml version="1.0" encoding="utf-8"?>
<pivotCacheRecords xmlns="http://schemas.openxmlformats.org/spreadsheetml/2006/main" xmlns:r="http://schemas.openxmlformats.org/officeDocument/2006/relationships" count="200">
  <r>
    <n v="690"/>
    <n v="230"/>
    <x v="0"/>
    <x v="0"/>
    <x v="0"/>
    <n v="553"/>
    <n v="1210"/>
    <s v="1800 Block of 26TH ST"/>
    <s v="1200 Block of JACKSON ST"/>
    <x v="0"/>
    <x v="0"/>
    <s v="12/18/2014"/>
    <x v="0"/>
    <s v="Market analyst"/>
    <n v="0.45702479338842977"/>
    <x v="0"/>
  </r>
  <r>
    <n v="933"/>
    <n v="3189"/>
    <x v="0"/>
    <x v="1"/>
    <x v="1"/>
    <n v="810"/>
    <n v="1114"/>
    <s v="2600 Block of ALEMANY BL"/>
    <s v="700 Block of HAMPSHIRE ST"/>
    <x v="0"/>
    <x v="1"/>
    <d v="1997-10-07T00:00:00"/>
    <x v="0"/>
    <s v="Chief finance officer"/>
    <n v="0.72710951526032319"/>
    <x v="1"/>
  </r>
  <r>
    <n v="261"/>
    <n v="2216"/>
    <x v="1"/>
    <x v="0"/>
    <x v="1"/>
    <n v="994"/>
    <n v="1020"/>
    <s v="BARTLETT ST / 23RD ST"/>
    <s v="500 Block of HAIGHT ST"/>
    <x v="1"/>
    <x v="2"/>
    <s v=""/>
    <x v="0"/>
    <s v="Transport manager"/>
    <n v="0.97450980392156861"/>
    <x v="2"/>
  </r>
  <r>
    <n v="445"/>
    <n v="1904"/>
    <x v="2"/>
    <x v="0"/>
    <x v="1"/>
    <n v="598"/>
    <n v="1351"/>
    <s v="1300 Block of 7TH AV"/>
    <s v="300 Block of 9TH ST"/>
    <x v="1"/>
    <x v="3"/>
    <s v=""/>
    <x v="0"/>
    <s v="Warehouse manager"/>
    <n v="0.44263508512213173"/>
    <x v="2"/>
  </r>
  <r>
    <n v="722"/>
    <n v="7342"/>
    <x v="3"/>
    <x v="1"/>
    <x v="1"/>
    <n v="412"/>
    <n v="566"/>
    <s v="0 Block of EUREKA ST"/>
    <s v="1800 Block of VANNESS AV"/>
    <x v="1"/>
    <x v="4"/>
    <s v=""/>
    <x v="1"/>
    <s v="Branch manager"/>
    <n v="0.72791519434628971"/>
    <x v="2"/>
  </r>
  <r>
    <n v="129"/>
    <n v="7633"/>
    <x v="4"/>
    <x v="0"/>
    <x v="0"/>
    <n v="379"/>
    <n v="590"/>
    <s v="700 Block of VANNESS AV"/>
    <s v="500 Block of LEAVENWORTH ST"/>
    <x v="0"/>
    <x v="5"/>
    <d v="1971-01-11T00:00:00"/>
    <x v="1"/>
    <s v="Project director"/>
    <n v="0.64237288135593218"/>
    <x v="3"/>
  </r>
  <r>
    <n v="489"/>
    <n v="2154"/>
    <x v="5"/>
    <x v="0"/>
    <x v="0"/>
    <n v="892"/>
    <n v="1407"/>
    <s v="200 Block of BERRY ST"/>
    <s v="CARROLL AV / JENNINGS ST"/>
    <x v="1"/>
    <x v="6"/>
    <s v=""/>
    <x v="0"/>
    <s v="HR manager"/>
    <n v="0.63397299218194736"/>
    <x v="2"/>
  </r>
  <r>
    <n v="165"/>
    <n v="5543"/>
    <x v="6"/>
    <x v="0"/>
    <x v="0"/>
    <n v="347"/>
    <n v="786"/>
    <s v="1100 Block of FRANCISCO ST"/>
    <s v="1000 Block of MARKET ST"/>
    <x v="1"/>
    <x v="7"/>
    <s v=""/>
    <x v="1"/>
    <s v="Material handling executive"/>
    <n v="0.44147582697201015"/>
    <x v="2"/>
  </r>
  <r>
    <n v="164"/>
    <n v="2332"/>
    <x v="7"/>
    <x v="1"/>
    <x v="1"/>
    <n v="457"/>
    <n v="855"/>
    <s v="100 Block of NEWMONTGOMERY ST"/>
    <s v="600 Block of SOUTH VAN NESS AV"/>
    <x v="1"/>
    <x v="8"/>
    <s v=""/>
    <x v="1"/>
    <s v="Non-executive director"/>
    <n v="0.53450292397660815"/>
    <x v="2"/>
  </r>
  <r>
    <n v="364"/>
    <n v="4094"/>
    <x v="8"/>
    <x v="1"/>
    <x v="1"/>
    <n v="957"/>
    <n v="1182"/>
    <s v="200 Block of SCOTT ST"/>
    <s v="2600 Block of MISSION ST"/>
    <x v="1"/>
    <x v="9"/>
    <s v=""/>
    <x v="0"/>
    <s v="Market analyst"/>
    <n v="0.80964467005076146"/>
    <x v="2"/>
  </r>
  <r>
    <n v="469"/>
    <n v="3042"/>
    <x v="3"/>
    <x v="1"/>
    <x v="0"/>
    <n v="23"/>
    <n v="25"/>
    <s v="BELVEDERE ST / WALLER ST"/>
    <s v="0 Block of CEDAR ST"/>
    <x v="0"/>
    <x v="10"/>
    <s v="5/15/1991"/>
    <x v="1"/>
    <s v="In House logistics executive"/>
    <n v="0.92"/>
    <x v="4"/>
  </r>
  <r>
    <n v="158"/>
    <n v="2220"/>
    <x v="0"/>
    <x v="0"/>
    <x v="1"/>
    <n v="479"/>
    <n v="861"/>
    <s v="800 Block of BRYANT ST"/>
    <s v="500 Block of FREDERICK ST"/>
    <x v="0"/>
    <x v="11"/>
    <s v="6/30/1976"/>
    <x v="1"/>
    <s v="Warehouse in charge"/>
    <n v="0.55632984901277582"/>
    <x v="5"/>
  </r>
  <r>
    <n v="337"/>
    <n v="4988"/>
    <x v="3"/>
    <x v="0"/>
    <x v="1"/>
    <n v="305"/>
    <n v="834"/>
    <s v="1300 Block of CALIFORNIA ST"/>
    <s v="0 Block of RAUSCH ST"/>
    <x v="1"/>
    <x v="12"/>
    <s v=""/>
    <x v="1"/>
    <s v="Head of marketing"/>
    <n v="0.3657074340527578"/>
    <x v="2"/>
  </r>
  <r>
    <n v="634"/>
    <n v="175"/>
    <x v="0"/>
    <x v="1"/>
    <x v="1"/>
    <n v="939"/>
    <n v="1446"/>
    <s v="300 Block of CHENERY ST"/>
    <s v="BUSH ST / BUCHANAN ST"/>
    <x v="1"/>
    <x v="13"/>
    <s v=""/>
    <x v="0"/>
    <s v="Technical support executive"/>
    <n v="0.64937759336099588"/>
    <x v="2"/>
  </r>
  <r>
    <n v="577"/>
    <n v="4233"/>
    <x v="5"/>
    <x v="0"/>
    <x v="0"/>
    <n v="679"/>
    <n v="1455"/>
    <s v="2600 Block of 18TH ST"/>
    <s v="800 Block of BRYANT ST"/>
    <x v="0"/>
    <x v="14"/>
    <d v="1987-09-08T00:00:00"/>
    <x v="0"/>
    <s v="Branch manager"/>
    <n v="0.46666666666666667"/>
    <x v="6"/>
  </r>
  <r>
    <n v="907"/>
    <n v="4351"/>
    <x v="3"/>
    <x v="1"/>
    <x v="1"/>
    <n v="803"/>
    <n v="1020"/>
    <s v="800 Block of 30TH AV"/>
    <s v="1100 Block of MARKET ST"/>
    <x v="1"/>
    <x v="15"/>
    <s v=""/>
    <x v="0"/>
    <s v="IT support executive"/>
    <n v="0.78725490196078429"/>
    <x v="2"/>
  </r>
  <r>
    <n v="870"/>
    <n v="5578"/>
    <x v="9"/>
    <x v="0"/>
    <x v="0"/>
    <n v="783"/>
    <n v="1042"/>
    <s v="800 Block of GENEVA AV"/>
    <s v="300 Block of 4TH ST"/>
    <x v="1"/>
    <x v="16"/>
    <s v=""/>
    <x v="0"/>
    <s v="Inventory manager"/>
    <n v="0.75143953934740881"/>
    <x v="2"/>
  </r>
  <r>
    <n v="982"/>
    <n v="4523"/>
    <x v="6"/>
    <x v="0"/>
    <x v="0"/>
    <n v="432"/>
    <n v="915"/>
    <s v="800 Block of BRYANT ST"/>
    <s v="100 Block of TOWNSEND ST"/>
    <x v="1"/>
    <x v="17"/>
    <s v=""/>
    <x v="1"/>
    <s v="In House logistics executive"/>
    <n v="0.47213114754098362"/>
    <x v="2"/>
  </r>
  <r>
    <n v="351"/>
    <n v="2972"/>
    <x v="6"/>
    <x v="0"/>
    <x v="0"/>
    <n v="776"/>
    <n v="1053"/>
    <s v="15TH ST / SANCHEZ ST"/>
    <s v="1700 Block of FULTON ST"/>
    <x v="0"/>
    <x v="18"/>
    <d v="1977-06-07T00:00:00"/>
    <x v="0"/>
    <s v="Manager"/>
    <n v="0.73694207027540359"/>
    <x v="7"/>
  </r>
  <r>
    <n v="328"/>
    <n v="6153"/>
    <x v="0"/>
    <x v="0"/>
    <x v="1"/>
    <n v="710"/>
    <n v="1066"/>
    <s v="900 Block of ELLSWORTH ST"/>
    <s v="400 Block of 28TH ST"/>
    <x v="0"/>
    <x v="19"/>
    <d v="1997-08-09T00:00:00"/>
    <x v="0"/>
    <s v="Chief finance officer"/>
    <n v="0.66604127579737338"/>
    <x v="8"/>
  </r>
  <r>
    <n v="242"/>
    <n v="4852"/>
    <x v="9"/>
    <x v="0"/>
    <x v="0"/>
    <n v="959"/>
    <n v="1253"/>
    <s v="600 Block of FRANCISCO ST"/>
    <s v="FELL ST / MASONIC AV"/>
    <x v="1"/>
    <x v="20"/>
    <s v=""/>
    <x v="0"/>
    <s v="Material handling executive"/>
    <n v="0.76536312849162014"/>
    <x v="2"/>
  </r>
  <r>
    <n v="421"/>
    <n v="8106"/>
    <x v="8"/>
    <x v="1"/>
    <x v="0"/>
    <n v="147"/>
    <n v="535"/>
    <s v="800 Block of BRYANT ST"/>
    <s v="900 Block of RANDOLPH ST"/>
    <x v="0"/>
    <x v="21"/>
    <d v="1999-05-03T00:00:00"/>
    <x v="1"/>
    <s v="IT support executive"/>
    <n v="0.27476635514018694"/>
    <x v="1"/>
  </r>
  <r>
    <n v="6"/>
    <n v="3917"/>
    <x v="10"/>
    <x v="1"/>
    <x v="1"/>
    <n v="613"/>
    <n v="1256"/>
    <s v="800 Block of BRYANT ST"/>
    <s v="0 Block of 6TH ST"/>
    <x v="0"/>
    <x v="22"/>
    <d v="1977-08-11T00:00:00"/>
    <x v="0"/>
    <s v="Sales manager"/>
    <n v="0.48805732484076431"/>
    <x v="9"/>
  </r>
  <r>
    <n v="384"/>
    <n v="9377"/>
    <x v="1"/>
    <x v="0"/>
    <x v="0"/>
    <n v="590"/>
    <n v="1033"/>
    <s v="ELLIS ST / LAGUNA ST"/>
    <s v="0 Block of HYDE ST"/>
    <x v="1"/>
    <x v="23"/>
    <s v=""/>
    <x v="0"/>
    <s v="Block development manager"/>
    <n v="0.57115198451113258"/>
    <x v="2"/>
  </r>
  <r>
    <n v="286"/>
    <n v="5387"/>
    <x v="3"/>
    <x v="0"/>
    <x v="0"/>
    <n v="193"/>
    <n v="817"/>
    <s v="100 Block of STEUART ST"/>
    <s v="900 Block of VALENCIA ST"/>
    <x v="0"/>
    <x v="24"/>
    <s v="9/15/2005"/>
    <x v="1"/>
    <s v="In House logistics executive"/>
    <n v="0.23623011015911874"/>
    <x v="10"/>
  </r>
  <r>
    <n v="892"/>
    <n v="6513"/>
    <x v="1"/>
    <x v="0"/>
    <x v="0"/>
    <n v="879"/>
    <n v="1037"/>
    <s v="700 Block of FOLSOM ST"/>
    <s v="300 Block of ARBALLO DR"/>
    <x v="0"/>
    <x v="25"/>
    <d v="2019-12-12T00:00:00"/>
    <x v="0"/>
    <s v="Assistant manager"/>
    <n v="0.84763741562198647"/>
    <x v="11"/>
  </r>
  <r>
    <n v="558"/>
    <n v="3965"/>
    <x v="6"/>
    <x v="0"/>
    <x v="0"/>
    <n v="275"/>
    <n v="951"/>
    <s v="1600 Block of VANNESS AV"/>
    <s v="100 Block of PHELAN AV"/>
    <x v="0"/>
    <x v="26"/>
    <s v="11/15/2013"/>
    <x v="1"/>
    <s v="Non-executive director"/>
    <n v="0.28916929547844372"/>
    <x v="12"/>
  </r>
  <r>
    <n v="481"/>
    <n v="8893"/>
    <x v="9"/>
    <x v="1"/>
    <x v="0"/>
    <n v="319"/>
    <n v="770"/>
    <s v="800 Block of MARKET ST"/>
    <s v="0 Block of GORDON ST"/>
    <x v="1"/>
    <x v="27"/>
    <s v=""/>
    <x v="1"/>
    <s v="Delivery Boy"/>
    <n v="0.41428571428571431"/>
    <x v="2"/>
  </r>
  <r>
    <n v="155"/>
    <n v="1897"/>
    <x v="7"/>
    <x v="0"/>
    <x v="1"/>
    <n v="52"/>
    <n v="293"/>
    <s v="800 Block of BRYANT ST"/>
    <s v="600 Block of VALENCIA ST"/>
    <x v="1"/>
    <x v="28"/>
    <s v=""/>
    <x v="1"/>
    <s v="Branch manager"/>
    <n v="0.17747440273037543"/>
    <x v="2"/>
  </r>
  <r>
    <n v="771"/>
    <n v="390"/>
    <x v="3"/>
    <x v="0"/>
    <x v="0"/>
    <n v="702"/>
    <n v="1414"/>
    <s v="SHOTWELL ST / 17TH ST"/>
    <s v="EDDY ST / HYDE ST"/>
    <x v="0"/>
    <x v="29"/>
    <s v="11/15/2013"/>
    <x v="0"/>
    <s v="Non-executive director"/>
    <n v="0.49646393210749645"/>
    <x v="13"/>
  </r>
  <r>
    <n v="945"/>
    <n v="3633"/>
    <x v="0"/>
    <x v="0"/>
    <x v="1"/>
    <n v="299"/>
    <n v="524"/>
    <s v="1500 Block of BAKER ST"/>
    <s v="LIPPARD AV / BOSWORTH ST"/>
    <x v="0"/>
    <x v="30"/>
    <d v="2001-10-08T00:00:00"/>
    <x v="1"/>
    <s v="Office manager"/>
    <n v="0.57061068702290074"/>
    <x v="14"/>
  </r>
  <r>
    <n v="719"/>
    <n v="7828"/>
    <x v="10"/>
    <x v="0"/>
    <x v="0"/>
    <n v="930"/>
    <n v="1183"/>
    <s v="100 Block of BERRY ST"/>
    <s v="KERN ST / DIAMOND ST"/>
    <x v="0"/>
    <x v="31"/>
    <s v="7/17/2006"/>
    <x v="0"/>
    <s v="Engineering department manager"/>
    <n v="0.78613693998309386"/>
    <x v="15"/>
  </r>
  <r>
    <n v="493"/>
    <n v="2241"/>
    <x v="2"/>
    <x v="0"/>
    <x v="0"/>
    <n v="314"/>
    <n v="566"/>
    <s v="700 Block of HOWARD ST"/>
    <s v="HARRISON ST / 3RD ST"/>
    <x v="1"/>
    <x v="32"/>
    <s v=""/>
    <x v="1"/>
    <s v="Chief finance officer"/>
    <n v="0.55477031802120136"/>
    <x v="2"/>
  </r>
  <r>
    <n v="998"/>
    <n v="896"/>
    <x v="7"/>
    <x v="1"/>
    <x v="1"/>
    <n v="109"/>
    <n v="961"/>
    <s v="0 Block of LEE AV"/>
    <s v="0 Block of FALLON PL"/>
    <x v="0"/>
    <x v="33"/>
    <s v="11/15/2013"/>
    <x v="1"/>
    <s v="Assistant manager"/>
    <n v="0.11342351716961499"/>
    <x v="16"/>
  </r>
  <r>
    <n v="968"/>
    <n v="6361"/>
    <x v="4"/>
    <x v="0"/>
    <x v="0"/>
    <n v="24"/>
    <n v="54"/>
    <s v="STOCKTON ST / BROADWAY ST"/>
    <s v="900 Block of GEARY ST"/>
    <x v="0"/>
    <x v="34"/>
    <d v="1993-02-08T00:00:00"/>
    <x v="1"/>
    <s v="Chief executive officer"/>
    <n v="0.44444444444444442"/>
    <x v="17"/>
  </r>
  <r>
    <n v="738"/>
    <n v="6713"/>
    <x v="3"/>
    <x v="0"/>
    <x v="1"/>
    <n v="545"/>
    <n v="1044"/>
    <s v="LAKE MERCED BL / BROTHERHOOD WAY"/>
    <s v="HARRISON ST / THE EMBARCADEROSOUTH ST"/>
    <x v="1"/>
    <x v="35"/>
    <s v=""/>
    <x v="0"/>
    <s v="Delivery Boy"/>
    <n v="0.52203065134099613"/>
    <x v="2"/>
  </r>
  <r>
    <n v="912"/>
    <n v="4283"/>
    <x v="5"/>
    <x v="1"/>
    <x v="0"/>
    <n v="505"/>
    <n v="1082"/>
    <s v="GEARY ST / POLK ST"/>
    <s v="1600 Block of LASALLE AV"/>
    <x v="1"/>
    <x v="36"/>
    <s v=""/>
    <x v="0"/>
    <s v="Project director"/>
    <n v="0.46672828096118302"/>
    <x v="2"/>
  </r>
  <r>
    <n v="782"/>
    <n v="9486"/>
    <x v="3"/>
    <x v="1"/>
    <x v="0"/>
    <n v="182"/>
    <n v="871"/>
    <s v="1400 Block of DOUGLASS ST"/>
    <s v="48TH AV / JUDAH ST"/>
    <x v="0"/>
    <x v="37"/>
    <s v="10/20/2002"/>
    <x v="1"/>
    <s v="Warehouse manager"/>
    <n v="0.20895522388059701"/>
    <x v="18"/>
  </r>
  <r>
    <n v="140"/>
    <n v="308"/>
    <x v="1"/>
    <x v="1"/>
    <x v="0"/>
    <n v="226"/>
    <n v="970"/>
    <s v="100 Block of FONT BL"/>
    <s v="1000 Block of KEY AV"/>
    <x v="0"/>
    <x v="38"/>
    <s v="7/17/2006"/>
    <x v="1"/>
    <s v="Transport manager"/>
    <n v="0.23298969072164949"/>
    <x v="19"/>
  </r>
  <r>
    <n v="702"/>
    <n v="8927"/>
    <x v="2"/>
    <x v="1"/>
    <x v="0"/>
    <n v="111"/>
    <n v="617"/>
    <s v="HOLLOWAY AV / BRIGHTON AV"/>
    <s v="TAYLOR ST / GOLDEN GATE AV"/>
    <x v="0"/>
    <x v="39"/>
    <s v="11/20/2004"/>
    <x v="1"/>
    <s v="Sales manager"/>
    <n v="0.17990275526742303"/>
    <x v="20"/>
  </r>
  <r>
    <n v="284"/>
    <n v="249"/>
    <x v="7"/>
    <x v="1"/>
    <x v="1"/>
    <n v="145"/>
    <n v="814"/>
    <s v="1800 Block of KIRKHAM ST"/>
    <s v="800 Block of BRYANT ST"/>
    <x v="0"/>
    <x v="40"/>
    <d v="1982-08-03T00:00:00"/>
    <x v="1"/>
    <s v="Manager"/>
    <n v="0.17813267813267813"/>
    <x v="21"/>
  </r>
  <r>
    <n v="199"/>
    <n v="2620"/>
    <x v="3"/>
    <x v="0"/>
    <x v="0"/>
    <n v="829"/>
    <n v="1145"/>
    <s v="500 Block of TUNNEL AV"/>
    <s v="1600 Block of TURK ST"/>
    <x v="1"/>
    <x v="41"/>
    <s v=""/>
    <x v="0"/>
    <s v="Branch manager"/>
    <n v="0.72401746724890825"/>
    <x v="2"/>
  </r>
  <r>
    <n v="228"/>
    <n v="1164"/>
    <x v="3"/>
    <x v="0"/>
    <x v="0"/>
    <n v="269"/>
    <n v="902"/>
    <s v="800 Block of BRYANT ST"/>
    <s v="100 Block of SPEAR ST"/>
    <x v="0"/>
    <x v="42"/>
    <d v="1994-09-04T00:00:00"/>
    <x v="1"/>
    <s v="Material handling executive"/>
    <n v="0.29822616407982261"/>
    <x v="22"/>
  </r>
  <r>
    <n v="908"/>
    <n v="4711"/>
    <x v="7"/>
    <x v="1"/>
    <x v="0"/>
    <n v="660"/>
    <n v="1470"/>
    <s v="200 Block of CHENERY ST"/>
    <s v="2900 Block of DIAMOND ST"/>
    <x v="1"/>
    <x v="43"/>
    <s v=""/>
    <x v="0"/>
    <s v="Project director"/>
    <n v="0.44897959183673469"/>
    <x v="2"/>
  </r>
  <r>
    <n v="594"/>
    <n v="4053"/>
    <x v="2"/>
    <x v="0"/>
    <x v="0"/>
    <n v="484"/>
    <n v="568"/>
    <s v="1000 Block of POTRERO AV"/>
    <s v="400 Block of ROLPH ST"/>
    <x v="1"/>
    <x v="44"/>
    <s v=""/>
    <x v="1"/>
    <s v="Engineering department manager"/>
    <n v="0.852112676056338"/>
    <x v="2"/>
  </r>
  <r>
    <n v="542"/>
    <n v="4272"/>
    <x v="4"/>
    <x v="1"/>
    <x v="0"/>
    <n v="100"/>
    <n v="487"/>
    <s v="100 Block of HYDE ST"/>
    <s v="BANCROFT AV / KEITH ST"/>
    <x v="1"/>
    <x v="45"/>
    <s v=""/>
    <x v="1"/>
    <s v="Material handling executive"/>
    <n v="0.20533880903490759"/>
    <x v="2"/>
  </r>
  <r>
    <n v="586"/>
    <n v="7005"/>
    <x v="9"/>
    <x v="0"/>
    <x v="1"/>
    <n v="711"/>
    <n v="1197"/>
    <s v="1100 Block of HUDSON AV"/>
    <s v="MYRTLE ST / LARKIN ST"/>
    <x v="1"/>
    <x v="22"/>
    <s v=""/>
    <x v="0"/>
    <s v="Transport manager"/>
    <n v="0.59398496240601506"/>
    <x v="2"/>
  </r>
  <r>
    <n v="636"/>
    <n v="2308"/>
    <x v="2"/>
    <x v="1"/>
    <x v="0"/>
    <n v="325"/>
    <n v="994"/>
    <s v="STOCKTON ST / POST ST"/>
    <s v="500 Block of MAGELLAN AV"/>
    <x v="0"/>
    <x v="46"/>
    <d v="2008-09-08T00:00:00"/>
    <x v="1"/>
    <s v="Block development manager"/>
    <n v="0.32696177062374243"/>
    <x v="23"/>
  </r>
  <r>
    <n v="581"/>
    <n v="5150"/>
    <x v="8"/>
    <x v="0"/>
    <x v="0"/>
    <n v="209"/>
    <n v="933"/>
    <s v="LEAVENWORTH ST / TURK ST"/>
    <s v="1600 Block of 38TH AV"/>
    <x v="1"/>
    <x v="47"/>
    <s v=""/>
    <x v="1"/>
    <s v="Market analyst"/>
    <n v="0.22400857449088959"/>
    <x v="2"/>
  </r>
  <r>
    <n v="336"/>
    <n v="693"/>
    <x v="9"/>
    <x v="1"/>
    <x v="1"/>
    <n v="996"/>
    <n v="1168"/>
    <s v="800 Block of BRYANT ST"/>
    <s v="3300 Block of MISSION ST"/>
    <x v="1"/>
    <x v="48"/>
    <s v=""/>
    <x v="0"/>
    <s v="IT support executive"/>
    <n v="0.85273972602739723"/>
    <x v="2"/>
  </r>
  <r>
    <n v="504"/>
    <n v="9598"/>
    <x v="1"/>
    <x v="1"/>
    <x v="0"/>
    <n v="420"/>
    <n v="561"/>
    <s v="4200 Block of 26TH ST"/>
    <s v="0 Block of TURK ST"/>
    <x v="0"/>
    <x v="49"/>
    <s v="10/15/1982"/>
    <x v="1"/>
    <s v="Warehouse manager"/>
    <n v="0.74866310160427807"/>
    <x v="24"/>
  </r>
  <r>
    <n v="346"/>
    <n v="8103"/>
    <x v="6"/>
    <x v="1"/>
    <x v="1"/>
    <n v="182"/>
    <n v="850"/>
    <s v="BLAKE ST / GEARY BL"/>
    <s v="BROADWAY ST / COLUMBUS AV"/>
    <x v="0"/>
    <x v="50"/>
    <d v="2007-12-07T00:00:00"/>
    <x v="1"/>
    <s v="Chief finance officer"/>
    <n v="0.21411764705882352"/>
    <x v="19"/>
  </r>
  <r>
    <n v="135"/>
    <n v="8894"/>
    <x v="9"/>
    <x v="0"/>
    <x v="1"/>
    <n v="901"/>
    <n v="1393"/>
    <s v="WASHINGTON ST / DRUMM ST"/>
    <s v="1200 Block of PINE ST"/>
    <x v="1"/>
    <x v="51"/>
    <s v=""/>
    <x v="0"/>
    <s v="Chief executive officer"/>
    <n v="0.64680545585068194"/>
    <x v="2"/>
  </r>
  <r>
    <n v="822"/>
    <n v="114"/>
    <x v="9"/>
    <x v="1"/>
    <x v="0"/>
    <n v="88"/>
    <n v="426"/>
    <s v="EXECUTIVEPARK BL / ALANA WY"/>
    <s v="900 Block of MISSION ST"/>
    <x v="0"/>
    <x v="52"/>
    <s v="7/15/1991"/>
    <x v="1"/>
    <s v="Branch manager"/>
    <n v="0.20657276995305165"/>
    <x v="25"/>
  </r>
  <r>
    <n v="95"/>
    <n v="6546"/>
    <x v="3"/>
    <x v="0"/>
    <x v="0"/>
    <n v="660"/>
    <n v="1208"/>
    <s v="0 Block of BROOKDALE AV"/>
    <s v="1300 Block of EGBERT AV"/>
    <x v="1"/>
    <x v="53"/>
    <s v=""/>
    <x v="0"/>
    <s v="Office manager"/>
    <n v="0.54635761589403975"/>
    <x v="2"/>
  </r>
  <r>
    <n v="597"/>
    <n v="3571"/>
    <x v="1"/>
    <x v="0"/>
    <x v="0"/>
    <n v="267"/>
    <n v="925"/>
    <s v="3600 Block of 22ND ST"/>
    <s v="200 Block of NAGLEE AV"/>
    <x v="1"/>
    <x v="54"/>
    <s v=""/>
    <x v="1"/>
    <s v="Assistant manager"/>
    <n v="0.28864864864864864"/>
    <x v="2"/>
  </r>
  <r>
    <n v="340"/>
    <n v="7316"/>
    <x v="5"/>
    <x v="1"/>
    <x v="1"/>
    <n v="905"/>
    <n v="1392"/>
    <s v="700 Block of 3RD ST"/>
    <s v="FRANCISCO ST / JONES ST"/>
    <x v="1"/>
    <x v="55"/>
    <s v=""/>
    <x v="0"/>
    <s v="Fleet manager"/>
    <n v="0.65014367816091956"/>
    <x v="2"/>
  </r>
  <r>
    <n v="905"/>
    <n v="2478"/>
    <x v="1"/>
    <x v="0"/>
    <x v="1"/>
    <n v="799"/>
    <n v="1425"/>
    <s v="1700 Block of 25TH ST"/>
    <s v="1300 Block of BROADWAY ST"/>
    <x v="0"/>
    <x v="56"/>
    <s v="9/30/1983"/>
    <x v="0"/>
    <s v="Office manager"/>
    <n v="0.56070175438596492"/>
    <x v="26"/>
  </r>
  <r>
    <n v="250"/>
    <n v="1215"/>
    <x v="9"/>
    <x v="1"/>
    <x v="1"/>
    <n v="773"/>
    <n v="1225"/>
    <s v="1200 Block of POLK ST"/>
    <s v="1200 Block of MARKET ST"/>
    <x v="0"/>
    <x v="57"/>
    <s v="10/22/2006"/>
    <x v="0"/>
    <s v="Sales manager"/>
    <n v="0.63102040816326532"/>
    <x v="27"/>
  </r>
  <r>
    <n v="400"/>
    <n v="5402"/>
    <x v="1"/>
    <x v="0"/>
    <x v="1"/>
    <n v="78"/>
    <n v="403"/>
    <s v="EARL ST / LASALLE AV"/>
    <s v="1400 Block of KIRKWOOD CT"/>
    <x v="1"/>
    <x v="58"/>
    <s v=""/>
    <x v="1"/>
    <s v="Engineering department manager"/>
    <n v="0.19354838709677419"/>
    <x v="2"/>
  </r>
  <r>
    <n v="877"/>
    <n v="1647"/>
    <x v="6"/>
    <x v="0"/>
    <x v="1"/>
    <n v="791"/>
    <n v="1169"/>
    <s v="CLARA ST / 4TH ST"/>
    <s v="100 Block of ATOLL CR"/>
    <x v="0"/>
    <x v="59"/>
    <s v="3/22/2000"/>
    <x v="0"/>
    <s v="Delivery Boy"/>
    <n v="0.67664670658682635"/>
    <x v="28"/>
  </r>
  <r>
    <n v="97"/>
    <n v="9423"/>
    <x v="9"/>
    <x v="0"/>
    <x v="1"/>
    <n v="603"/>
    <n v="1167"/>
    <s v="0 Block of STEINER ST"/>
    <s v="1100 Block of FRANCISCO ST"/>
    <x v="1"/>
    <x v="60"/>
    <s v=""/>
    <x v="0"/>
    <s v="Non-executive director"/>
    <n v="0.51670951156812339"/>
    <x v="2"/>
  </r>
  <r>
    <n v="12"/>
    <n v="6404"/>
    <x v="9"/>
    <x v="0"/>
    <x v="0"/>
    <n v="360"/>
    <n v="565"/>
    <s v="1800 Block of 8TH AV"/>
    <s v="JONES ST / GOLDEN GATE AV"/>
    <x v="1"/>
    <x v="61"/>
    <s v=""/>
    <x v="1"/>
    <s v="Assistant manager"/>
    <n v="0.63716814159292035"/>
    <x v="2"/>
  </r>
  <r>
    <n v="353"/>
    <n v="6767"/>
    <x v="5"/>
    <x v="0"/>
    <x v="1"/>
    <n v="84"/>
    <n v="354"/>
    <s v="HARRISON ST / 11TH ST"/>
    <s v="BROADWAY ST / KEARNY ST"/>
    <x v="0"/>
    <x v="62"/>
    <d v="2012-04-10T00:00:00"/>
    <x v="1"/>
    <s v="Delivery Boy"/>
    <n v="0.23728813559322035"/>
    <x v="29"/>
  </r>
  <r>
    <n v="856"/>
    <n v="1278"/>
    <x v="8"/>
    <x v="0"/>
    <x v="0"/>
    <n v="880"/>
    <n v="1178"/>
    <s v="500 Block of HYDE ST"/>
    <s v="400 Block of CAPP ST"/>
    <x v="0"/>
    <x v="63"/>
    <d v="1977-08-11T00:00:00"/>
    <x v="0"/>
    <s v="Delivery Boy"/>
    <n v="0.74702886247877764"/>
    <x v="30"/>
  </r>
  <r>
    <n v="1"/>
    <n v="1334"/>
    <x v="10"/>
    <x v="1"/>
    <x v="1"/>
    <n v="947"/>
    <n v="1385"/>
    <s v="LARKIN ST / ELLIS ST"/>
    <s v="2700 Block of DIAMOND ST"/>
    <x v="0"/>
    <x v="64"/>
    <s v="11/30/2010"/>
    <x v="0"/>
    <s v="Market analyst"/>
    <n v="0.68375451263537901"/>
    <x v="31"/>
  </r>
  <r>
    <n v="390"/>
    <n v="8887"/>
    <x v="8"/>
    <x v="0"/>
    <x v="0"/>
    <n v="234"/>
    <n v="780"/>
    <s v="6500 Block of 3RD ST"/>
    <s v="800 Block of 33RD AV"/>
    <x v="0"/>
    <x v="65"/>
    <d v="2009-09-03T00:00:00"/>
    <x v="1"/>
    <s v="Head of marketing"/>
    <n v="0.3"/>
    <x v="32"/>
  </r>
  <r>
    <n v="446"/>
    <n v="9858"/>
    <x v="4"/>
    <x v="0"/>
    <x v="1"/>
    <n v="931"/>
    <n v="1247"/>
    <s v="0 Block of WHITFIELD CT"/>
    <s v="1500 Block of POWELL ST"/>
    <x v="1"/>
    <x v="66"/>
    <s v=""/>
    <x v="0"/>
    <s v="Warehouse in charge"/>
    <n v="0.74659182036888527"/>
    <x v="2"/>
  </r>
  <r>
    <n v="32"/>
    <n v="9636"/>
    <x v="10"/>
    <x v="0"/>
    <x v="1"/>
    <n v="478"/>
    <n v="705"/>
    <s v="1100 Block of OCEAN AV"/>
    <s v="900 Block of DEHARO ST"/>
    <x v="1"/>
    <x v="67"/>
    <s v=""/>
    <x v="1"/>
    <s v="Marketing manager"/>
    <n v="0.6780141843971631"/>
    <x v="2"/>
  </r>
  <r>
    <n v="420"/>
    <n v="9943"/>
    <x v="6"/>
    <x v="0"/>
    <x v="1"/>
    <n v="638"/>
    <n v="1130"/>
    <s v="BRYANT ST / 4TH ST"/>
    <s v="1300 Block of MISSION ST"/>
    <x v="1"/>
    <x v="68"/>
    <s v=""/>
    <x v="0"/>
    <s v="Market analyst"/>
    <n v="0.56460176991150446"/>
    <x v="2"/>
  </r>
  <r>
    <n v="708"/>
    <n v="1246"/>
    <x v="6"/>
    <x v="0"/>
    <x v="1"/>
    <n v="50"/>
    <n v="72"/>
    <s v="900 Block of CONNECTICUT ST"/>
    <s v="LEAVENWORTH ST / EDDY ST"/>
    <x v="0"/>
    <x v="69"/>
    <s v="7/31/2019"/>
    <x v="1"/>
    <s v="IT support executive"/>
    <n v="0.69444444444444442"/>
    <x v="33"/>
  </r>
  <r>
    <n v="227"/>
    <n v="4527"/>
    <x v="6"/>
    <x v="1"/>
    <x v="0"/>
    <n v="477"/>
    <n v="564"/>
    <s v="POLK ST / BEACH ST"/>
    <s v="700 Block of LARKIN ST"/>
    <x v="0"/>
    <x v="70"/>
    <d v="2002-05-01T00:00:00"/>
    <x v="1"/>
    <s v="Executive director"/>
    <n v="0.8457446808510638"/>
    <x v="34"/>
  </r>
  <r>
    <n v="595"/>
    <n v="3782"/>
    <x v="5"/>
    <x v="1"/>
    <x v="0"/>
    <n v="879"/>
    <n v="1040"/>
    <s v="37TH AV / RIVERA ST"/>
    <s v="1200 Block of 36TH AV"/>
    <x v="1"/>
    <x v="71"/>
    <s v=""/>
    <x v="0"/>
    <s v="Inventory manager"/>
    <n v="0.84519230769230769"/>
    <x v="2"/>
  </r>
  <r>
    <n v="211"/>
    <n v="6225"/>
    <x v="3"/>
    <x v="0"/>
    <x v="1"/>
    <n v="912"/>
    <n v="1220"/>
    <s v="FREMONT ST / HARRISON ST"/>
    <s v="0 Block of CRESTLAKE DR"/>
    <x v="0"/>
    <x v="72"/>
    <s v="12/23/2006"/>
    <x v="0"/>
    <s v="Chief finance officer"/>
    <n v="0.74754098360655741"/>
    <x v="35"/>
  </r>
  <r>
    <n v="650"/>
    <n v="2257"/>
    <x v="4"/>
    <x v="1"/>
    <x v="0"/>
    <n v="868"/>
    <n v="1141"/>
    <s v="400 Block of GENEVA AV"/>
    <s v="POWELL ST / OFARRELL ST"/>
    <x v="1"/>
    <x v="73"/>
    <s v=""/>
    <x v="0"/>
    <s v="Office manager"/>
    <n v="0.76073619631901845"/>
    <x v="2"/>
  </r>
  <r>
    <n v="45"/>
    <n v="9177"/>
    <x v="0"/>
    <x v="0"/>
    <x v="1"/>
    <n v="889"/>
    <n v="1050"/>
    <s v="20TH ST / KANSAS ST"/>
    <s v="JEFFERSON ST / TAYLOR ST"/>
    <x v="0"/>
    <x v="74"/>
    <d v="1996-01-05T00:00:00"/>
    <x v="0"/>
    <s v="Chief finance officer"/>
    <n v="0.84666666666666668"/>
    <x v="36"/>
  </r>
  <r>
    <n v="201"/>
    <n v="8703"/>
    <x v="2"/>
    <x v="0"/>
    <x v="0"/>
    <n v="482"/>
    <n v="850"/>
    <s v="4000 Block of 18TH ST"/>
    <s v="500 Block of ELLIS ST"/>
    <x v="1"/>
    <x v="75"/>
    <s v=""/>
    <x v="1"/>
    <s v="Non-executive director"/>
    <n v="0.56705882352941173"/>
    <x v="2"/>
  </r>
  <r>
    <n v="564"/>
    <n v="3514"/>
    <x v="0"/>
    <x v="1"/>
    <x v="1"/>
    <n v="683"/>
    <n v="1275"/>
    <s v="1400 Block of 14TH AV"/>
    <s v="1800 Block of DIVISADERO ST"/>
    <x v="0"/>
    <x v="76"/>
    <s v="9/25/2004"/>
    <x v="0"/>
    <s v="Engineering department manager"/>
    <n v="0.53568627450980388"/>
    <x v="37"/>
  </r>
  <r>
    <n v="138"/>
    <n v="3089"/>
    <x v="2"/>
    <x v="0"/>
    <x v="0"/>
    <n v="382"/>
    <n v="714"/>
    <s v="200 Block of 2ND ST"/>
    <s v="0 Block of THRIFT ST"/>
    <x v="1"/>
    <x v="77"/>
    <s v=""/>
    <x v="1"/>
    <s v="Chief finance officer"/>
    <n v="0.53501400560224088"/>
    <x v="2"/>
  </r>
  <r>
    <n v="57"/>
    <n v="7253"/>
    <x v="9"/>
    <x v="0"/>
    <x v="0"/>
    <n v="753"/>
    <n v="1027"/>
    <s v="2900 Block of TURK ST"/>
    <s v="300 Block of DEMONTFORT AV"/>
    <x v="0"/>
    <x v="78"/>
    <d v="2004-02-03T00:00:00"/>
    <x v="0"/>
    <s v="Warehouse in charge"/>
    <n v="0.73320350535540413"/>
    <x v="38"/>
  </r>
  <r>
    <n v="128"/>
    <n v="8786"/>
    <x v="10"/>
    <x v="1"/>
    <x v="1"/>
    <n v="718"/>
    <n v="1486"/>
    <s v="0 Block of 7TH ST"/>
    <s v="300 Block of 10TH ST"/>
    <x v="1"/>
    <x v="79"/>
    <s v=""/>
    <x v="0"/>
    <s v="Market analyst"/>
    <n v="0.48317631224764468"/>
    <x v="2"/>
  </r>
  <r>
    <n v="33"/>
    <n v="1211"/>
    <x v="6"/>
    <x v="0"/>
    <x v="1"/>
    <n v="577"/>
    <n v="1312"/>
    <s v="0 Block of CUMBERLAND ST"/>
    <s v="200 Block of POPLAR ST"/>
    <x v="1"/>
    <x v="80"/>
    <s v=""/>
    <x v="0"/>
    <s v="Executive director"/>
    <n v="0.43978658536585363"/>
    <x v="2"/>
  </r>
  <r>
    <n v="936"/>
    <n v="359"/>
    <x v="3"/>
    <x v="1"/>
    <x v="1"/>
    <n v="607"/>
    <n v="1007"/>
    <s v="1100 Block of POLK ST"/>
    <s v="800 Block of OFARRELL ST"/>
    <x v="1"/>
    <x v="81"/>
    <s v=""/>
    <x v="0"/>
    <s v="Director"/>
    <n v="0.60278053624627603"/>
    <x v="2"/>
  </r>
  <r>
    <n v="762"/>
    <n v="2066"/>
    <x v="8"/>
    <x v="1"/>
    <x v="0"/>
    <n v="242"/>
    <n v="926"/>
    <s v="16TH ST / UTAH ST"/>
    <s v="400 Block of CASTRO ST"/>
    <x v="1"/>
    <x v="82"/>
    <s v=""/>
    <x v="1"/>
    <s v="Block development manager"/>
    <n v="0.26133909287257018"/>
    <x v="2"/>
  </r>
  <r>
    <n v="838"/>
    <n v="4322"/>
    <x v="6"/>
    <x v="1"/>
    <x v="1"/>
    <n v="593"/>
    <n v="1036"/>
    <s v="100 Block of GOLDEN GATE AV"/>
    <s v="800 Block of MISSION ST"/>
    <x v="0"/>
    <x v="83"/>
    <s v="8/23/1995"/>
    <x v="0"/>
    <s v="Assistant manager"/>
    <n v="0.57239382239382242"/>
    <x v="39"/>
  </r>
  <r>
    <n v="215"/>
    <n v="7773"/>
    <x v="3"/>
    <x v="0"/>
    <x v="1"/>
    <n v="812"/>
    <n v="1161"/>
    <s v="1500 Block of POLK ST"/>
    <s v="600 Block of KANSAS ST"/>
    <x v="0"/>
    <x v="84"/>
    <s v="1/31/1985"/>
    <x v="0"/>
    <s v="Market analyst"/>
    <n v="0.69939707149009478"/>
    <x v="40"/>
  </r>
  <r>
    <n v="818"/>
    <n v="6746"/>
    <x v="7"/>
    <x v="0"/>
    <x v="1"/>
    <n v="833"/>
    <n v="1016"/>
    <s v="POLK ST / SUTTER ST"/>
    <s v="1200 Block of NOE ST"/>
    <x v="0"/>
    <x v="85"/>
    <s v="10/20/2006"/>
    <x v="0"/>
    <s v="Material handling executive"/>
    <n v="0.81988188976377951"/>
    <x v="41"/>
  </r>
  <r>
    <n v="780"/>
    <n v="6732"/>
    <x v="0"/>
    <x v="1"/>
    <x v="1"/>
    <n v="872"/>
    <n v="1058"/>
    <s v="100 Block of BREWSTER ST"/>
    <s v="900 Block of MARKET ST"/>
    <x v="0"/>
    <x v="86"/>
    <s v="10/17/1989"/>
    <x v="0"/>
    <s v="Fleet manager"/>
    <n v="0.82419659735349715"/>
    <x v="42"/>
  </r>
  <r>
    <n v="40"/>
    <n v="805"/>
    <x v="10"/>
    <x v="0"/>
    <x v="0"/>
    <n v="483"/>
    <n v="648"/>
    <s v="0 Block of TURK ST"/>
    <s v="900 Block of CAPITOL AV"/>
    <x v="1"/>
    <x v="87"/>
    <s v=""/>
    <x v="1"/>
    <s v="Transport manager"/>
    <n v="0.74537037037037035"/>
    <x v="2"/>
  </r>
  <r>
    <n v="366"/>
    <n v="7540"/>
    <x v="5"/>
    <x v="1"/>
    <x v="0"/>
    <n v="679"/>
    <n v="1015"/>
    <s v="1700 Block of SUNNYDALE AV"/>
    <s v="400 Block of BAKER ST"/>
    <x v="0"/>
    <x v="88"/>
    <s v="3/16/1980"/>
    <x v="0"/>
    <s v="Executive director"/>
    <n v="0.66896551724137931"/>
    <x v="25"/>
  </r>
  <r>
    <n v="678"/>
    <n v="5269"/>
    <x v="7"/>
    <x v="1"/>
    <x v="1"/>
    <n v="318"/>
    <n v="938"/>
    <s v="SOUTH VAN NESS AV / 13TH ST"/>
    <s v="100 Block of LELAND AV"/>
    <x v="1"/>
    <x v="89"/>
    <s v=""/>
    <x v="1"/>
    <s v="Warehouse manager"/>
    <n v="0.33901918976545842"/>
    <x v="2"/>
  </r>
  <r>
    <n v="703"/>
    <n v="8404"/>
    <x v="2"/>
    <x v="0"/>
    <x v="1"/>
    <n v="329"/>
    <n v="597"/>
    <s v="22ND ST / CAROLINA ST"/>
    <s v="2600 Block of FOLSOM ST"/>
    <x v="1"/>
    <x v="90"/>
    <s v=""/>
    <x v="1"/>
    <s v="Sales manager"/>
    <n v="0.5510887772194305"/>
    <x v="2"/>
  </r>
  <r>
    <n v="180"/>
    <n v="519"/>
    <x v="1"/>
    <x v="0"/>
    <x v="0"/>
    <n v="588"/>
    <n v="1182"/>
    <s v="POWELL ST / GEARY ST"/>
    <s v="3RD ST / PALOU AV"/>
    <x v="1"/>
    <x v="91"/>
    <s v=""/>
    <x v="0"/>
    <s v="Delivery Boy"/>
    <n v="0.49746192893401014"/>
    <x v="2"/>
  </r>
  <r>
    <n v="214"/>
    <n v="4060"/>
    <x v="4"/>
    <x v="1"/>
    <x v="0"/>
    <n v="442"/>
    <n v="713"/>
    <s v="2500 Block of MISSION ST"/>
    <s v="2600 Block of 34TH AV"/>
    <x v="0"/>
    <x v="92"/>
    <d v="1987-09-08T00:00:00"/>
    <x v="1"/>
    <s v="In House logistics executive"/>
    <n v="0.61991584852734927"/>
    <x v="43"/>
  </r>
  <r>
    <n v="408"/>
    <n v="8860"/>
    <x v="7"/>
    <x v="0"/>
    <x v="1"/>
    <n v="216"/>
    <n v="939"/>
    <s v="600 Block of VALENCIA ST"/>
    <s v="500 Block of 9TH ST"/>
    <x v="0"/>
    <x v="93"/>
    <d v="1990-11-09T00:00:00"/>
    <x v="1"/>
    <s v="Technical support executive"/>
    <n v="0.23003194888178913"/>
    <x v="44"/>
  </r>
  <r>
    <n v="902"/>
    <n v="7164"/>
    <x v="9"/>
    <x v="0"/>
    <x v="1"/>
    <n v="946"/>
    <n v="1082"/>
    <s v="300 Block of OFARRELL ST"/>
    <s v="0 Block of RAE AV"/>
    <x v="0"/>
    <x v="94"/>
    <s v="9/17/1989"/>
    <x v="0"/>
    <s v="Transport manager"/>
    <n v="0.87430683918669128"/>
    <x v="45"/>
  </r>
  <r>
    <n v="763"/>
    <n v="9792"/>
    <x v="1"/>
    <x v="1"/>
    <x v="1"/>
    <n v="796"/>
    <n v="1347"/>
    <s v="1700 Block of FULTON ST"/>
    <s v="100 Block of GOLDEN GATE AV"/>
    <x v="0"/>
    <x v="95"/>
    <d v="2014-09-09T00:00:00"/>
    <x v="0"/>
    <s v="Inventory manager"/>
    <n v="0.59094283593170005"/>
    <x v="46"/>
  </r>
  <r>
    <n v="168"/>
    <n v="9934"/>
    <x v="10"/>
    <x v="0"/>
    <x v="0"/>
    <n v="26"/>
    <n v="47"/>
    <s v="DIVISADERO ST / JACKSON ST"/>
    <s v="0 Block of DESOTO ST"/>
    <x v="0"/>
    <x v="96"/>
    <d v="1997-12-06T00:00:00"/>
    <x v="1"/>
    <s v="Branch manager"/>
    <n v="0.55319148936170215"/>
    <x v="47"/>
  </r>
  <r>
    <n v="723"/>
    <n v="1980"/>
    <x v="8"/>
    <x v="0"/>
    <x v="1"/>
    <n v="490"/>
    <n v="762"/>
    <s v="SILLIMAN ST / BOWDOIN ST"/>
    <s v="200 Block of LEAVENWORTH ST"/>
    <x v="1"/>
    <x v="97"/>
    <s v=""/>
    <x v="1"/>
    <s v="Branch manager"/>
    <n v="0.64304461942257218"/>
    <x v="2"/>
  </r>
  <r>
    <n v="438"/>
    <n v="9251"/>
    <x v="2"/>
    <x v="0"/>
    <x v="0"/>
    <n v="430"/>
    <n v="642"/>
    <s v="2300 Block of CHESTNUT ST"/>
    <s v="LAKE MERCED BL / SUNSET BL"/>
    <x v="0"/>
    <x v="98"/>
    <s v="3/30/1977"/>
    <x v="1"/>
    <s v="Inventory manager"/>
    <n v="0.66978193146417442"/>
    <x v="48"/>
  </r>
  <r>
    <n v="162"/>
    <n v="6717"/>
    <x v="10"/>
    <x v="0"/>
    <x v="1"/>
    <n v="209"/>
    <n v="665"/>
    <s v="500 Block of VALENCIA ST"/>
    <s v="6TH ST / STEVENSON ST"/>
    <x v="0"/>
    <x v="99"/>
    <s v="10/29/1982"/>
    <x v="1"/>
    <s v="Inventory manager"/>
    <n v="0.31428571428571428"/>
    <x v="49"/>
  </r>
  <r>
    <n v="246"/>
    <n v="3622"/>
    <x v="8"/>
    <x v="1"/>
    <x v="1"/>
    <n v="379"/>
    <n v="963"/>
    <s v="800 Block of 47TH AV"/>
    <s v="0 Block of LURLINE ST"/>
    <x v="0"/>
    <x v="100"/>
    <d v="2019-01-03T00:00:00"/>
    <x v="1"/>
    <s v="In House logistics executive"/>
    <n v="0.39356178608515058"/>
    <x v="50"/>
  </r>
  <r>
    <n v="105"/>
    <n v="8808"/>
    <x v="6"/>
    <x v="0"/>
    <x v="0"/>
    <n v="949"/>
    <n v="1419"/>
    <s v="KEITH ST / THOMAS AV"/>
    <s v="100 Block of CAPP ST"/>
    <x v="1"/>
    <x v="101"/>
    <s v=""/>
    <x v="0"/>
    <s v="Delivery Boy"/>
    <n v="0.66878083157152923"/>
    <x v="2"/>
  </r>
  <r>
    <n v="308"/>
    <n v="4920"/>
    <x v="3"/>
    <x v="0"/>
    <x v="1"/>
    <n v="438"/>
    <n v="656"/>
    <s v="LYON ST / OFARRELL ST"/>
    <s v="1200 Block of NOE ST"/>
    <x v="1"/>
    <x v="102"/>
    <s v=""/>
    <x v="1"/>
    <s v="Chief executive officer"/>
    <n v="0.66768292682926833"/>
    <x v="2"/>
  </r>
  <r>
    <n v="172"/>
    <n v="3140"/>
    <x v="4"/>
    <x v="1"/>
    <x v="1"/>
    <n v="726"/>
    <n v="1381"/>
    <s v="0 Block of HARRISON ST"/>
    <s v="1200 Block of GOLDEN GATE AV"/>
    <x v="0"/>
    <x v="103"/>
    <s v="10/26/2004"/>
    <x v="0"/>
    <s v="Manager"/>
    <n v="0.52570601013758145"/>
    <x v="51"/>
  </r>
  <r>
    <n v="775"/>
    <n v="8104"/>
    <x v="2"/>
    <x v="0"/>
    <x v="1"/>
    <n v="451"/>
    <n v="713"/>
    <s v="0 Block of 6TH ST"/>
    <s v="1400 Block of RANKIN ST"/>
    <x v="1"/>
    <x v="104"/>
    <s v=""/>
    <x v="1"/>
    <s v="Inventory manager"/>
    <n v="0.63253856942496489"/>
    <x v="2"/>
  </r>
  <r>
    <n v="333"/>
    <n v="2208"/>
    <x v="1"/>
    <x v="0"/>
    <x v="0"/>
    <n v="812"/>
    <n v="1104"/>
    <s v="1800 Block of DONNER AV"/>
    <s v="19TH AV / LINCOLN WY"/>
    <x v="0"/>
    <x v="105"/>
    <d v="2013-11-08T00:00:00"/>
    <x v="0"/>
    <s v="Marketing manager"/>
    <n v="0.73550724637681164"/>
    <x v="52"/>
  </r>
  <r>
    <n v="548"/>
    <n v="7043"/>
    <x v="0"/>
    <x v="1"/>
    <x v="0"/>
    <n v="240"/>
    <n v="571"/>
    <s v="800 Block of INGERSON AV"/>
    <s v="MISSION ST / 2ND ST"/>
    <x v="1"/>
    <x v="106"/>
    <s v=""/>
    <x v="1"/>
    <s v="Material handling executive"/>
    <n v="0.42031523642732049"/>
    <x v="2"/>
  </r>
  <r>
    <n v="665"/>
    <n v="7485"/>
    <x v="10"/>
    <x v="0"/>
    <x v="0"/>
    <n v="982"/>
    <n v="1405"/>
    <s v="1300 Block of REVERE AV"/>
    <s v="0 Block of WILLIAR AV"/>
    <x v="0"/>
    <x v="107"/>
    <s v="4/27/2010"/>
    <x v="0"/>
    <s v="Engineering department manager"/>
    <n v="0.69893238434163696"/>
    <x v="53"/>
  </r>
  <r>
    <n v="305"/>
    <n v="1748"/>
    <x v="8"/>
    <x v="0"/>
    <x v="1"/>
    <n v="954"/>
    <n v="1473"/>
    <s v="0 Block of DORE ST"/>
    <s v="100 Block of TURK ST"/>
    <x v="0"/>
    <x v="108"/>
    <d v="1992-01-11T00:00:00"/>
    <x v="0"/>
    <s v="Delivery Boy"/>
    <n v="0.64765784114052949"/>
    <x v="54"/>
  </r>
  <r>
    <n v="938"/>
    <n v="9968"/>
    <x v="7"/>
    <x v="0"/>
    <x v="0"/>
    <n v="35"/>
    <n v="20"/>
    <s v="1200 Block of THE EMBARCADERONORTH ST"/>
    <s v="500 Block of BRANNAN ST"/>
    <x v="1"/>
    <x v="109"/>
    <s v=""/>
    <x v="1"/>
    <s v="Block development manager"/>
    <n v="1.75"/>
    <x v="2"/>
  </r>
  <r>
    <n v="714"/>
    <n v="5330"/>
    <x v="3"/>
    <x v="0"/>
    <x v="1"/>
    <n v="148"/>
    <n v="835"/>
    <s v="PIERCE ST / LOMBARD ST"/>
    <s v="8TH AV / CLEMENT ST"/>
    <x v="0"/>
    <x v="110"/>
    <d v="2011-08-06T00:00:00"/>
    <x v="1"/>
    <s v="Assistant manager"/>
    <n v="0.17724550898203592"/>
    <x v="55"/>
  </r>
  <r>
    <n v="251"/>
    <n v="2183"/>
    <x v="4"/>
    <x v="1"/>
    <x v="0"/>
    <n v="422"/>
    <n v="651"/>
    <s v="1700 Block of NEWCOMB AV"/>
    <s v="1500 Block of LASALLE AV"/>
    <x v="0"/>
    <x v="111"/>
    <d v="2003-02-12T00:00:00"/>
    <x v="1"/>
    <s v="Market analyst"/>
    <n v="0.64823348694316441"/>
    <x v="56"/>
  </r>
  <r>
    <n v="330"/>
    <n v="2182"/>
    <x v="2"/>
    <x v="0"/>
    <x v="1"/>
    <n v="275"/>
    <n v="653"/>
    <s v="2300 Block of 25TH AV"/>
    <s v="HOLLYPARK CR / MURRAY ST"/>
    <x v="1"/>
    <x v="112"/>
    <s v=""/>
    <x v="1"/>
    <s v="Office manager"/>
    <n v="0.42113323124042878"/>
    <x v="2"/>
  </r>
  <r>
    <n v="69"/>
    <n v="1087"/>
    <x v="0"/>
    <x v="0"/>
    <x v="0"/>
    <n v="367"/>
    <n v="740"/>
    <s v="2000 Block of MISSION ST"/>
    <s v="2400 Block of SAN BRUNO AV"/>
    <x v="0"/>
    <x v="113"/>
    <s v="8/30/2018"/>
    <x v="1"/>
    <s v="Market analyst"/>
    <n v="0.49594594594594593"/>
    <x v="57"/>
  </r>
  <r>
    <n v="969"/>
    <n v="4296"/>
    <x v="6"/>
    <x v="1"/>
    <x v="1"/>
    <n v="507"/>
    <n v="1334"/>
    <s v="1100 Block of CONNECTICUT ST"/>
    <s v="1700 Block of 22ND AV"/>
    <x v="0"/>
    <x v="114"/>
    <d v="2013-09-03T00:00:00"/>
    <x v="0"/>
    <s v="Head of marketing"/>
    <n v="0.38005997001499248"/>
    <x v="58"/>
  </r>
  <r>
    <n v="974"/>
    <n v="9784"/>
    <x v="8"/>
    <x v="1"/>
    <x v="0"/>
    <n v="442"/>
    <n v="770"/>
    <s v="1000 Block of POTRERO AV"/>
    <s v="0 Block of LEAVENWORTH ST"/>
    <x v="0"/>
    <x v="115"/>
    <s v="6/21/2013"/>
    <x v="1"/>
    <s v="Head of marketing"/>
    <n v="0.574025974025974"/>
    <x v="36"/>
  </r>
  <r>
    <n v="526"/>
    <n v="6210"/>
    <x v="10"/>
    <x v="1"/>
    <x v="0"/>
    <n v="510"/>
    <n v="1205"/>
    <s v="500 Block of 41ST AV"/>
    <s v="500 Block of GUERRERO ST"/>
    <x v="0"/>
    <x v="116"/>
    <d v="1991-03-07T00:00:00"/>
    <x v="0"/>
    <s v="Sales manager"/>
    <n v="0.42323651452282157"/>
    <x v="6"/>
  </r>
  <r>
    <n v="510"/>
    <n v="5781"/>
    <x v="5"/>
    <x v="1"/>
    <x v="0"/>
    <n v="117"/>
    <n v="716"/>
    <s v="700 Block of MARKET ST"/>
    <s v="ELLIS ST / HYDE ST"/>
    <x v="1"/>
    <x v="117"/>
    <s v=""/>
    <x v="1"/>
    <s v="Material handling executive"/>
    <n v="0.16340782122905029"/>
    <x v="2"/>
  </r>
  <r>
    <n v="444"/>
    <n v="8306"/>
    <x v="9"/>
    <x v="0"/>
    <x v="1"/>
    <n v="973"/>
    <n v="1250"/>
    <s v="0 Block of CASTLEMANOR AV"/>
    <s v="LANE ST / REVERE AV"/>
    <x v="1"/>
    <x v="118"/>
    <s v=""/>
    <x v="0"/>
    <s v="Project director"/>
    <n v="0.77839999999999998"/>
    <x v="2"/>
  </r>
  <r>
    <n v="503"/>
    <n v="3270"/>
    <x v="4"/>
    <x v="0"/>
    <x v="0"/>
    <n v="243"/>
    <n v="935"/>
    <s v="GEARY ST / HYDE ST"/>
    <s v="1200 Block of MARKET ST"/>
    <x v="0"/>
    <x v="119"/>
    <s v="5/25/1974"/>
    <x v="1"/>
    <s v="Transport manager"/>
    <n v="0.25989304812834224"/>
    <x v="59"/>
  </r>
  <r>
    <n v="109"/>
    <n v="6787"/>
    <x v="1"/>
    <x v="0"/>
    <x v="1"/>
    <n v="715"/>
    <n v="1185"/>
    <s v="2000 Block of MISSION ST"/>
    <s v="500 Block of 39TH AV"/>
    <x v="1"/>
    <x v="120"/>
    <s v=""/>
    <x v="0"/>
    <s v="Marketing manager"/>
    <n v="0.6033755274261603"/>
    <x v="2"/>
  </r>
  <r>
    <n v="823"/>
    <n v="3733"/>
    <x v="0"/>
    <x v="0"/>
    <x v="1"/>
    <n v="571"/>
    <n v="1031"/>
    <s v="700 Block of STANYAN ST"/>
    <s v="600 Block of MISSION ST"/>
    <x v="0"/>
    <x v="121"/>
    <s v="5/20/1975"/>
    <x v="0"/>
    <s v="Sales manager"/>
    <n v="0.55383123181377303"/>
    <x v="60"/>
  </r>
  <r>
    <n v="147"/>
    <n v="207"/>
    <x v="6"/>
    <x v="0"/>
    <x v="1"/>
    <n v="369"/>
    <n v="646"/>
    <s v="300 Block of ATHENS ST"/>
    <s v="1400 Block of CLAY ST"/>
    <x v="0"/>
    <x v="122"/>
    <s v="9/15/2005"/>
    <x v="1"/>
    <s v="Transport manager"/>
    <n v="0.57120743034055732"/>
    <x v="61"/>
  </r>
  <r>
    <n v="625"/>
    <n v="3"/>
    <x v="6"/>
    <x v="1"/>
    <x v="0"/>
    <n v="318"/>
    <n v="980"/>
    <s v="5600 Block of DIAMONDHEIGHTS BL"/>
    <s v="100 Block of ELLIOT ST"/>
    <x v="1"/>
    <x v="123"/>
    <s v=""/>
    <x v="1"/>
    <s v="Project director"/>
    <n v="0.32448979591836735"/>
    <x v="2"/>
  </r>
  <r>
    <n v="695"/>
    <n v="1896"/>
    <x v="4"/>
    <x v="0"/>
    <x v="0"/>
    <n v="266"/>
    <n v="833"/>
    <s v="2000 Block of MISSION ST"/>
    <s v="4600 Block of IRVING ST"/>
    <x v="1"/>
    <x v="124"/>
    <s v=""/>
    <x v="1"/>
    <s v="Sales manager"/>
    <n v="0.31932773109243695"/>
    <x v="2"/>
  </r>
  <r>
    <n v="983"/>
    <n v="9631"/>
    <x v="2"/>
    <x v="1"/>
    <x v="0"/>
    <n v="60"/>
    <n v="166"/>
    <s v="200 Block of TURK ST"/>
    <s v="0 Block of ANKENY ST"/>
    <x v="1"/>
    <x v="125"/>
    <s v=""/>
    <x v="1"/>
    <s v="Manager"/>
    <n v="0.36144578313253012"/>
    <x v="2"/>
  </r>
  <r>
    <n v="82"/>
    <n v="3132"/>
    <x v="1"/>
    <x v="1"/>
    <x v="1"/>
    <n v="121"/>
    <n v="557"/>
    <s v="NATOMA ST / 2ND ST"/>
    <s v="3500 Block of MISSION ST"/>
    <x v="1"/>
    <x v="126"/>
    <s v=""/>
    <x v="1"/>
    <s v="Fleet manager"/>
    <n v="0.21723518850987433"/>
    <x v="2"/>
  </r>
  <r>
    <n v="397"/>
    <n v="1202"/>
    <x v="8"/>
    <x v="1"/>
    <x v="1"/>
    <n v="876"/>
    <n v="1045"/>
    <s v="1600 Block of DONNER AV"/>
    <s v="800 Block of LARKIN ST"/>
    <x v="1"/>
    <x v="127"/>
    <s v=""/>
    <x v="0"/>
    <s v="Manager"/>
    <n v="0.83827751196172251"/>
    <x v="2"/>
  </r>
  <r>
    <n v="599"/>
    <n v="8834"/>
    <x v="6"/>
    <x v="0"/>
    <x v="0"/>
    <n v="946"/>
    <n v="1100"/>
    <s v="400 Block of ELLIS ST"/>
    <s v="800 Block of MOSCOW ST"/>
    <x v="1"/>
    <x v="128"/>
    <s v=""/>
    <x v="0"/>
    <s v="IT support executive"/>
    <n v="0.86"/>
    <x v="2"/>
  </r>
  <r>
    <n v="306"/>
    <n v="1201"/>
    <x v="7"/>
    <x v="0"/>
    <x v="0"/>
    <n v="654"/>
    <n v="1150"/>
    <s v="100 Block of LEAVENWORTH ST"/>
    <s v="100 Block of PERSIA AV"/>
    <x v="0"/>
    <x v="129"/>
    <s v="7/22/1983"/>
    <x v="0"/>
    <s v="Sales manager"/>
    <n v="0.56869565217391305"/>
    <x v="62"/>
  </r>
  <r>
    <n v="536"/>
    <n v="2573"/>
    <x v="9"/>
    <x v="0"/>
    <x v="1"/>
    <n v="74"/>
    <n v="281"/>
    <s v="100 Block of POWELL ST"/>
    <s v="0 Block of TAYLOR ST"/>
    <x v="0"/>
    <x v="130"/>
    <s v="9/21/2016"/>
    <x v="1"/>
    <s v="Fleet manager"/>
    <n v="0.26334519572953735"/>
    <x v="50"/>
  </r>
  <r>
    <n v="20"/>
    <n v="6759"/>
    <x v="9"/>
    <x v="0"/>
    <x v="0"/>
    <n v="630"/>
    <n v="1062"/>
    <s v="1600 Block of 39TH AV"/>
    <s v="PARNASSUS AV / CLAYTON ST"/>
    <x v="1"/>
    <x v="131"/>
    <s v=""/>
    <x v="0"/>
    <s v="Warehouse in charge"/>
    <n v="0.59322033898305082"/>
    <x v="2"/>
  </r>
  <r>
    <n v="515"/>
    <n v="2601"/>
    <x v="0"/>
    <x v="0"/>
    <x v="1"/>
    <n v="782"/>
    <n v="1425"/>
    <s v="MARKET ST / CHURCH ST"/>
    <s v="LOMBARD ST / LEAVENWORTH ST"/>
    <x v="1"/>
    <x v="132"/>
    <s v=""/>
    <x v="0"/>
    <s v="Project director"/>
    <n v="0.54877192982456136"/>
    <x v="2"/>
  </r>
  <r>
    <n v="332"/>
    <n v="2656"/>
    <x v="1"/>
    <x v="1"/>
    <x v="0"/>
    <n v="45"/>
    <n v="39"/>
    <s v="100 Block of UPPER TR"/>
    <s v="POST ST / HYDE ST"/>
    <x v="1"/>
    <x v="133"/>
    <s v=""/>
    <x v="1"/>
    <s v="Project director"/>
    <n v="1.1538461538461537"/>
    <x v="2"/>
  </r>
  <r>
    <n v="127"/>
    <n v="9645"/>
    <x v="1"/>
    <x v="1"/>
    <x v="1"/>
    <n v="916"/>
    <n v="1143"/>
    <s v="300 Block of SALINAS AV"/>
    <s v="1900 Block of FILLMORE ST"/>
    <x v="0"/>
    <x v="134"/>
    <d v="2006-09-01T00:00:00"/>
    <x v="0"/>
    <s v="Warehouse manager"/>
    <n v="0.80139982502187224"/>
    <x v="63"/>
  </r>
  <r>
    <n v="958"/>
    <n v="584"/>
    <x v="7"/>
    <x v="1"/>
    <x v="1"/>
    <n v="274"/>
    <n v="669"/>
    <s v="0 Block of GOLDEN GATE AV"/>
    <s v="900 Block of MARIPOSA ST"/>
    <x v="1"/>
    <x v="135"/>
    <s v=""/>
    <x v="1"/>
    <s v="Non-executive director"/>
    <n v="0.40956651718983555"/>
    <x v="2"/>
  </r>
  <r>
    <n v="42"/>
    <n v="2121"/>
    <x v="10"/>
    <x v="0"/>
    <x v="0"/>
    <n v="987"/>
    <n v="1134"/>
    <s v="MINNA ST / 5TH ST"/>
    <s v="MARKET ST / 5TH ST"/>
    <x v="0"/>
    <x v="136"/>
    <d v="1979-12-09T00:00:00"/>
    <x v="0"/>
    <s v="Assistant manager"/>
    <n v="0.87037037037037035"/>
    <x v="64"/>
  </r>
  <r>
    <n v="977"/>
    <n v="2142"/>
    <x v="10"/>
    <x v="1"/>
    <x v="0"/>
    <n v="434"/>
    <n v="558"/>
    <s v="200 Block of MISSOURI ST"/>
    <s v="900 Block of ELLSWORTH ST"/>
    <x v="0"/>
    <x v="137"/>
    <s v="10/20/2002"/>
    <x v="1"/>
    <s v="HR manager"/>
    <n v="0.77777777777777779"/>
    <x v="65"/>
  </r>
  <r>
    <n v="460"/>
    <n v="2396"/>
    <x v="3"/>
    <x v="1"/>
    <x v="1"/>
    <n v="897"/>
    <n v="1313"/>
    <s v="100 Block of EDDY ST"/>
    <s v="1400 Block of KIRKWOOD CT"/>
    <x v="0"/>
    <x v="138"/>
    <s v="9/15/2005"/>
    <x v="0"/>
    <s v="Chief executive officer"/>
    <n v="0.68316831683168322"/>
    <x v="66"/>
  </r>
  <r>
    <n v="659"/>
    <n v="8747"/>
    <x v="8"/>
    <x v="1"/>
    <x v="0"/>
    <n v="442"/>
    <n v="595"/>
    <s v="0 Block of UNITEDNATIONS PZ"/>
    <s v="200 Block of HAHN ST"/>
    <x v="0"/>
    <x v="139"/>
    <d v="1998-11-09T00:00:00"/>
    <x v="1"/>
    <s v="Warehouse in charge"/>
    <n v="0.74285714285714288"/>
    <x v="44"/>
  </r>
  <r>
    <n v="197"/>
    <n v="4142"/>
    <x v="4"/>
    <x v="0"/>
    <x v="1"/>
    <n v="98"/>
    <n v="360"/>
    <s v="300 Block of BUCHANAN ST"/>
    <s v="2800 Block of BRYANT ST"/>
    <x v="0"/>
    <x v="140"/>
    <s v="8/23/1989"/>
    <x v="1"/>
    <s v="Delivery Boy"/>
    <n v="0.2722222222222222"/>
    <x v="67"/>
  </r>
  <r>
    <n v="540"/>
    <n v="9770"/>
    <x v="1"/>
    <x v="1"/>
    <x v="1"/>
    <n v="431"/>
    <n v="934"/>
    <s v="4000 Block of GEARY BL"/>
    <s v="1000 Block of POTRERO AV"/>
    <x v="0"/>
    <x v="141"/>
    <d v="1977-08-11T00:00:00"/>
    <x v="1"/>
    <s v="Project director"/>
    <n v="0.4614561027837259"/>
    <x v="68"/>
  </r>
  <r>
    <n v="178"/>
    <n v="2593"/>
    <x v="9"/>
    <x v="1"/>
    <x v="1"/>
    <n v="745"/>
    <n v="1383"/>
    <s v="3100 Block of 23RD ST"/>
    <s v="GEARY ST / POWELL ST"/>
    <x v="0"/>
    <x v="142"/>
    <s v="1/26/2009"/>
    <x v="0"/>
    <s v="Delivery Boy"/>
    <n v="0.53868402024584239"/>
    <x v="11"/>
  </r>
  <r>
    <n v="202"/>
    <n v="9807"/>
    <x v="2"/>
    <x v="1"/>
    <x v="1"/>
    <n v="871"/>
    <n v="1274"/>
    <s v="200 Block of HAHN ST"/>
    <s v="600 Block of VALENCIA ST"/>
    <x v="0"/>
    <x v="143"/>
    <d v="2001-03-08T00:00:00"/>
    <x v="0"/>
    <s v="Manager"/>
    <n v="0.68367346938775508"/>
    <x v="69"/>
  </r>
  <r>
    <n v="632"/>
    <n v="2525"/>
    <x v="6"/>
    <x v="0"/>
    <x v="0"/>
    <n v="67"/>
    <n v="193"/>
    <s v="CAPP ST / 17TH ST"/>
    <s v="ALEMANY BL / ELLSWORTH ST"/>
    <x v="0"/>
    <x v="144"/>
    <s v="12/25/1992"/>
    <x v="1"/>
    <s v="Warehouse in charge"/>
    <n v="0.34715025906735753"/>
    <x v="70"/>
  </r>
  <r>
    <n v="25"/>
    <n v="1724"/>
    <x v="2"/>
    <x v="0"/>
    <x v="1"/>
    <n v="431"/>
    <n v="702"/>
    <s v="4TH ST / HARRISON ST"/>
    <s v="600 Block of CLAY ST"/>
    <x v="0"/>
    <x v="145"/>
    <s v="5/17/2004"/>
    <x v="1"/>
    <s v="Warehouse in charge"/>
    <n v="0.61396011396011396"/>
    <x v="71"/>
  </r>
  <r>
    <n v="990"/>
    <n v="7146"/>
    <x v="9"/>
    <x v="1"/>
    <x v="0"/>
    <n v="178"/>
    <n v="646"/>
    <s v="700 Block of BATTERY ST"/>
    <s v="0 Block of MARINA BL"/>
    <x v="0"/>
    <x v="146"/>
    <s v="11/28/2003"/>
    <x v="1"/>
    <s v="Warehouse manager"/>
    <n v="0.27554179566563469"/>
    <x v="72"/>
  </r>
  <r>
    <n v="913"/>
    <n v="563"/>
    <x v="2"/>
    <x v="0"/>
    <x v="1"/>
    <n v="180"/>
    <n v="755"/>
    <s v="5TH ST / MARKET ST"/>
    <s v="MONTGOMERY ST / VALLEJO ST"/>
    <x v="1"/>
    <x v="147"/>
    <s v=""/>
    <x v="1"/>
    <s v="Warehouse manager"/>
    <n v="0.23841059602649006"/>
    <x v="2"/>
  </r>
  <r>
    <n v="371"/>
    <n v="7771"/>
    <x v="10"/>
    <x v="0"/>
    <x v="1"/>
    <n v="280"/>
    <n v="990"/>
    <s v="2400 Block of MISSION ST"/>
    <s v="BEACH ST / TAYLOR ST"/>
    <x v="1"/>
    <x v="148"/>
    <s v=""/>
    <x v="1"/>
    <s v="Inventory manager"/>
    <n v="0.28282828282828282"/>
    <x v="2"/>
  </r>
  <r>
    <n v="514"/>
    <n v="4789"/>
    <x v="7"/>
    <x v="0"/>
    <x v="1"/>
    <n v="263"/>
    <n v="965"/>
    <s v="TARAVAL ST / 17TH AV"/>
    <s v="EDDY ST / MASON ST"/>
    <x v="1"/>
    <x v="149"/>
    <s v=""/>
    <x v="1"/>
    <s v="Project director"/>
    <n v="0.27253886010362693"/>
    <x v="2"/>
  </r>
  <r>
    <n v="707"/>
    <n v="3221"/>
    <x v="8"/>
    <x v="0"/>
    <x v="0"/>
    <n v="187"/>
    <n v="931"/>
    <s v="19TH ST / SHOTWELL ST"/>
    <s v="7TH ST / STEVENSON ST"/>
    <x v="1"/>
    <x v="150"/>
    <s v=""/>
    <x v="1"/>
    <s v="IT support executive"/>
    <n v="0.20085929108485501"/>
    <x v="2"/>
  </r>
  <r>
    <n v="473"/>
    <n v="5197"/>
    <x v="10"/>
    <x v="1"/>
    <x v="0"/>
    <n v="94"/>
    <n v="361"/>
    <s v="2300 Block of 14TH AV"/>
    <s v="0 Block of 12TH ST"/>
    <x v="0"/>
    <x v="151"/>
    <s v="1/17/2012"/>
    <x v="1"/>
    <s v="IT support executive"/>
    <n v="0.26038781163434904"/>
    <x v="73"/>
  </r>
  <r>
    <n v="847"/>
    <n v="8183"/>
    <x v="5"/>
    <x v="1"/>
    <x v="1"/>
    <n v="906"/>
    <n v="1297"/>
    <s v="2100 Block of MISSION ST"/>
    <s v="1100 Block of FOLSOM ST"/>
    <x v="1"/>
    <x v="152"/>
    <s v=""/>
    <x v="0"/>
    <s v="Engineering department manager"/>
    <n v="0.69853508095605243"/>
    <x v="2"/>
  </r>
  <r>
    <n v="815"/>
    <n v="1126"/>
    <x v="0"/>
    <x v="1"/>
    <x v="0"/>
    <n v="71"/>
    <n v="130"/>
    <s v="1400 Block of VANDYKE AV"/>
    <s v="EDDY ST / VANNESS AV"/>
    <x v="0"/>
    <x v="153"/>
    <d v="2010-02-03T00:00:00"/>
    <x v="1"/>
    <s v="Delivery Boy"/>
    <n v="0.5461538461538461"/>
    <x v="74"/>
  </r>
  <r>
    <n v="928"/>
    <n v="4899"/>
    <x v="7"/>
    <x v="1"/>
    <x v="1"/>
    <n v="253"/>
    <n v="904"/>
    <s v="800 Block of MARKET ST"/>
    <s v="800 Block of MARKET ST"/>
    <x v="1"/>
    <x v="154"/>
    <s v=""/>
    <x v="1"/>
    <s v="Executive director"/>
    <n v="0.27986725663716816"/>
    <x v="2"/>
  </r>
  <r>
    <n v="210"/>
    <n v="4732"/>
    <x v="2"/>
    <x v="1"/>
    <x v="1"/>
    <n v="591"/>
    <n v="1433"/>
    <s v="300 Block of COLLINGWOOD ST"/>
    <s v="900 Block of MARKET ST"/>
    <x v="1"/>
    <x v="155"/>
    <s v=""/>
    <x v="0"/>
    <s v="Warehouse manager"/>
    <n v="0.41242149337055128"/>
    <x v="2"/>
  </r>
  <r>
    <n v="793"/>
    <n v="4103"/>
    <x v="8"/>
    <x v="0"/>
    <x v="0"/>
    <n v="399"/>
    <n v="835"/>
    <s v="400 Block of ELLIS ST"/>
    <s v="17TH ST / SHOTWELL ST"/>
    <x v="1"/>
    <x v="156"/>
    <s v=""/>
    <x v="1"/>
    <s v="Office manager"/>
    <n v="0.47784431137724553"/>
    <x v="2"/>
  </r>
  <r>
    <n v="872"/>
    <n v="7861"/>
    <x v="8"/>
    <x v="1"/>
    <x v="1"/>
    <n v="91"/>
    <n v="242"/>
    <s v="21ST ST / POTRERO AV"/>
    <s v="400 Block of GENEVA AV"/>
    <x v="0"/>
    <x v="157"/>
    <s v="5/17/2008"/>
    <x v="1"/>
    <s v="Branch manager"/>
    <n v="0.37603305785123969"/>
    <x v="75"/>
  </r>
  <r>
    <n v="298"/>
    <n v="7764"/>
    <x v="7"/>
    <x v="1"/>
    <x v="0"/>
    <n v="717"/>
    <n v="1297"/>
    <s v="200 Block of 11TH AV"/>
    <s v="400 Block of TURK ST"/>
    <x v="1"/>
    <x v="158"/>
    <s v=""/>
    <x v="0"/>
    <s v="Warehouse in charge"/>
    <n v="0.5528141865844256"/>
    <x v="2"/>
  </r>
  <r>
    <n v="941"/>
    <n v="5345"/>
    <x v="4"/>
    <x v="1"/>
    <x v="0"/>
    <n v="735"/>
    <n v="1181"/>
    <s v="17TH ST / FOLSOM ST"/>
    <s v="400 Block of BRIGHT ST"/>
    <x v="0"/>
    <x v="159"/>
    <s v="8/28/2010"/>
    <x v="0"/>
    <s v="HR manager"/>
    <n v="0.62235393734123623"/>
    <x v="76"/>
  </r>
  <r>
    <n v="731"/>
    <n v="6191"/>
    <x v="7"/>
    <x v="0"/>
    <x v="1"/>
    <n v="970"/>
    <n v="1242"/>
    <s v="KEITH ST / SHAFTER AV"/>
    <s v="0 Block of SPOFFORD LN"/>
    <x v="1"/>
    <x v="160"/>
    <s v=""/>
    <x v="0"/>
    <s v="HR manager"/>
    <n v="0.78099838969404189"/>
    <x v="2"/>
  </r>
  <r>
    <n v="500"/>
    <n v="310"/>
    <x v="10"/>
    <x v="0"/>
    <x v="0"/>
    <n v="80"/>
    <n v="236"/>
    <s v="900 Block of LARKIN ST"/>
    <s v="900 Block of STOCKTON ST"/>
    <x v="1"/>
    <x v="161"/>
    <s v=""/>
    <x v="1"/>
    <s v="Fleet manager"/>
    <n v="0.33898305084745761"/>
    <x v="2"/>
  </r>
  <r>
    <n v="142"/>
    <n v="3095"/>
    <x v="10"/>
    <x v="0"/>
    <x v="1"/>
    <n v="550"/>
    <n v="1171"/>
    <s v="400 Block of TURK ST"/>
    <s v="MADRID ST / RUSSIA AV"/>
    <x v="1"/>
    <x v="162"/>
    <s v=""/>
    <x v="0"/>
    <s v="Delivery Boy"/>
    <n v="0.46968403074295473"/>
    <x v="2"/>
  </r>
  <r>
    <n v="787"/>
    <n v="2159"/>
    <x v="10"/>
    <x v="1"/>
    <x v="1"/>
    <n v="187"/>
    <n v="864"/>
    <s v="0 Block of OFARRELL ST"/>
    <s v="200 Block of TURK ST"/>
    <x v="0"/>
    <x v="163"/>
    <s v="6/25/2011"/>
    <x v="1"/>
    <s v="Warehouse manager"/>
    <n v="0.21643518518518517"/>
    <x v="77"/>
  </r>
  <r>
    <n v="749"/>
    <n v="3569"/>
    <x v="8"/>
    <x v="1"/>
    <x v="1"/>
    <n v="262"/>
    <n v="875"/>
    <s v="0 Block of PAYSON ST"/>
    <s v="0 Block of POWELL ST"/>
    <x v="0"/>
    <x v="164"/>
    <d v="2014-02-07T00:00:00"/>
    <x v="1"/>
    <s v="Engineering department manager"/>
    <n v="0.29942857142857143"/>
    <x v="29"/>
  </r>
  <r>
    <n v="304"/>
    <n v="5958"/>
    <x v="4"/>
    <x v="0"/>
    <x v="0"/>
    <n v="540"/>
    <n v="1172"/>
    <s v="500 Block of STEVENSON ST"/>
    <s v="HYDE ST / TURK ST"/>
    <x v="0"/>
    <x v="44"/>
    <s v="9/25/2004"/>
    <x v="0"/>
    <s v="Block development manager"/>
    <n v="0.46075085324232085"/>
    <x v="78"/>
  </r>
  <r>
    <n v="30"/>
    <n v="1275"/>
    <x v="5"/>
    <x v="0"/>
    <x v="0"/>
    <n v="581"/>
    <n v="1422"/>
    <s v="CALIFORNIA ST / DAVIS ST"/>
    <s v="0 Block of STOCKTON ST"/>
    <x v="0"/>
    <x v="165"/>
    <d v="2010-09-03T00:00:00"/>
    <x v="0"/>
    <s v="Transport manager"/>
    <n v="0.40857946554149088"/>
    <x v="79"/>
  </r>
  <r>
    <n v="477"/>
    <n v="6357"/>
    <x v="5"/>
    <x v="1"/>
    <x v="0"/>
    <n v="840"/>
    <n v="1061"/>
    <s v="400 Block of LEAVENWORTH ST"/>
    <s v="NEWCOMB AV / 3RD ST"/>
    <x v="1"/>
    <x v="166"/>
    <s v=""/>
    <x v="0"/>
    <s v="Delivery Boy"/>
    <n v="0.79170593779453347"/>
    <x v="2"/>
  </r>
  <r>
    <n v="52"/>
    <n v="4551"/>
    <x v="7"/>
    <x v="0"/>
    <x v="1"/>
    <n v="873"/>
    <n v="1199"/>
    <s v="1000 Block of COLUMBUS AV"/>
    <s v="1400 Block of PHELPS ST"/>
    <x v="1"/>
    <x v="167"/>
    <s v=""/>
    <x v="0"/>
    <s v="Project director"/>
    <n v="0.7281067556296914"/>
    <x v="2"/>
  </r>
  <r>
    <n v="73"/>
    <n v="4252"/>
    <x v="2"/>
    <x v="0"/>
    <x v="1"/>
    <n v="315"/>
    <n v="937"/>
    <s v="800 Block of BRYANT ST"/>
    <s v="3800 Block of 24TH ST"/>
    <x v="1"/>
    <x v="168"/>
    <s v=""/>
    <x v="1"/>
    <s v="Warehouse manager"/>
    <n v="0.33617929562433296"/>
    <x v="2"/>
  </r>
  <r>
    <n v="691"/>
    <n v="2096"/>
    <x v="6"/>
    <x v="0"/>
    <x v="0"/>
    <n v="955"/>
    <n v="1369"/>
    <s v="5TH ST / MISSION ST"/>
    <s v="1500 Block of HAIGHT ST"/>
    <x v="0"/>
    <x v="169"/>
    <s v="8/20/2012"/>
    <x v="0"/>
    <s v="Office manager"/>
    <n v="0.69758948137326515"/>
    <x v="80"/>
  </r>
  <r>
    <n v="786"/>
    <n v="5209"/>
    <x v="0"/>
    <x v="1"/>
    <x v="1"/>
    <n v="372"/>
    <n v="679"/>
    <s v="3600 Block of SACRAMENTO ST"/>
    <s v="SCOTT ST / CHESTNUT ST"/>
    <x v="0"/>
    <x v="170"/>
    <s v="8/31/1976"/>
    <x v="1"/>
    <s v="Chief finance officer"/>
    <n v="0.54786450662739328"/>
    <x v="4"/>
  </r>
  <r>
    <n v="68"/>
    <n v="9271"/>
    <x v="10"/>
    <x v="0"/>
    <x v="1"/>
    <n v="182"/>
    <n v="726"/>
    <s v="1700 Block of FULTON ST"/>
    <s v="300 Block of HAIGHT ST"/>
    <x v="1"/>
    <x v="171"/>
    <s v=""/>
    <x v="1"/>
    <s v="Market analyst"/>
    <n v="0.25068870523415976"/>
    <x v="2"/>
  </r>
  <r>
    <n v="630"/>
    <n v="6772"/>
    <x v="7"/>
    <x v="0"/>
    <x v="0"/>
    <n v="868"/>
    <n v="1320"/>
    <s v="3300 Block of BALBOA ST"/>
    <s v="300 Block of ELLIS ST"/>
    <x v="0"/>
    <x v="172"/>
    <s v="9/29/2009"/>
    <x v="0"/>
    <s v="Head of marketing"/>
    <n v="0.65757575757575759"/>
    <x v="81"/>
  </r>
  <r>
    <n v="357"/>
    <n v="4628"/>
    <x v="0"/>
    <x v="1"/>
    <x v="1"/>
    <n v="777"/>
    <n v="1113"/>
    <s v="200 Block of KING ST"/>
    <s v="0 Block of FUENTE AV"/>
    <x v="1"/>
    <x v="173"/>
    <s v=""/>
    <x v="0"/>
    <s v="Market analyst"/>
    <n v="0.69811320754716977"/>
    <x v="2"/>
  </r>
  <r>
    <n v="455"/>
    <n v="3853"/>
    <x v="9"/>
    <x v="1"/>
    <x v="0"/>
    <n v="172"/>
    <n v="580"/>
    <s v="LASALLE AV / PHELPS ST"/>
    <s v="2000 Block of MISSION ST"/>
    <x v="1"/>
    <x v="174"/>
    <s v=""/>
    <x v="1"/>
    <s v="Technical support executive"/>
    <n v="0.29655172413793102"/>
    <x v="2"/>
  </r>
  <r>
    <n v="947"/>
    <n v="515"/>
    <x v="5"/>
    <x v="1"/>
    <x v="1"/>
    <n v="665"/>
    <n v="1257"/>
    <s v="3300 Block of 22ND ST"/>
    <s v="CALIFORNIA ST / POLK ST"/>
    <x v="0"/>
    <x v="175"/>
    <s v="4/30/1987"/>
    <x v="0"/>
    <s v="IT support executive"/>
    <n v="0.5290373906125696"/>
    <x v="53"/>
  </r>
  <r>
    <n v="589"/>
    <n v="7513"/>
    <x v="10"/>
    <x v="1"/>
    <x v="1"/>
    <n v="516"/>
    <n v="1084"/>
    <s v="16TH ST / MISSOURI ST"/>
    <s v="200 Block of HARKNESS AV"/>
    <x v="1"/>
    <x v="176"/>
    <s v=""/>
    <x v="0"/>
    <s v="Inventory manager"/>
    <n v="0.47601476014760147"/>
    <x v="2"/>
  </r>
  <r>
    <n v="863"/>
    <n v="9030"/>
    <x v="8"/>
    <x v="1"/>
    <x v="0"/>
    <n v="412"/>
    <n v="872"/>
    <s v="WINSTON DR / 19TH AV"/>
    <s v="300 Block of BEALE ST"/>
    <x v="1"/>
    <x v="177"/>
    <s v=""/>
    <x v="1"/>
    <s v="In House logistics executive"/>
    <n v="0.47247706422018348"/>
    <x v="2"/>
  </r>
  <r>
    <n v="668"/>
    <n v="2378"/>
    <x v="1"/>
    <x v="0"/>
    <x v="1"/>
    <n v="938"/>
    <n v="1067"/>
    <s v="2100 Block of 16TH AV"/>
    <s v="5TH ST / MARKET ST"/>
    <x v="0"/>
    <x v="178"/>
    <s v="6/16/1972"/>
    <x v="0"/>
    <s v="Material handling executive"/>
    <n v="0.87910028116213679"/>
    <x v="82"/>
  </r>
  <r>
    <n v="206"/>
    <n v="5894"/>
    <x v="1"/>
    <x v="1"/>
    <x v="1"/>
    <n v="854"/>
    <n v="1251"/>
    <s v="1900 Block of WASHINGTON ST"/>
    <s v="CALIFORNIA ST / FILLMORE ST"/>
    <x v="1"/>
    <x v="179"/>
    <s v=""/>
    <x v="0"/>
    <s v="Transport manager"/>
    <n v="0.68265387689848123"/>
    <x v="2"/>
  </r>
  <r>
    <n v="835"/>
    <n v="7587"/>
    <x v="1"/>
    <x v="1"/>
    <x v="0"/>
    <n v="638"/>
    <n v="1314"/>
    <s v="MARTIN LUTHER KING JR DR / 9TH AV"/>
    <s v="0 Block of TURK ST"/>
    <x v="1"/>
    <x v="180"/>
    <s v=""/>
    <x v="0"/>
    <s v="Non-executive director"/>
    <n v="0.48554033485540332"/>
    <x v="2"/>
  </r>
  <r>
    <n v="315"/>
    <n v="1424"/>
    <x v="4"/>
    <x v="0"/>
    <x v="1"/>
    <n v="230"/>
    <n v="638"/>
    <s v="3RD AV / BALBOA ST"/>
    <s v="400 Block of LAKESHORE DR"/>
    <x v="1"/>
    <x v="181"/>
    <s v=""/>
    <x v="1"/>
    <s v="Transport manager"/>
    <n v="0.36050156739811912"/>
    <x v="2"/>
  </r>
  <r>
    <n v="553"/>
    <n v="5214"/>
    <x v="10"/>
    <x v="0"/>
    <x v="0"/>
    <n v="245"/>
    <n v="611"/>
    <s v="3800 Block of MISSION ST"/>
    <s v="100 Block of PAGE ST"/>
    <x v="1"/>
    <x v="182"/>
    <s v=""/>
    <x v="1"/>
    <s v="Chief finance officer"/>
    <n v="0.40098199672667756"/>
    <x v="2"/>
  </r>
  <r>
    <n v="861"/>
    <n v="8249"/>
    <x v="1"/>
    <x v="1"/>
    <x v="0"/>
    <n v="916"/>
    <n v="1255"/>
    <s v="500 Block of JOHNFKENNEDY DR"/>
    <s v="VALLEJO ST / KEARNY ST"/>
    <x v="0"/>
    <x v="183"/>
    <s v="9/13/1996"/>
    <x v="0"/>
    <s v="Chief finance officer"/>
    <n v="0.72988047808764944"/>
    <x v="83"/>
  </r>
  <r>
    <n v="279"/>
    <n v="3172"/>
    <x v="9"/>
    <x v="1"/>
    <x v="0"/>
    <n v="84"/>
    <n v="464"/>
    <s v="800 Block of MARKET ST"/>
    <s v="1500 Block of SLOAT BL"/>
    <x v="1"/>
    <x v="184"/>
    <s v=""/>
    <x v="1"/>
    <s v="Technical support executive"/>
    <n v="0.18103448275862069"/>
    <x v="2"/>
  </r>
  <r>
    <n v="75"/>
    <n v="5489"/>
    <x v="5"/>
    <x v="0"/>
    <x v="0"/>
    <n v="869"/>
    <n v="1317"/>
    <s v="100 Block of POWELL ST"/>
    <s v="GOLDEN GATE AV / LEAVENWORTH ST"/>
    <x v="0"/>
    <x v="185"/>
    <d v="2002-08-09T00:00:00"/>
    <x v="0"/>
    <s v="Sales manager"/>
    <n v="0.65983295368261197"/>
    <x v="14"/>
  </r>
  <r>
    <n v="895"/>
    <n v="2037"/>
    <x v="10"/>
    <x v="1"/>
    <x v="1"/>
    <n v="271"/>
    <n v="704"/>
    <s v="500 Block of HOWARD ST"/>
    <s v="500 Block of JACKSON ST"/>
    <x v="1"/>
    <x v="186"/>
    <s v=""/>
    <x v="1"/>
    <s v="Manager"/>
    <n v="0.38494318181818182"/>
    <x v="2"/>
  </r>
  <r>
    <n v="866"/>
    <n v="2401"/>
    <x v="1"/>
    <x v="1"/>
    <x v="0"/>
    <n v="691"/>
    <n v="1260"/>
    <s v="0 Block of MYRTLE ST"/>
    <s v="2ND ST / TOWNSEND ST"/>
    <x v="0"/>
    <x v="187"/>
    <d v="1995-01-01T00:00:00"/>
    <x v="0"/>
    <s v="Office manager"/>
    <n v="0.54841269841269846"/>
    <x v="84"/>
  </r>
  <r>
    <n v="792"/>
    <n v="1303"/>
    <x v="10"/>
    <x v="0"/>
    <x v="0"/>
    <n v="808"/>
    <n v="1257"/>
    <s v="900 Block of THE EMBARCADERO NORTH ST"/>
    <s v="2500 Block of OCTAVIA ST"/>
    <x v="1"/>
    <x v="188"/>
    <s v=""/>
    <x v="0"/>
    <s v="HR manager"/>
    <n v="0.64280031821797934"/>
    <x v="2"/>
  </r>
  <r>
    <n v="191"/>
    <n v="6798"/>
    <x v="2"/>
    <x v="1"/>
    <x v="1"/>
    <n v="997"/>
    <n v="1382"/>
    <s v="600 Block of GOETTINGEN ST"/>
    <s v="100 Block of 6TH ST"/>
    <x v="0"/>
    <x v="189"/>
    <s v="10/17/1989"/>
    <x v="0"/>
    <s v="Head of marketing"/>
    <n v="0.72141823444283648"/>
    <x v="85"/>
  </r>
  <r>
    <n v="59"/>
    <n v="9917"/>
    <x v="9"/>
    <x v="1"/>
    <x v="0"/>
    <n v="329"/>
    <n v="977"/>
    <s v="1000 Block of SUTTER ST"/>
    <s v="800 Block of 3RD ST"/>
    <x v="1"/>
    <x v="190"/>
    <s v=""/>
    <x v="1"/>
    <s v="Office manager"/>
    <n v="0.3367451381780962"/>
    <x v="2"/>
  </r>
  <r>
    <n v="748"/>
    <n v="2969"/>
    <x v="2"/>
    <x v="0"/>
    <x v="0"/>
    <n v="600"/>
    <n v="1048"/>
    <s v="100 Block of MONTGOMERY ST"/>
    <s v="600 Block of PRENTISS ST"/>
    <x v="1"/>
    <x v="191"/>
    <s v=""/>
    <x v="0"/>
    <s v="Marketing manager"/>
    <n v="0.5725190839694656"/>
    <x v="2"/>
  </r>
  <r>
    <n v="693"/>
    <n v="8737"/>
    <x v="2"/>
    <x v="1"/>
    <x v="1"/>
    <n v="715"/>
    <n v="1271"/>
    <s v="0 Block of POWELL ST"/>
    <s v="600 Block of VALENCIA ST"/>
    <x v="1"/>
    <x v="192"/>
    <s v=""/>
    <x v="0"/>
    <s v="Office manager"/>
    <n v="0.56254917387883552"/>
    <x v="2"/>
  </r>
  <r>
    <n v="955"/>
    <n v="2104"/>
    <x v="2"/>
    <x v="1"/>
    <x v="1"/>
    <n v="957"/>
    <n v="1007"/>
    <s v="BARTLETT ST / 21ST ST"/>
    <s v="FELL ST / POLK ST"/>
    <x v="0"/>
    <x v="193"/>
    <s v="12/27/1992"/>
    <x v="0"/>
    <s v="IT support executive"/>
    <n v="0.95034756703078449"/>
    <x v="8"/>
  </r>
  <r>
    <n v="538"/>
    <n v="1702"/>
    <x v="6"/>
    <x v="1"/>
    <x v="1"/>
    <n v="484"/>
    <n v="863"/>
    <s v="700 Block of MARKET ST"/>
    <s v="700 Block of SWEENY ST"/>
    <x v="1"/>
    <x v="194"/>
    <s v=""/>
    <x v="1"/>
    <s v="Block development manager"/>
    <n v="0.56083429895712633"/>
    <x v="2"/>
  </r>
  <r>
    <n v="169"/>
    <n v="8933"/>
    <x v="3"/>
    <x v="1"/>
    <x v="1"/>
    <n v="576"/>
    <n v="1077"/>
    <s v="0 Block of CAMERON WY"/>
    <s v="200 Block of DORE ST"/>
    <x v="0"/>
    <x v="195"/>
    <s v="8/24/2017"/>
    <x v="0"/>
    <s v="Director"/>
    <n v="0.5348189415041783"/>
    <x v="86"/>
  </r>
  <r>
    <n v="924"/>
    <n v="3624"/>
    <x v="9"/>
    <x v="1"/>
    <x v="0"/>
    <n v="606"/>
    <n v="1021"/>
    <s v="FILLMORE ST / OFARRELL ST"/>
    <s v="HAWTHORNE ST / HARRISON ST"/>
    <x v="0"/>
    <x v="196"/>
    <s v="3/20/2015"/>
    <x v="0"/>
    <s v="Delivery Boy"/>
    <n v="0.59353574926542607"/>
    <x v="87"/>
  </r>
  <r>
    <n v="579"/>
    <n v="4892"/>
    <x v="2"/>
    <x v="0"/>
    <x v="1"/>
    <n v="913"/>
    <n v="1385"/>
    <s v="SUTTER ST / LAGUNA ST"/>
    <s v="SOUTH VAN NESS AV / 22ND ST"/>
    <x v="1"/>
    <x v="197"/>
    <s v=""/>
    <x v="0"/>
    <s v="IT support executive"/>
    <n v="0.65920577617328524"/>
    <x v="2"/>
  </r>
</pivotCacheRecords>
</file>

<file path=xl/pivotCache/pivotCacheRecords9.xml><?xml version="1.0" encoding="utf-8"?>
<pivotCacheRecords xmlns="http://schemas.openxmlformats.org/spreadsheetml/2006/main" xmlns:r="http://schemas.openxmlformats.org/officeDocument/2006/relationships" count="199">
  <r>
    <n v="690"/>
    <n v="230"/>
    <x v="0"/>
    <x v="0"/>
    <x v="0"/>
    <n v="553"/>
    <n v="1210"/>
    <s v="1800 Block of 26TH ST"/>
    <s v="1200 Block of JACKSON ST"/>
    <x v="0"/>
    <d v="2014-04-28T00:00:00"/>
    <s v="12/18/2014"/>
    <x v="0"/>
    <x v="0"/>
    <n v="0.45702479338842977"/>
    <x v="0"/>
    <x v="0"/>
  </r>
  <r>
    <n v="933"/>
    <n v="3189"/>
    <x v="0"/>
    <x v="1"/>
    <x v="1"/>
    <n v="810"/>
    <n v="1114"/>
    <s v="2600 Block of ALEMANY BL"/>
    <s v="700 Block of HAMPSHIRE ST"/>
    <x v="0"/>
    <d v="1997-06-14T00:00:00"/>
    <d v="1997-10-07T00:00:00"/>
    <x v="0"/>
    <x v="1"/>
    <n v="0.72710951526032319"/>
    <x v="1"/>
    <x v="1"/>
  </r>
  <r>
    <n v="261"/>
    <n v="2216"/>
    <x v="1"/>
    <x v="0"/>
    <x v="1"/>
    <n v="994"/>
    <n v="1020"/>
    <s v="BARTLETT ST / 23RD ST"/>
    <s v="500 Block of HAIGHT ST"/>
    <x v="1"/>
    <d v="1993-08-14T00:00:00"/>
    <s v=""/>
    <x v="0"/>
    <x v="2"/>
    <n v="0.97450980392156861"/>
    <x v="2"/>
    <x v="2"/>
  </r>
  <r>
    <n v="445"/>
    <n v="1904"/>
    <x v="2"/>
    <x v="0"/>
    <x v="1"/>
    <n v="598"/>
    <n v="1351"/>
    <s v="1300 Block of 7TH AV"/>
    <s v="300 Block of 9TH ST"/>
    <x v="1"/>
    <d v="2019-12-13T00:00:00"/>
    <s v=""/>
    <x v="0"/>
    <x v="3"/>
    <n v="0.44263508512213173"/>
    <x v="2"/>
    <x v="3"/>
  </r>
  <r>
    <n v="722"/>
    <n v="7342"/>
    <x v="3"/>
    <x v="1"/>
    <x v="1"/>
    <n v="412"/>
    <n v="566"/>
    <s v="0 Block of EUREKA ST"/>
    <s v="1800 Block of VANNESS AV"/>
    <x v="1"/>
    <d v="1996-09-21T00:00:00"/>
    <s v=""/>
    <x v="1"/>
    <x v="4"/>
    <n v="0.72791519434628971"/>
    <x v="2"/>
    <x v="4"/>
  </r>
  <r>
    <n v="129"/>
    <n v="7633"/>
    <x v="4"/>
    <x v="0"/>
    <x v="0"/>
    <n v="379"/>
    <n v="590"/>
    <s v="700 Block of VANNESS AV"/>
    <s v="500 Block of LEAVENWORTH ST"/>
    <x v="0"/>
    <d v="1971-04-23T00:00:00"/>
    <d v="1971-01-11T00:00:00"/>
    <x v="1"/>
    <x v="5"/>
    <n v="0.64237288135593218"/>
    <x v="3"/>
    <x v="5"/>
  </r>
  <r>
    <n v="489"/>
    <n v="2154"/>
    <x v="5"/>
    <x v="0"/>
    <x v="0"/>
    <n v="892"/>
    <n v="1407"/>
    <s v="200 Block of BERRY ST"/>
    <s v="CARROLL AV / JENNINGS ST"/>
    <x v="1"/>
    <d v="2005-12-21T00:00:00"/>
    <s v=""/>
    <x v="0"/>
    <x v="6"/>
    <n v="0.63397299218194736"/>
    <x v="2"/>
    <x v="6"/>
  </r>
  <r>
    <n v="165"/>
    <n v="5543"/>
    <x v="6"/>
    <x v="0"/>
    <x v="0"/>
    <n v="347"/>
    <n v="786"/>
    <s v="1100 Block of FRANCISCO ST"/>
    <s v="1000 Block of MARKET ST"/>
    <x v="1"/>
    <d v="1979-07-03T00:00:00"/>
    <s v=""/>
    <x v="1"/>
    <x v="7"/>
    <n v="0.44147582697201015"/>
    <x v="2"/>
    <x v="7"/>
  </r>
  <r>
    <n v="164"/>
    <n v="2332"/>
    <x v="7"/>
    <x v="1"/>
    <x v="1"/>
    <n v="457"/>
    <n v="855"/>
    <s v="100 Block of NEWMONTGOMERY ST"/>
    <s v="600 Block of SOUTH VAN NESS AV"/>
    <x v="1"/>
    <d v="1976-04-29T00:00:00"/>
    <s v=""/>
    <x v="1"/>
    <x v="8"/>
    <n v="0.53450292397660815"/>
    <x v="2"/>
    <x v="8"/>
  </r>
  <r>
    <n v="364"/>
    <n v="4094"/>
    <x v="8"/>
    <x v="1"/>
    <x v="1"/>
    <n v="957"/>
    <n v="1182"/>
    <s v="200 Block of SCOTT ST"/>
    <s v="2600 Block of MISSION ST"/>
    <x v="1"/>
    <d v="2012-03-03T00:00:00"/>
    <s v=""/>
    <x v="0"/>
    <x v="0"/>
    <n v="0.80964467005076146"/>
    <x v="2"/>
    <x v="9"/>
  </r>
  <r>
    <n v="469"/>
    <n v="3042"/>
    <x v="3"/>
    <x v="1"/>
    <x v="0"/>
    <n v="23"/>
    <n v="25"/>
    <s v="BELVEDERE ST / WALLER ST"/>
    <s v="0 Block of CEDAR ST"/>
    <x v="0"/>
    <d v="1991-02-18T00:00:00"/>
    <s v="5/15/1991"/>
    <x v="1"/>
    <x v="9"/>
    <n v="0.92"/>
    <x v="4"/>
    <x v="10"/>
  </r>
  <r>
    <n v="158"/>
    <n v="2220"/>
    <x v="0"/>
    <x v="0"/>
    <x v="1"/>
    <n v="479"/>
    <n v="861"/>
    <s v="800 Block of BRYANT ST"/>
    <s v="500 Block of FREDERICK ST"/>
    <x v="0"/>
    <d v="1976-03-31T00:00:00"/>
    <s v="6/30/1976"/>
    <x v="1"/>
    <x v="10"/>
    <n v="0.55632984901277582"/>
    <x v="5"/>
    <x v="8"/>
  </r>
  <r>
    <n v="337"/>
    <n v="4988"/>
    <x v="3"/>
    <x v="0"/>
    <x v="1"/>
    <n v="305"/>
    <n v="834"/>
    <s v="1300 Block of CALIFORNIA ST"/>
    <s v="0 Block of RAUSCH ST"/>
    <x v="1"/>
    <d v="1976-05-11T00:00:00"/>
    <s v=""/>
    <x v="1"/>
    <x v="11"/>
    <n v="0.3657074340527578"/>
    <x v="2"/>
    <x v="8"/>
  </r>
  <r>
    <n v="634"/>
    <n v="175"/>
    <x v="0"/>
    <x v="1"/>
    <x v="1"/>
    <n v="939"/>
    <n v="1446"/>
    <s v="300 Block of CHENERY ST"/>
    <s v="BUSH ST / BUCHANAN ST"/>
    <x v="1"/>
    <d v="1980-10-07T00:00:00"/>
    <s v=""/>
    <x v="0"/>
    <x v="12"/>
    <n v="0.64937759336099588"/>
    <x v="2"/>
    <x v="11"/>
  </r>
  <r>
    <n v="577"/>
    <n v="4233"/>
    <x v="5"/>
    <x v="0"/>
    <x v="0"/>
    <n v="679"/>
    <n v="1455"/>
    <s v="2600 Block of 18TH ST"/>
    <s v="800 Block of BRYANT ST"/>
    <x v="0"/>
    <d v="1987-03-19T00:00:00"/>
    <d v="1987-09-08T00:00:00"/>
    <x v="0"/>
    <x v="4"/>
    <n v="0.46666666666666667"/>
    <x v="6"/>
    <x v="12"/>
  </r>
  <r>
    <n v="907"/>
    <n v="4351"/>
    <x v="3"/>
    <x v="1"/>
    <x v="1"/>
    <n v="803"/>
    <n v="1020"/>
    <s v="800 Block of 30TH AV"/>
    <s v="1100 Block of MARKET ST"/>
    <x v="1"/>
    <d v="2013-07-23T00:00:00"/>
    <s v=""/>
    <x v="0"/>
    <x v="13"/>
    <n v="0.78725490196078429"/>
    <x v="2"/>
    <x v="13"/>
  </r>
  <r>
    <n v="870"/>
    <n v="5578"/>
    <x v="9"/>
    <x v="0"/>
    <x v="0"/>
    <n v="783"/>
    <n v="1042"/>
    <s v="800 Block of GENEVA AV"/>
    <s v="300 Block of 4TH ST"/>
    <x v="1"/>
    <d v="2010-03-02T00:00:00"/>
    <s v=""/>
    <x v="0"/>
    <x v="14"/>
    <n v="0.75143953934740881"/>
    <x v="2"/>
    <x v="14"/>
  </r>
  <r>
    <n v="982"/>
    <n v="4523"/>
    <x v="6"/>
    <x v="0"/>
    <x v="0"/>
    <n v="432"/>
    <n v="915"/>
    <s v="800 Block of BRYANT ST"/>
    <s v="100 Block of TOWNSEND ST"/>
    <x v="1"/>
    <d v="2017-10-17T00:00:00"/>
    <s v=""/>
    <x v="1"/>
    <x v="9"/>
    <n v="0.47213114754098362"/>
    <x v="2"/>
    <x v="15"/>
  </r>
  <r>
    <n v="351"/>
    <n v="2972"/>
    <x v="6"/>
    <x v="0"/>
    <x v="0"/>
    <n v="776"/>
    <n v="1053"/>
    <s v="15TH ST / SANCHEZ ST"/>
    <s v="1700 Block of FULTON ST"/>
    <x v="0"/>
    <d v="1977-01-03T00:00:00"/>
    <d v="1977-06-07T00:00:00"/>
    <x v="0"/>
    <x v="15"/>
    <n v="0.73694207027540359"/>
    <x v="7"/>
    <x v="16"/>
  </r>
  <r>
    <n v="328"/>
    <n v="6153"/>
    <x v="0"/>
    <x v="0"/>
    <x v="1"/>
    <n v="710"/>
    <n v="1066"/>
    <s v="900 Block of ELLSWORTH ST"/>
    <s v="400 Block of 28TH ST"/>
    <x v="0"/>
    <d v="1997-01-20T00:00:00"/>
    <d v="1997-08-09T00:00:00"/>
    <x v="0"/>
    <x v="1"/>
    <n v="0.66604127579737338"/>
    <x v="8"/>
    <x v="1"/>
  </r>
  <r>
    <n v="242"/>
    <n v="4852"/>
    <x v="9"/>
    <x v="0"/>
    <x v="0"/>
    <n v="959"/>
    <n v="1253"/>
    <s v="600 Block of FRANCISCO ST"/>
    <s v="FELL ST / MASONIC AV"/>
    <x v="1"/>
    <d v="1996-12-09T00:00:00"/>
    <s v=""/>
    <x v="0"/>
    <x v="7"/>
    <n v="0.76536312849162014"/>
    <x v="2"/>
    <x v="4"/>
  </r>
  <r>
    <n v="421"/>
    <n v="8106"/>
    <x v="8"/>
    <x v="1"/>
    <x v="0"/>
    <n v="147"/>
    <n v="535"/>
    <s v="800 Block of BRYANT ST"/>
    <s v="900 Block of RANDOLPH ST"/>
    <x v="0"/>
    <d v="1999-02-07T00:00:00"/>
    <d v="1999-05-03T00:00:00"/>
    <x v="1"/>
    <x v="13"/>
    <n v="0.27476635514018694"/>
    <x v="1"/>
    <x v="17"/>
  </r>
  <r>
    <n v="6"/>
    <n v="3917"/>
    <x v="10"/>
    <x v="1"/>
    <x v="1"/>
    <n v="613"/>
    <n v="1256"/>
    <s v="800 Block of BRYANT ST"/>
    <s v="0 Block of 6TH ST"/>
    <x v="0"/>
    <d v="1977-03-08T00:00:00"/>
    <d v="1977-08-11T00:00:00"/>
    <x v="0"/>
    <x v="16"/>
    <n v="0.48805732484076431"/>
    <x v="9"/>
    <x v="16"/>
  </r>
  <r>
    <n v="384"/>
    <n v="9377"/>
    <x v="1"/>
    <x v="0"/>
    <x v="0"/>
    <n v="590"/>
    <n v="1033"/>
    <s v="ELLIS ST / LAGUNA ST"/>
    <s v="0 Block of HYDE ST"/>
    <x v="1"/>
    <d v="1972-02-21T00:00:00"/>
    <s v=""/>
    <x v="0"/>
    <x v="17"/>
    <n v="0.57115198451113258"/>
    <x v="2"/>
    <x v="18"/>
  </r>
  <r>
    <n v="286"/>
    <n v="5387"/>
    <x v="3"/>
    <x v="0"/>
    <x v="0"/>
    <n v="193"/>
    <n v="817"/>
    <s v="100 Block of STEUART ST"/>
    <s v="900 Block of VALENCIA ST"/>
    <x v="0"/>
    <d v="2005-06-06T00:00:00"/>
    <s v="9/15/2005"/>
    <x v="1"/>
    <x v="9"/>
    <n v="0.23623011015911874"/>
    <x v="10"/>
    <x v="6"/>
  </r>
  <r>
    <n v="892"/>
    <n v="6513"/>
    <x v="1"/>
    <x v="0"/>
    <x v="0"/>
    <n v="879"/>
    <n v="1037"/>
    <s v="700 Block of FOLSOM ST"/>
    <s v="300 Block of ARBALLO DR"/>
    <x v="0"/>
    <d v="2019-11-17T00:00:00"/>
    <d v="2019-12-12T00:00:00"/>
    <x v="0"/>
    <x v="18"/>
    <n v="0.84763741562198647"/>
    <x v="11"/>
    <x v="3"/>
  </r>
  <r>
    <n v="558"/>
    <n v="3965"/>
    <x v="6"/>
    <x v="0"/>
    <x v="0"/>
    <n v="275"/>
    <n v="951"/>
    <s v="1600 Block of VANNESS AV"/>
    <s v="100 Block of PHELAN AV"/>
    <x v="0"/>
    <d v="2013-10-27T00:00:00"/>
    <s v="11/15/2013"/>
    <x v="1"/>
    <x v="8"/>
    <n v="0.28916929547844372"/>
    <x v="12"/>
    <x v="13"/>
  </r>
  <r>
    <n v="481"/>
    <n v="8893"/>
    <x v="9"/>
    <x v="1"/>
    <x v="0"/>
    <n v="319"/>
    <n v="770"/>
    <s v="800 Block of MARKET ST"/>
    <s v="0 Block of GORDON ST"/>
    <x v="1"/>
    <d v="2006-07-11T00:00:00"/>
    <s v=""/>
    <x v="1"/>
    <x v="19"/>
    <n v="0.41428571428571431"/>
    <x v="2"/>
    <x v="19"/>
  </r>
  <r>
    <n v="155"/>
    <n v="1897"/>
    <x v="7"/>
    <x v="0"/>
    <x v="1"/>
    <n v="52"/>
    <n v="293"/>
    <s v="800 Block of BRYANT ST"/>
    <s v="600 Block of VALENCIA ST"/>
    <x v="1"/>
    <d v="2003-09-23T00:00:00"/>
    <s v=""/>
    <x v="1"/>
    <x v="4"/>
    <n v="0.17747440273037543"/>
    <x v="2"/>
    <x v="20"/>
  </r>
  <r>
    <n v="771"/>
    <n v="390"/>
    <x v="3"/>
    <x v="0"/>
    <x v="0"/>
    <n v="702"/>
    <n v="1414"/>
    <s v="SHOTWELL ST / 17TH ST"/>
    <s v="EDDY ST / HYDE ST"/>
    <x v="0"/>
    <d v="2013-05-03T00:00:00"/>
    <s v="11/15/2013"/>
    <x v="0"/>
    <x v="8"/>
    <n v="0.49646393210749645"/>
    <x v="13"/>
    <x v="13"/>
  </r>
  <r>
    <n v="945"/>
    <n v="3633"/>
    <x v="0"/>
    <x v="0"/>
    <x v="1"/>
    <n v="299"/>
    <n v="524"/>
    <s v="1500 Block of BAKER ST"/>
    <s v="LIPPARD AV / BOSWORTH ST"/>
    <x v="0"/>
    <d v="2001-04-29T00:00:00"/>
    <d v="2001-10-08T00:00:00"/>
    <x v="1"/>
    <x v="20"/>
    <n v="0.57061068702290074"/>
    <x v="14"/>
    <x v="21"/>
  </r>
  <r>
    <n v="719"/>
    <n v="7828"/>
    <x v="10"/>
    <x v="0"/>
    <x v="0"/>
    <n v="930"/>
    <n v="1183"/>
    <s v="100 Block of BERRY ST"/>
    <s v="KERN ST / DIAMOND ST"/>
    <x v="0"/>
    <d v="2006-01-22T00:00:00"/>
    <s v="7/17/2006"/>
    <x v="0"/>
    <x v="21"/>
    <n v="0.78613693998309386"/>
    <x v="15"/>
    <x v="19"/>
  </r>
  <r>
    <n v="493"/>
    <n v="2241"/>
    <x v="2"/>
    <x v="0"/>
    <x v="0"/>
    <n v="314"/>
    <n v="566"/>
    <s v="700 Block of HOWARD ST"/>
    <s v="HARRISON ST / 3RD ST"/>
    <x v="1"/>
    <d v="1995-08-20T00:00:00"/>
    <s v=""/>
    <x v="1"/>
    <x v="1"/>
    <n v="0.55477031802120136"/>
    <x v="2"/>
    <x v="22"/>
  </r>
  <r>
    <n v="998"/>
    <n v="896"/>
    <x v="7"/>
    <x v="1"/>
    <x v="1"/>
    <n v="109"/>
    <n v="961"/>
    <s v="0 Block of LEE AV"/>
    <s v="0 Block of FALLON PL"/>
    <x v="0"/>
    <d v="2013-11-21T00:00:00"/>
    <s v="11/15/2013"/>
    <x v="1"/>
    <x v="18"/>
    <n v="0.11342351716961499"/>
    <x v="16"/>
    <x v="13"/>
  </r>
  <r>
    <n v="968"/>
    <n v="6361"/>
    <x v="4"/>
    <x v="0"/>
    <x v="0"/>
    <n v="24"/>
    <n v="54"/>
    <s v="STOCKTON ST / BROADWAY ST"/>
    <s v="900 Block of GEARY ST"/>
    <x v="0"/>
    <d v="1993-01-04T00:00:00"/>
    <d v="1993-02-08T00:00:00"/>
    <x v="1"/>
    <x v="22"/>
    <n v="0.44444444444444442"/>
    <x v="17"/>
    <x v="2"/>
  </r>
  <r>
    <n v="738"/>
    <n v="6713"/>
    <x v="3"/>
    <x v="0"/>
    <x v="1"/>
    <n v="545"/>
    <n v="1044"/>
    <s v="LAKE MERCED BL / BROTHERHOOD WAY"/>
    <s v="HARRISON ST / THE EMBARCADEROSOUTH ST"/>
    <x v="1"/>
    <d v="1977-09-19T00:00:00"/>
    <s v=""/>
    <x v="0"/>
    <x v="19"/>
    <n v="0.52203065134099613"/>
    <x v="2"/>
    <x v="16"/>
  </r>
  <r>
    <n v="912"/>
    <n v="4283"/>
    <x v="5"/>
    <x v="1"/>
    <x v="0"/>
    <n v="505"/>
    <n v="1082"/>
    <s v="GEARY ST / POLK ST"/>
    <s v="1600 Block of LASALLE AV"/>
    <x v="1"/>
    <d v="2019-12-30T00:00:00"/>
    <s v=""/>
    <x v="0"/>
    <x v="5"/>
    <n v="0.46672828096118302"/>
    <x v="2"/>
    <x v="3"/>
  </r>
  <r>
    <n v="782"/>
    <n v="9486"/>
    <x v="3"/>
    <x v="1"/>
    <x v="0"/>
    <n v="182"/>
    <n v="871"/>
    <s v="1400 Block of DOUGLASS ST"/>
    <s v="48TH AV / JUDAH ST"/>
    <x v="0"/>
    <d v="2002-08-31T00:00:00"/>
    <s v="10/20/2002"/>
    <x v="1"/>
    <x v="3"/>
    <n v="0.20895522388059701"/>
    <x v="18"/>
    <x v="23"/>
  </r>
  <r>
    <n v="140"/>
    <n v="308"/>
    <x v="1"/>
    <x v="1"/>
    <x v="0"/>
    <n v="226"/>
    <n v="970"/>
    <s v="100 Block of FONT BL"/>
    <s v="1000 Block of KEY AV"/>
    <x v="0"/>
    <d v="2006-06-10T00:00:00"/>
    <s v="7/17/2006"/>
    <x v="1"/>
    <x v="2"/>
    <n v="0.23298969072164949"/>
    <x v="19"/>
    <x v="19"/>
  </r>
  <r>
    <n v="702"/>
    <n v="8927"/>
    <x v="2"/>
    <x v="1"/>
    <x v="0"/>
    <n v="111"/>
    <n v="617"/>
    <s v="HOLLOWAY AV / BRIGHTON AV"/>
    <s v="TAYLOR ST / GOLDEN GATE AV"/>
    <x v="0"/>
    <d v="2004-07-07T00:00:00"/>
    <s v="11/20/2004"/>
    <x v="1"/>
    <x v="16"/>
    <n v="0.17990275526742303"/>
    <x v="20"/>
    <x v="24"/>
  </r>
  <r>
    <n v="284"/>
    <n v="249"/>
    <x v="7"/>
    <x v="1"/>
    <x v="1"/>
    <n v="145"/>
    <n v="814"/>
    <s v="1800 Block of KIRKHAM ST"/>
    <s v="800 Block of BRYANT ST"/>
    <x v="0"/>
    <d v="1982-02-06T00:00:00"/>
    <d v="1982-08-03T00:00:00"/>
    <x v="1"/>
    <x v="15"/>
    <n v="0.17813267813267813"/>
    <x v="21"/>
    <x v="25"/>
  </r>
  <r>
    <n v="199"/>
    <n v="2620"/>
    <x v="3"/>
    <x v="0"/>
    <x v="0"/>
    <n v="829"/>
    <n v="1145"/>
    <s v="500 Block of TUNNEL AV"/>
    <s v="1600 Block of TURK ST"/>
    <x v="1"/>
    <d v="2007-07-27T00:00:00"/>
    <s v=""/>
    <x v="0"/>
    <x v="4"/>
    <n v="0.72401746724890825"/>
    <x v="2"/>
    <x v="26"/>
  </r>
  <r>
    <n v="228"/>
    <n v="1164"/>
    <x v="3"/>
    <x v="0"/>
    <x v="0"/>
    <n v="269"/>
    <n v="902"/>
    <s v="800 Block of BRYANT ST"/>
    <s v="100 Block of SPEAR ST"/>
    <x v="0"/>
    <d v="1994-03-30T00:00:00"/>
    <d v="1994-09-04T00:00:00"/>
    <x v="1"/>
    <x v="7"/>
    <n v="0.29822616407982261"/>
    <x v="22"/>
    <x v="27"/>
  </r>
  <r>
    <n v="908"/>
    <n v="4711"/>
    <x v="7"/>
    <x v="1"/>
    <x v="0"/>
    <n v="660"/>
    <n v="1470"/>
    <s v="200 Block of CHENERY ST"/>
    <s v="2900 Block of DIAMOND ST"/>
    <x v="1"/>
    <d v="1999-01-28T00:00:00"/>
    <s v=""/>
    <x v="0"/>
    <x v="5"/>
    <n v="0.44897959183673469"/>
    <x v="2"/>
    <x v="17"/>
  </r>
  <r>
    <n v="594"/>
    <n v="4053"/>
    <x v="2"/>
    <x v="0"/>
    <x v="0"/>
    <n v="484"/>
    <n v="568"/>
    <s v="1000 Block of POTRERO AV"/>
    <s v="400 Block of ROLPH ST"/>
    <x v="1"/>
    <d v="2004-03-20T00:00:00"/>
    <s v=""/>
    <x v="1"/>
    <x v="21"/>
    <n v="0.852112676056338"/>
    <x v="2"/>
    <x v="24"/>
  </r>
  <r>
    <n v="542"/>
    <n v="4272"/>
    <x v="4"/>
    <x v="1"/>
    <x v="0"/>
    <n v="100"/>
    <n v="487"/>
    <s v="100 Block of HYDE ST"/>
    <s v="BANCROFT AV / KEITH ST"/>
    <x v="1"/>
    <d v="1986-05-19T00:00:00"/>
    <s v=""/>
    <x v="1"/>
    <x v="7"/>
    <n v="0.20533880903490759"/>
    <x v="2"/>
    <x v="28"/>
  </r>
  <r>
    <n v="586"/>
    <n v="7005"/>
    <x v="9"/>
    <x v="0"/>
    <x v="1"/>
    <n v="711"/>
    <n v="1197"/>
    <s v="1100 Block of HUDSON AV"/>
    <s v="MYRTLE ST / LARKIN ST"/>
    <x v="1"/>
    <d v="1977-03-08T00:00:00"/>
    <s v=""/>
    <x v="0"/>
    <x v="2"/>
    <n v="0.59398496240601506"/>
    <x v="2"/>
    <x v="16"/>
  </r>
  <r>
    <n v="636"/>
    <n v="2308"/>
    <x v="2"/>
    <x v="1"/>
    <x v="0"/>
    <n v="325"/>
    <n v="994"/>
    <s v="STOCKTON ST / POST ST"/>
    <s v="500 Block of MAGELLAN AV"/>
    <x v="0"/>
    <d v="2008-02-24T00:00:00"/>
    <d v="2008-09-08T00:00:00"/>
    <x v="1"/>
    <x v="17"/>
    <n v="0.32696177062374243"/>
    <x v="23"/>
    <x v="29"/>
  </r>
  <r>
    <n v="581"/>
    <n v="5150"/>
    <x v="8"/>
    <x v="0"/>
    <x v="0"/>
    <n v="209"/>
    <n v="933"/>
    <s v="LEAVENWORTH ST / TURK ST"/>
    <s v="1600 Block of 38TH AV"/>
    <x v="1"/>
    <d v="2017-11-24T00:00:00"/>
    <s v=""/>
    <x v="1"/>
    <x v="0"/>
    <n v="0.22400857449088959"/>
    <x v="2"/>
    <x v="15"/>
  </r>
  <r>
    <n v="336"/>
    <n v="693"/>
    <x v="9"/>
    <x v="1"/>
    <x v="1"/>
    <n v="996"/>
    <n v="1168"/>
    <s v="800 Block of BRYANT ST"/>
    <s v="3300 Block of MISSION ST"/>
    <x v="1"/>
    <d v="1972-10-09T00:00:00"/>
    <s v=""/>
    <x v="0"/>
    <x v="13"/>
    <n v="0.85273972602739723"/>
    <x v="2"/>
    <x v="18"/>
  </r>
  <r>
    <n v="504"/>
    <n v="9598"/>
    <x v="1"/>
    <x v="1"/>
    <x v="0"/>
    <n v="420"/>
    <n v="561"/>
    <s v="4200 Block of 26TH ST"/>
    <s v="0 Block of TURK ST"/>
    <x v="0"/>
    <d v="1982-07-11T00:00:00"/>
    <s v="10/15/1982"/>
    <x v="1"/>
    <x v="3"/>
    <n v="0.74866310160427807"/>
    <x v="24"/>
    <x v="25"/>
  </r>
  <r>
    <n v="346"/>
    <n v="8103"/>
    <x v="6"/>
    <x v="1"/>
    <x v="1"/>
    <n v="182"/>
    <n v="850"/>
    <s v="BLAKE ST / GEARY BL"/>
    <s v="BROADWAY ST / COLUMBUS AV"/>
    <x v="0"/>
    <d v="2007-06-05T00:00:00"/>
    <d v="2007-12-07T00:00:00"/>
    <x v="1"/>
    <x v="1"/>
    <n v="0.21411764705882352"/>
    <x v="19"/>
    <x v="26"/>
  </r>
  <r>
    <n v="135"/>
    <n v="8894"/>
    <x v="9"/>
    <x v="0"/>
    <x v="1"/>
    <n v="901"/>
    <n v="1393"/>
    <s v="WASHINGTON ST / DRUMM ST"/>
    <s v="1200 Block of PINE ST"/>
    <x v="1"/>
    <d v="2004-09-10T00:00:00"/>
    <s v=""/>
    <x v="0"/>
    <x v="22"/>
    <n v="0.64680545585068194"/>
    <x v="2"/>
    <x v="24"/>
  </r>
  <r>
    <n v="822"/>
    <n v="114"/>
    <x v="9"/>
    <x v="1"/>
    <x v="0"/>
    <n v="88"/>
    <n v="426"/>
    <s v="EXECUTIVEPARK BL / ALANA WY"/>
    <s v="900 Block of MISSION ST"/>
    <x v="0"/>
    <d v="1991-06-30T00:00:00"/>
    <s v="7/15/1991"/>
    <x v="1"/>
    <x v="4"/>
    <n v="0.20657276995305165"/>
    <x v="25"/>
    <x v="10"/>
  </r>
  <r>
    <n v="95"/>
    <n v="6546"/>
    <x v="3"/>
    <x v="0"/>
    <x v="0"/>
    <n v="660"/>
    <n v="1208"/>
    <s v="0 Block of BROOKDALE AV"/>
    <s v="1300 Block of EGBERT AV"/>
    <x v="1"/>
    <d v="2013-04-11T00:00:00"/>
    <s v=""/>
    <x v="0"/>
    <x v="20"/>
    <n v="0.54635761589403975"/>
    <x v="2"/>
    <x v="13"/>
  </r>
  <r>
    <n v="597"/>
    <n v="3571"/>
    <x v="1"/>
    <x v="0"/>
    <x v="0"/>
    <n v="267"/>
    <n v="925"/>
    <s v="3600 Block of 22ND ST"/>
    <s v="200 Block of NAGLEE AV"/>
    <x v="1"/>
    <d v="2010-07-26T00:00:00"/>
    <s v=""/>
    <x v="1"/>
    <x v="18"/>
    <n v="0.28864864864864864"/>
    <x v="2"/>
    <x v="14"/>
  </r>
  <r>
    <n v="340"/>
    <n v="7316"/>
    <x v="5"/>
    <x v="1"/>
    <x v="1"/>
    <n v="905"/>
    <n v="1392"/>
    <s v="700 Block of 3RD ST"/>
    <s v="FRANCISCO ST / JONES ST"/>
    <x v="1"/>
    <d v="1981-11-03T00:00:00"/>
    <s v=""/>
    <x v="0"/>
    <x v="23"/>
    <n v="0.65014367816091956"/>
    <x v="2"/>
    <x v="30"/>
  </r>
  <r>
    <n v="905"/>
    <n v="2478"/>
    <x v="1"/>
    <x v="0"/>
    <x v="1"/>
    <n v="799"/>
    <n v="1425"/>
    <s v="1700 Block of 25TH ST"/>
    <s v="1300 Block of BROADWAY ST"/>
    <x v="0"/>
    <d v="1983-04-11T00:00:00"/>
    <s v="9/30/1983"/>
    <x v="0"/>
    <x v="20"/>
    <n v="0.56070175438596492"/>
    <x v="26"/>
    <x v="31"/>
  </r>
  <r>
    <n v="250"/>
    <n v="1215"/>
    <x v="9"/>
    <x v="1"/>
    <x v="1"/>
    <n v="773"/>
    <n v="1225"/>
    <s v="1200 Block of POLK ST"/>
    <s v="1200 Block of MARKET ST"/>
    <x v="0"/>
    <d v="2006-09-18T00:00:00"/>
    <s v="10/22/2006"/>
    <x v="0"/>
    <x v="16"/>
    <n v="0.63102040816326532"/>
    <x v="27"/>
    <x v="19"/>
  </r>
  <r>
    <n v="400"/>
    <n v="5402"/>
    <x v="1"/>
    <x v="0"/>
    <x v="1"/>
    <n v="78"/>
    <n v="403"/>
    <s v="EARL ST / LASALLE AV"/>
    <s v="1400 Block of KIRKWOOD CT"/>
    <x v="1"/>
    <d v="2003-01-07T00:00:00"/>
    <s v=""/>
    <x v="1"/>
    <x v="21"/>
    <n v="0.19354838709677419"/>
    <x v="2"/>
    <x v="20"/>
  </r>
  <r>
    <n v="877"/>
    <n v="1647"/>
    <x v="6"/>
    <x v="0"/>
    <x v="1"/>
    <n v="791"/>
    <n v="1169"/>
    <s v="CLARA ST / 4TH ST"/>
    <s v="100 Block of ATOLL CR"/>
    <x v="0"/>
    <d v="2000-01-25T00:00:00"/>
    <s v="3/22/2000"/>
    <x v="0"/>
    <x v="19"/>
    <n v="0.67664670658682635"/>
    <x v="28"/>
    <x v="32"/>
  </r>
  <r>
    <n v="97"/>
    <n v="9423"/>
    <x v="9"/>
    <x v="0"/>
    <x v="1"/>
    <n v="603"/>
    <n v="1167"/>
    <s v="0 Block of STEINER ST"/>
    <s v="1100 Block of FRANCISCO ST"/>
    <x v="1"/>
    <d v="2011-05-25T00:00:00"/>
    <s v=""/>
    <x v="0"/>
    <x v="8"/>
    <n v="0.51670951156812339"/>
    <x v="2"/>
    <x v="33"/>
  </r>
  <r>
    <n v="12"/>
    <n v="6404"/>
    <x v="9"/>
    <x v="0"/>
    <x v="0"/>
    <n v="360"/>
    <n v="565"/>
    <s v="1800 Block of 8TH AV"/>
    <s v="JONES ST / GOLDEN GATE AV"/>
    <x v="1"/>
    <d v="2000-06-18T00:00:00"/>
    <s v=""/>
    <x v="1"/>
    <x v="18"/>
    <n v="0.63716814159292035"/>
    <x v="2"/>
    <x v="32"/>
  </r>
  <r>
    <n v="353"/>
    <n v="6767"/>
    <x v="5"/>
    <x v="0"/>
    <x v="1"/>
    <n v="84"/>
    <n v="354"/>
    <s v="HARRISON ST / 11TH ST"/>
    <s v="BROADWAY ST / KEARNY ST"/>
    <x v="0"/>
    <d v="2012-08-02T00:00:00"/>
    <d v="2012-04-10T00:00:00"/>
    <x v="1"/>
    <x v="19"/>
    <n v="0.23728813559322035"/>
    <x v="29"/>
    <x v="9"/>
  </r>
  <r>
    <n v="856"/>
    <n v="1278"/>
    <x v="8"/>
    <x v="0"/>
    <x v="0"/>
    <n v="880"/>
    <n v="1178"/>
    <s v="500 Block of HYDE ST"/>
    <s v="400 Block of CAPP ST"/>
    <x v="0"/>
    <d v="1977-06-26T00:00:00"/>
    <d v="1977-08-11T00:00:00"/>
    <x v="0"/>
    <x v="19"/>
    <n v="0.74702886247877764"/>
    <x v="30"/>
    <x v="16"/>
  </r>
  <r>
    <n v="1"/>
    <n v="1334"/>
    <x v="10"/>
    <x v="1"/>
    <x v="1"/>
    <n v="947"/>
    <n v="1385"/>
    <s v="LARKIN ST / ELLIS ST"/>
    <s v="2700 Block of DIAMOND ST"/>
    <x v="0"/>
    <d v="2010-02-13T00:00:00"/>
    <s v="11/30/2010"/>
    <x v="0"/>
    <x v="0"/>
    <n v="0.68375451263537901"/>
    <x v="31"/>
    <x v="14"/>
  </r>
  <r>
    <n v="390"/>
    <n v="8887"/>
    <x v="8"/>
    <x v="0"/>
    <x v="0"/>
    <n v="234"/>
    <n v="780"/>
    <s v="6500 Block of 3RD ST"/>
    <s v="800 Block of 33RD AV"/>
    <x v="0"/>
    <d v="2009-03-24T00:00:00"/>
    <d v="2009-09-03T00:00:00"/>
    <x v="1"/>
    <x v="11"/>
    <n v="0.3"/>
    <x v="32"/>
    <x v="34"/>
  </r>
  <r>
    <n v="446"/>
    <n v="9858"/>
    <x v="4"/>
    <x v="0"/>
    <x v="1"/>
    <n v="931"/>
    <n v="1247"/>
    <s v="0 Block of WHITFIELD CT"/>
    <s v="1500 Block of POWELL ST"/>
    <x v="1"/>
    <d v="1993-04-25T00:00:00"/>
    <s v=""/>
    <x v="0"/>
    <x v="10"/>
    <n v="0.74659182036888527"/>
    <x v="2"/>
    <x v="2"/>
  </r>
  <r>
    <n v="32"/>
    <n v="9636"/>
    <x v="10"/>
    <x v="0"/>
    <x v="1"/>
    <n v="478"/>
    <n v="705"/>
    <s v="1100 Block of OCEAN AV"/>
    <s v="900 Block of DEHARO ST"/>
    <x v="1"/>
    <d v="2004-08-30T00:00:00"/>
    <s v=""/>
    <x v="1"/>
    <x v="24"/>
    <n v="0.6780141843971631"/>
    <x v="2"/>
    <x v="24"/>
  </r>
  <r>
    <n v="420"/>
    <n v="9943"/>
    <x v="6"/>
    <x v="0"/>
    <x v="1"/>
    <n v="638"/>
    <n v="1130"/>
    <s v="BRYANT ST / 4TH ST"/>
    <s v="1300 Block of MISSION ST"/>
    <x v="1"/>
    <d v="1989-01-02T00:00:00"/>
    <s v=""/>
    <x v="0"/>
    <x v="0"/>
    <n v="0.56460176991150446"/>
    <x v="2"/>
    <x v="35"/>
  </r>
  <r>
    <n v="708"/>
    <n v="1246"/>
    <x v="6"/>
    <x v="0"/>
    <x v="1"/>
    <n v="50"/>
    <n v="72"/>
    <s v="900 Block of CONNECTICUT ST"/>
    <s v="LEAVENWORTH ST / EDDY ST"/>
    <x v="0"/>
    <d v="2019-02-19T00:00:00"/>
    <s v="7/31/2019"/>
    <x v="1"/>
    <x v="13"/>
    <n v="0.69444444444444442"/>
    <x v="33"/>
    <x v="3"/>
  </r>
  <r>
    <n v="227"/>
    <n v="4527"/>
    <x v="6"/>
    <x v="1"/>
    <x v="0"/>
    <n v="477"/>
    <n v="564"/>
    <s v="POLK ST / BEACH ST"/>
    <s v="700 Block of LARKIN ST"/>
    <x v="0"/>
    <d v="2002-01-25T00:00:00"/>
    <d v="2002-05-01T00:00:00"/>
    <x v="1"/>
    <x v="25"/>
    <n v="0.8457446808510638"/>
    <x v="34"/>
    <x v="23"/>
  </r>
  <r>
    <n v="595"/>
    <n v="3782"/>
    <x v="5"/>
    <x v="1"/>
    <x v="0"/>
    <n v="879"/>
    <n v="1040"/>
    <s v="37TH AV / RIVERA ST"/>
    <s v="1200 Block of 36TH AV"/>
    <x v="1"/>
    <d v="2003-05-10T00:00:00"/>
    <s v=""/>
    <x v="0"/>
    <x v="14"/>
    <n v="0.84519230769230769"/>
    <x v="2"/>
    <x v="20"/>
  </r>
  <r>
    <n v="211"/>
    <n v="6225"/>
    <x v="3"/>
    <x v="0"/>
    <x v="1"/>
    <n v="912"/>
    <n v="1220"/>
    <s v="FREMONT ST / HARRISON ST"/>
    <s v="0 Block of CRESTLAKE DR"/>
    <x v="0"/>
    <d v="2006-03-17T00:00:00"/>
    <s v="12/23/2006"/>
    <x v="0"/>
    <x v="1"/>
    <n v="0.74754098360655741"/>
    <x v="35"/>
    <x v="19"/>
  </r>
  <r>
    <n v="650"/>
    <n v="2257"/>
    <x v="4"/>
    <x v="1"/>
    <x v="0"/>
    <n v="868"/>
    <n v="1141"/>
    <s v="400 Block of GENEVA AV"/>
    <s v="POWELL ST / OFARRELL ST"/>
    <x v="1"/>
    <d v="2007-06-18T00:00:00"/>
    <s v=""/>
    <x v="0"/>
    <x v="20"/>
    <n v="0.76073619631901845"/>
    <x v="2"/>
    <x v="26"/>
  </r>
  <r>
    <n v="45"/>
    <n v="9177"/>
    <x v="0"/>
    <x v="0"/>
    <x v="1"/>
    <n v="889"/>
    <n v="1050"/>
    <s v="20TH ST / KANSAS ST"/>
    <s v="JEFFERSON ST / TAYLOR ST"/>
    <x v="0"/>
    <d v="1996-03-03T00:00:00"/>
    <d v="1996-01-05T00:00:00"/>
    <x v="0"/>
    <x v="1"/>
    <n v="0.84666666666666668"/>
    <x v="36"/>
    <x v="4"/>
  </r>
  <r>
    <n v="201"/>
    <n v="8703"/>
    <x v="2"/>
    <x v="0"/>
    <x v="0"/>
    <n v="482"/>
    <n v="850"/>
    <s v="4000 Block of 18TH ST"/>
    <s v="500 Block of ELLIS ST"/>
    <x v="1"/>
    <d v="1982-12-02T00:00:00"/>
    <s v=""/>
    <x v="1"/>
    <x v="8"/>
    <n v="0.56705882352941173"/>
    <x v="2"/>
    <x v="25"/>
  </r>
  <r>
    <n v="564"/>
    <n v="3514"/>
    <x v="0"/>
    <x v="1"/>
    <x v="1"/>
    <n v="683"/>
    <n v="1275"/>
    <s v="1400 Block of 14TH AV"/>
    <s v="1800 Block of DIVISADERO ST"/>
    <x v="0"/>
    <d v="2004-05-02T00:00:00"/>
    <s v="9/25/2004"/>
    <x v="0"/>
    <x v="21"/>
    <n v="0.53568627450980388"/>
    <x v="37"/>
    <x v="24"/>
  </r>
  <r>
    <n v="138"/>
    <n v="3089"/>
    <x v="2"/>
    <x v="0"/>
    <x v="0"/>
    <n v="382"/>
    <n v="714"/>
    <s v="200 Block of 2ND ST"/>
    <s v="0 Block of THRIFT ST"/>
    <x v="1"/>
    <d v="2008-02-22T00:00:00"/>
    <s v=""/>
    <x v="1"/>
    <x v="1"/>
    <n v="0.53501400560224088"/>
    <x v="2"/>
    <x v="29"/>
  </r>
  <r>
    <n v="57"/>
    <n v="7253"/>
    <x v="9"/>
    <x v="0"/>
    <x v="0"/>
    <n v="753"/>
    <n v="1027"/>
    <s v="2900 Block of TURK ST"/>
    <s v="300 Block of DEMONTFORT AV"/>
    <x v="0"/>
    <d v="2004-03-18T00:00:00"/>
    <d v="2004-02-03T00:00:00"/>
    <x v="0"/>
    <x v="10"/>
    <n v="0.73320350535540413"/>
    <x v="38"/>
    <x v="24"/>
  </r>
  <r>
    <n v="128"/>
    <n v="8786"/>
    <x v="10"/>
    <x v="1"/>
    <x v="1"/>
    <n v="718"/>
    <n v="1486"/>
    <s v="0 Block of 7TH ST"/>
    <s v="300 Block of 10TH ST"/>
    <x v="1"/>
    <d v="1992-03-22T00:00:00"/>
    <s v=""/>
    <x v="0"/>
    <x v="0"/>
    <n v="0.48317631224764468"/>
    <x v="2"/>
    <x v="36"/>
  </r>
  <r>
    <n v="33"/>
    <n v="1211"/>
    <x v="6"/>
    <x v="0"/>
    <x v="1"/>
    <n v="577"/>
    <n v="1312"/>
    <s v="0 Block of CUMBERLAND ST"/>
    <s v="200 Block of POPLAR ST"/>
    <x v="1"/>
    <d v="1988-04-05T00:00:00"/>
    <s v=""/>
    <x v="0"/>
    <x v="25"/>
    <n v="0.43978658536585363"/>
    <x v="2"/>
    <x v="37"/>
  </r>
  <r>
    <n v="936"/>
    <n v="359"/>
    <x v="3"/>
    <x v="1"/>
    <x v="1"/>
    <n v="607"/>
    <n v="1007"/>
    <s v="1100 Block of POLK ST"/>
    <s v="800 Block of OFARRELL ST"/>
    <x v="1"/>
    <d v="2013-02-09T00:00:00"/>
    <s v=""/>
    <x v="0"/>
    <x v="26"/>
    <n v="0.60278053624627603"/>
    <x v="2"/>
    <x v="13"/>
  </r>
  <r>
    <n v="762"/>
    <n v="2066"/>
    <x v="8"/>
    <x v="1"/>
    <x v="0"/>
    <n v="242"/>
    <n v="926"/>
    <s v="16TH ST / UTAH ST"/>
    <s v="400 Block of CASTRO ST"/>
    <x v="1"/>
    <d v="1978-03-21T00:00:00"/>
    <s v=""/>
    <x v="1"/>
    <x v="17"/>
    <n v="0.26133909287257018"/>
    <x v="2"/>
    <x v="38"/>
  </r>
  <r>
    <n v="838"/>
    <n v="4322"/>
    <x v="6"/>
    <x v="1"/>
    <x v="1"/>
    <n v="593"/>
    <n v="1036"/>
    <s v="100 Block of GOLDEN GATE AV"/>
    <s v="800 Block of MISSION ST"/>
    <x v="0"/>
    <d v="1995-01-05T00:00:00"/>
    <s v="8/23/1995"/>
    <x v="0"/>
    <x v="18"/>
    <n v="0.57239382239382242"/>
    <x v="39"/>
    <x v="22"/>
  </r>
  <r>
    <n v="215"/>
    <n v="7773"/>
    <x v="3"/>
    <x v="0"/>
    <x v="1"/>
    <n v="812"/>
    <n v="1161"/>
    <s v="1500 Block of POLK ST"/>
    <s v="600 Block of KANSAS ST"/>
    <x v="0"/>
    <d v="1985-01-10T00:00:00"/>
    <s v="1/31/1985"/>
    <x v="0"/>
    <x v="0"/>
    <n v="0.69939707149009478"/>
    <x v="40"/>
    <x v="39"/>
  </r>
  <r>
    <n v="818"/>
    <n v="6746"/>
    <x v="7"/>
    <x v="0"/>
    <x v="1"/>
    <n v="833"/>
    <n v="1016"/>
    <s v="POLK ST / SUTTER ST"/>
    <s v="1200 Block of NOE ST"/>
    <x v="0"/>
    <d v="2006-08-28T00:00:00"/>
    <s v="10/20/2006"/>
    <x v="0"/>
    <x v="7"/>
    <n v="0.81988188976377951"/>
    <x v="41"/>
    <x v="19"/>
  </r>
  <r>
    <n v="780"/>
    <n v="6732"/>
    <x v="0"/>
    <x v="1"/>
    <x v="1"/>
    <n v="872"/>
    <n v="1058"/>
    <s v="100 Block of BREWSTER ST"/>
    <s v="900 Block of MARKET ST"/>
    <x v="0"/>
    <d v="1989-10-12T00:00:00"/>
    <s v="10/17/1989"/>
    <x v="0"/>
    <x v="23"/>
    <n v="0.82419659735349715"/>
    <x v="42"/>
    <x v="35"/>
  </r>
  <r>
    <n v="40"/>
    <n v="805"/>
    <x v="10"/>
    <x v="0"/>
    <x v="0"/>
    <n v="483"/>
    <n v="648"/>
    <s v="0 Block of TURK ST"/>
    <s v="900 Block of CAPITOL AV"/>
    <x v="1"/>
    <d v="1980-05-03T00:00:00"/>
    <s v=""/>
    <x v="1"/>
    <x v="2"/>
    <n v="0.74537037037037035"/>
    <x v="2"/>
    <x v="11"/>
  </r>
  <r>
    <n v="366"/>
    <n v="7540"/>
    <x v="5"/>
    <x v="1"/>
    <x v="0"/>
    <n v="679"/>
    <n v="1015"/>
    <s v="1700 Block of SUNNYDALE AV"/>
    <s v="400 Block of BAKER ST"/>
    <x v="0"/>
    <d v="1980-03-01T00:00:00"/>
    <s v="3/16/1980"/>
    <x v="0"/>
    <x v="25"/>
    <n v="0.66896551724137931"/>
    <x v="25"/>
    <x v="11"/>
  </r>
  <r>
    <n v="678"/>
    <n v="5269"/>
    <x v="7"/>
    <x v="1"/>
    <x v="1"/>
    <n v="318"/>
    <n v="938"/>
    <s v="SOUTH VAN NESS AV / 13TH ST"/>
    <s v="100 Block of LELAND AV"/>
    <x v="1"/>
    <d v="1994-01-15T00:00:00"/>
    <s v=""/>
    <x v="1"/>
    <x v="3"/>
    <n v="0.33901918976545842"/>
    <x v="2"/>
    <x v="27"/>
  </r>
  <r>
    <n v="703"/>
    <n v="8404"/>
    <x v="2"/>
    <x v="0"/>
    <x v="1"/>
    <n v="329"/>
    <n v="597"/>
    <s v="22ND ST / CAROLINA ST"/>
    <s v="2600 Block of FOLSOM ST"/>
    <x v="1"/>
    <d v="2017-01-25T00:00:00"/>
    <s v=""/>
    <x v="1"/>
    <x v="16"/>
    <n v="0.5510887772194305"/>
    <x v="2"/>
    <x v="15"/>
  </r>
  <r>
    <n v="180"/>
    <n v="519"/>
    <x v="1"/>
    <x v="0"/>
    <x v="0"/>
    <n v="588"/>
    <n v="1182"/>
    <s v="POWELL ST / GEARY ST"/>
    <s v="3RD ST / PALOU AV"/>
    <x v="1"/>
    <d v="1975-04-01T00:00:00"/>
    <s v=""/>
    <x v="0"/>
    <x v="19"/>
    <n v="0.49746192893401014"/>
    <x v="2"/>
    <x v="40"/>
  </r>
  <r>
    <n v="214"/>
    <n v="4060"/>
    <x v="4"/>
    <x v="1"/>
    <x v="0"/>
    <n v="442"/>
    <n v="713"/>
    <s v="2500 Block of MISSION ST"/>
    <s v="2600 Block of 34TH AV"/>
    <x v="0"/>
    <d v="1987-03-06T00:00:00"/>
    <d v="1987-09-08T00:00:00"/>
    <x v="1"/>
    <x v="9"/>
    <n v="0.61991584852734927"/>
    <x v="43"/>
    <x v="12"/>
  </r>
  <r>
    <n v="408"/>
    <n v="8860"/>
    <x v="7"/>
    <x v="0"/>
    <x v="1"/>
    <n v="216"/>
    <n v="939"/>
    <s v="600 Block of VALENCIA ST"/>
    <s v="500 Block of 9TH ST"/>
    <x v="0"/>
    <d v="1990-02-21T00:00:00"/>
    <d v="1990-11-09T00:00:00"/>
    <x v="1"/>
    <x v="12"/>
    <n v="0.23003194888178913"/>
    <x v="44"/>
    <x v="41"/>
  </r>
  <r>
    <n v="902"/>
    <n v="7164"/>
    <x v="9"/>
    <x v="0"/>
    <x v="1"/>
    <n v="946"/>
    <n v="1082"/>
    <s v="300 Block of OFARRELL ST"/>
    <s v="0 Block of RAE AV"/>
    <x v="0"/>
    <d v="1989-01-06T00:00:00"/>
    <s v="9/17/1989"/>
    <x v="0"/>
    <x v="2"/>
    <n v="0.87430683918669128"/>
    <x v="45"/>
    <x v="35"/>
  </r>
  <r>
    <n v="763"/>
    <n v="9792"/>
    <x v="1"/>
    <x v="1"/>
    <x v="1"/>
    <n v="796"/>
    <n v="1347"/>
    <s v="1700 Block of FULTON ST"/>
    <s v="100 Block of GOLDEN GATE AV"/>
    <x v="0"/>
    <d v="2014-06-29T00:00:00"/>
    <d v="2014-09-09T00:00:00"/>
    <x v="0"/>
    <x v="14"/>
    <n v="0.59094283593170005"/>
    <x v="46"/>
    <x v="0"/>
  </r>
  <r>
    <n v="168"/>
    <n v="9934"/>
    <x v="10"/>
    <x v="0"/>
    <x v="0"/>
    <n v="26"/>
    <n v="47"/>
    <s v="DIVISADERO ST / JACKSON ST"/>
    <s v="0 Block of DESOTO ST"/>
    <x v="0"/>
    <d v="1997-01-05T00:00:00"/>
    <d v="1997-12-06T00:00:00"/>
    <x v="1"/>
    <x v="4"/>
    <n v="0.55319148936170215"/>
    <x v="47"/>
    <x v="1"/>
  </r>
  <r>
    <n v="723"/>
    <n v="1980"/>
    <x v="8"/>
    <x v="0"/>
    <x v="1"/>
    <n v="490"/>
    <n v="762"/>
    <s v="SILLIMAN ST / BOWDOIN ST"/>
    <s v="200 Block of LEAVENWORTH ST"/>
    <x v="1"/>
    <d v="1981-07-23T00:00:00"/>
    <s v=""/>
    <x v="1"/>
    <x v="4"/>
    <n v="0.64304461942257218"/>
    <x v="2"/>
    <x v="30"/>
  </r>
  <r>
    <n v="438"/>
    <n v="9251"/>
    <x v="2"/>
    <x v="0"/>
    <x v="0"/>
    <n v="430"/>
    <n v="642"/>
    <s v="2300 Block of CHESTNUT ST"/>
    <s v="LAKE MERCED BL / SUNSET BL"/>
    <x v="0"/>
    <d v="1977-03-26T00:00:00"/>
    <s v="3/30/1977"/>
    <x v="1"/>
    <x v="14"/>
    <n v="0.66978193146417442"/>
    <x v="48"/>
    <x v="16"/>
  </r>
  <r>
    <n v="162"/>
    <n v="6717"/>
    <x v="10"/>
    <x v="0"/>
    <x v="1"/>
    <n v="209"/>
    <n v="665"/>
    <s v="500 Block of VALENCIA ST"/>
    <s v="6TH ST / STEVENSON ST"/>
    <x v="0"/>
    <d v="1982-06-10T00:00:00"/>
    <s v="10/29/1982"/>
    <x v="1"/>
    <x v="14"/>
    <n v="0.31428571428571428"/>
    <x v="49"/>
    <x v="25"/>
  </r>
  <r>
    <n v="246"/>
    <n v="3622"/>
    <x v="8"/>
    <x v="1"/>
    <x v="1"/>
    <n v="379"/>
    <n v="963"/>
    <s v="800 Block of 47TH AV"/>
    <s v="0 Block of LURLINE ST"/>
    <x v="0"/>
    <d v="2019-03-03T00:00:00"/>
    <d v="2019-01-03T00:00:00"/>
    <x v="1"/>
    <x v="9"/>
    <n v="0.39356178608515058"/>
    <x v="50"/>
    <x v="3"/>
  </r>
  <r>
    <n v="105"/>
    <n v="8808"/>
    <x v="6"/>
    <x v="0"/>
    <x v="0"/>
    <n v="949"/>
    <n v="1419"/>
    <s v="KEITH ST / THOMAS AV"/>
    <s v="100 Block of CAPP ST"/>
    <x v="1"/>
    <d v="1997-08-27T00:00:00"/>
    <s v=""/>
    <x v="0"/>
    <x v="19"/>
    <n v="0.66878083157152923"/>
    <x v="2"/>
    <x v="1"/>
  </r>
  <r>
    <n v="308"/>
    <n v="4920"/>
    <x v="3"/>
    <x v="0"/>
    <x v="1"/>
    <n v="438"/>
    <n v="656"/>
    <s v="LYON ST / OFARRELL ST"/>
    <s v="1200 Block of NOE ST"/>
    <x v="1"/>
    <d v="1979-01-28T00:00:00"/>
    <s v=""/>
    <x v="1"/>
    <x v="22"/>
    <n v="0.66768292682926833"/>
    <x v="2"/>
    <x v="7"/>
  </r>
  <r>
    <n v="172"/>
    <n v="3140"/>
    <x v="4"/>
    <x v="1"/>
    <x v="1"/>
    <n v="726"/>
    <n v="1381"/>
    <s v="0 Block of HARRISON ST"/>
    <s v="1200 Block of GOLDEN GATE AV"/>
    <x v="0"/>
    <d v="2004-10-29T00:00:00"/>
    <s v="10/26/2004"/>
    <x v="0"/>
    <x v="15"/>
    <n v="0.52570601013758145"/>
    <x v="51"/>
    <x v="24"/>
  </r>
  <r>
    <n v="775"/>
    <n v="8104"/>
    <x v="2"/>
    <x v="0"/>
    <x v="1"/>
    <n v="451"/>
    <n v="713"/>
    <s v="0 Block of 6TH ST"/>
    <s v="1400 Block of RANKIN ST"/>
    <x v="1"/>
    <d v="2004-09-28T00:00:00"/>
    <s v=""/>
    <x v="1"/>
    <x v="14"/>
    <n v="0.63253856942496489"/>
    <x v="2"/>
    <x v="24"/>
  </r>
  <r>
    <n v="333"/>
    <n v="2208"/>
    <x v="1"/>
    <x v="0"/>
    <x v="0"/>
    <n v="812"/>
    <n v="1104"/>
    <s v="1800 Block of DONNER AV"/>
    <s v="19TH AV / LINCOLN WY"/>
    <x v="0"/>
    <d v="2013-01-12T00:00:00"/>
    <d v="2013-11-08T00:00:00"/>
    <x v="0"/>
    <x v="24"/>
    <n v="0.73550724637681164"/>
    <x v="52"/>
    <x v="13"/>
  </r>
  <r>
    <n v="548"/>
    <n v="7043"/>
    <x v="0"/>
    <x v="1"/>
    <x v="0"/>
    <n v="240"/>
    <n v="571"/>
    <s v="800 Block of INGERSON AV"/>
    <s v="MISSION ST / 2ND ST"/>
    <x v="1"/>
    <d v="2012-06-17T00:00:00"/>
    <s v=""/>
    <x v="1"/>
    <x v="7"/>
    <n v="0.42031523642732049"/>
    <x v="2"/>
    <x v="9"/>
  </r>
  <r>
    <n v="665"/>
    <n v="7485"/>
    <x v="10"/>
    <x v="0"/>
    <x v="0"/>
    <n v="982"/>
    <n v="1405"/>
    <s v="1300 Block of REVERE AV"/>
    <s v="0 Block of WILLIAR AV"/>
    <x v="0"/>
    <d v="2010-01-12T00:00:00"/>
    <s v="4/27/2010"/>
    <x v="0"/>
    <x v="21"/>
    <n v="0.69893238434163696"/>
    <x v="53"/>
    <x v="14"/>
  </r>
  <r>
    <n v="305"/>
    <n v="1748"/>
    <x v="8"/>
    <x v="0"/>
    <x v="1"/>
    <n v="954"/>
    <n v="1473"/>
    <s v="0 Block of DORE ST"/>
    <s v="100 Block of TURK ST"/>
    <x v="0"/>
    <d v="1992-08-11T00:00:00"/>
    <d v="1992-01-11T00:00:00"/>
    <x v="0"/>
    <x v="19"/>
    <n v="0.64765784114052949"/>
    <x v="54"/>
    <x v="36"/>
  </r>
  <r>
    <n v="938"/>
    <n v="9968"/>
    <x v="7"/>
    <x v="0"/>
    <x v="0"/>
    <n v="35"/>
    <n v="20"/>
    <s v="1200 Block of THE EMBARCADERONORTH ST"/>
    <s v="500 Block of BRANNAN ST"/>
    <x v="1"/>
    <d v="2018-12-21T00:00:00"/>
    <s v=""/>
    <x v="1"/>
    <x v="17"/>
    <n v="1.75"/>
    <x v="2"/>
    <x v="42"/>
  </r>
  <r>
    <n v="714"/>
    <n v="5330"/>
    <x v="3"/>
    <x v="0"/>
    <x v="1"/>
    <n v="148"/>
    <n v="835"/>
    <s v="PIERCE ST / LOMBARD ST"/>
    <s v="8TH AV / CLEMENT ST"/>
    <x v="0"/>
    <d v="2011-04-22T00:00:00"/>
    <d v="2011-08-06T00:00:00"/>
    <x v="1"/>
    <x v="18"/>
    <n v="0.17724550898203592"/>
    <x v="55"/>
    <x v="33"/>
  </r>
  <r>
    <n v="251"/>
    <n v="2183"/>
    <x v="4"/>
    <x v="1"/>
    <x v="0"/>
    <n v="422"/>
    <n v="651"/>
    <s v="1700 Block of NEWCOMB AV"/>
    <s v="1500 Block of LASALLE AV"/>
    <x v="0"/>
    <d v="2003-10-25T00:00:00"/>
    <d v="2003-02-12T00:00:00"/>
    <x v="1"/>
    <x v="0"/>
    <n v="0.64823348694316441"/>
    <x v="56"/>
    <x v="20"/>
  </r>
  <r>
    <n v="330"/>
    <n v="2182"/>
    <x v="2"/>
    <x v="0"/>
    <x v="1"/>
    <n v="275"/>
    <n v="653"/>
    <s v="2300 Block of 25TH AV"/>
    <s v="HOLLYPARK CR / MURRAY ST"/>
    <x v="1"/>
    <d v="2012-02-08T00:00:00"/>
    <s v=""/>
    <x v="1"/>
    <x v="20"/>
    <n v="0.42113323124042878"/>
    <x v="2"/>
    <x v="9"/>
  </r>
  <r>
    <n v="69"/>
    <n v="1087"/>
    <x v="0"/>
    <x v="0"/>
    <x v="0"/>
    <n v="367"/>
    <n v="740"/>
    <s v="2000 Block of MISSION ST"/>
    <s v="2400 Block of SAN BRUNO AV"/>
    <x v="0"/>
    <d v="2018-03-14T00:00:00"/>
    <s v="8/30/2018"/>
    <x v="1"/>
    <x v="0"/>
    <n v="0.49594594594594593"/>
    <x v="57"/>
    <x v="42"/>
  </r>
  <r>
    <n v="969"/>
    <n v="4296"/>
    <x v="6"/>
    <x v="1"/>
    <x v="1"/>
    <n v="507"/>
    <n v="1334"/>
    <s v="1100 Block of CONNECTICUT ST"/>
    <s v="1700 Block of 22ND AV"/>
    <x v="0"/>
    <d v="2013-03-19T00:00:00"/>
    <d v="2013-09-03T00:00:00"/>
    <x v="0"/>
    <x v="11"/>
    <n v="0.38005997001499248"/>
    <x v="58"/>
    <x v="13"/>
  </r>
  <r>
    <n v="974"/>
    <n v="9784"/>
    <x v="8"/>
    <x v="1"/>
    <x v="0"/>
    <n v="442"/>
    <n v="770"/>
    <s v="1000 Block of POTRERO AV"/>
    <s v="0 Block of LEAVENWORTH ST"/>
    <x v="0"/>
    <d v="2013-04-23T00:00:00"/>
    <s v="6/21/2013"/>
    <x v="1"/>
    <x v="11"/>
    <n v="0.574025974025974"/>
    <x v="36"/>
    <x v="13"/>
  </r>
  <r>
    <n v="526"/>
    <n v="6210"/>
    <x v="10"/>
    <x v="1"/>
    <x v="0"/>
    <n v="510"/>
    <n v="1205"/>
    <s v="500 Block of 41ST AV"/>
    <s v="500 Block of GUERRERO ST"/>
    <x v="0"/>
    <d v="1991-02-10T00:00:00"/>
    <d v="1991-03-07T00:00:00"/>
    <x v="0"/>
    <x v="16"/>
    <n v="0.42323651452282157"/>
    <x v="6"/>
    <x v="10"/>
  </r>
  <r>
    <n v="510"/>
    <n v="5781"/>
    <x v="5"/>
    <x v="1"/>
    <x v="0"/>
    <n v="117"/>
    <n v="716"/>
    <s v="700 Block of MARKET ST"/>
    <s v="ELLIS ST / HYDE ST"/>
    <x v="1"/>
    <d v="1976-10-04T00:00:00"/>
    <s v=""/>
    <x v="1"/>
    <x v="7"/>
    <n v="0.16340782122905029"/>
    <x v="2"/>
    <x v="8"/>
  </r>
  <r>
    <n v="444"/>
    <n v="8306"/>
    <x v="9"/>
    <x v="0"/>
    <x v="1"/>
    <n v="973"/>
    <n v="1250"/>
    <s v="0 Block of CASTLEMANOR AV"/>
    <s v="LANE ST / REVERE AV"/>
    <x v="1"/>
    <d v="1987-10-25T00:00:00"/>
    <s v=""/>
    <x v="0"/>
    <x v="5"/>
    <n v="0.77839999999999998"/>
    <x v="2"/>
    <x v="12"/>
  </r>
  <r>
    <n v="503"/>
    <n v="3270"/>
    <x v="4"/>
    <x v="0"/>
    <x v="0"/>
    <n v="243"/>
    <n v="935"/>
    <s v="GEARY ST / HYDE ST"/>
    <s v="1200 Block of MARKET ST"/>
    <x v="0"/>
    <d v="1974-03-26T00:00:00"/>
    <s v="5/25/1974"/>
    <x v="1"/>
    <x v="2"/>
    <n v="0.25989304812834224"/>
    <x v="59"/>
    <x v="43"/>
  </r>
  <r>
    <n v="109"/>
    <n v="6787"/>
    <x v="1"/>
    <x v="0"/>
    <x v="1"/>
    <n v="715"/>
    <n v="1185"/>
    <s v="2000 Block of MISSION ST"/>
    <s v="500 Block of 39TH AV"/>
    <x v="1"/>
    <d v="2014-05-18T00:00:00"/>
    <s v=""/>
    <x v="0"/>
    <x v="24"/>
    <n v="0.6033755274261603"/>
    <x v="2"/>
    <x v="0"/>
  </r>
  <r>
    <n v="823"/>
    <n v="3733"/>
    <x v="0"/>
    <x v="0"/>
    <x v="1"/>
    <n v="571"/>
    <n v="1031"/>
    <s v="700 Block of STANYAN ST"/>
    <s v="600 Block of MISSION ST"/>
    <x v="0"/>
    <d v="1975-05-18T00:00:00"/>
    <s v="5/20/1975"/>
    <x v="0"/>
    <x v="16"/>
    <n v="0.55383123181377303"/>
    <x v="60"/>
    <x v="40"/>
  </r>
  <r>
    <n v="147"/>
    <n v="207"/>
    <x v="6"/>
    <x v="0"/>
    <x v="1"/>
    <n v="369"/>
    <n v="646"/>
    <s v="300 Block of ATHENS ST"/>
    <s v="1400 Block of CLAY ST"/>
    <x v="0"/>
    <d v="2005-03-20T00:00:00"/>
    <s v="9/15/2005"/>
    <x v="1"/>
    <x v="2"/>
    <n v="0.57120743034055732"/>
    <x v="61"/>
    <x v="6"/>
  </r>
  <r>
    <n v="625"/>
    <n v="3"/>
    <x v="6"/>
    <x v="1"/>
    <x v="0"/>
    <n v="318"/>
    <n v="980"/>
    <s v="5600 Block of DIAMONDHEIGHTS BL"/>
    <s v="100 Block of ELLIOT ST"/>
    <x v="1"/>
    <d v="2018-10-03T00:00:00"/>
    <s v=""/>
    <x v="1"/>
    <x v="5"/>
    <n v="0.32448979591836735"/>
    <x v="2"/>
    <x v="42"/>
  </r>
  <r>
    <n v="695"/>
    <n v="1896"/>
    <x v="4"/>
    <x v="0"/>
    <x v="0"/>
    <n v="266"/>
    <n v="833"/>
    <s v="2000 Block of MISSION ST"/>
    <s v="4600 Block of IRVING ST"/>
    <x v="1"/>
    <d v="2013-09-25T00:00:00"/>
    <s v=""/>
    <x v="1"/>
    <x v="16"/>
    <n v="0.31932773109243695"/>
    <x v="2"/>
    <x v="13"/>
  </r>
  <r>
    <n v="983"/>
    <n v="9631"/>
    <x v="2"/>
    <x v="1"/>
    <x v="0"/>
    <n v="60"/>
    <n v="166"/>
    <s v="200 Block of TURK ST"/>
    <s v="0 Block of ANKENY ST"/>
    <x v="1"/>
    <d v="1993-07-09T00:00:00"/>
    <s v=""/>
    <x v="1"/>
    <x v="15"/>
    <n v="0.36144578313253012"/>
    <x v="2"/>
    <x v="2"/>
  </r>
  <r>
    <n v="82"/>
    <n v="3132"/>
    <x v="1"/>
    <x v="1"/>
    <x v="1"/>
    <n v="121"/>
    <n v="557"/>
    <s v="NATOMA ST / 2ND ST"/>
    <s v="3500 Block of MISSION ST"/>
    <x v="1"/>
    <d v="1997-05-29T00:00:00"/>
    <s v=""/>
    <x v="1"/>
    <x v="23"/>
    <n v="0.21723518850987433"/>
    <x v="2"/>
    <x v="1"/>
  </r>
  <r>
    <n v="397"/>
    <n v="1202"/>
    <x v="8"/>
    <x v="1"/>
    <x v="1"/>
    <n v="876"/>
    <n v="1045"/>
    <s v="1600 Block of DONNER AV"/>
    <s v="800 Block of LARKIN ST"/>
    <x v="1"/>
    <d v="2004-02-29T00:00:00"/>
    <s v=""/>
    <x v="0"/>
    <x v="15"/>
    <n v="0.83827751196172251"/>
    <x v="2"/>
    <x v="24"/>
  </r>
  <r>
    <n v="599"/>
    <n v="8834"/>
    <x v="6"/>
    <x v="0"/>
    <x v="0"/>
    <n v="946"/>
    <n v="1100"/>
    <s v="400 Block of ELLIS ST"/>
    <s v="800 Block of MOSCOW ST"/>
    <x v="1"/>
    <d v="2001-08-31T00:00:00"/>
    <s v=""/>
    <x v="0"/>
    <x v="13"/>
    <n v="0.86"/>
    <x v="2"/>
    <x v="21"/>
  </r>
  <r>
    <n v="306"/>
    <n v="1201"/>
    <x v="7"/>
    <x v="0"/>
    <x v="0"/>
    <n v="654"/>
    <n v="1150"/>
    <s v="100 Block of LEAVENWORTH ST"/>
    <s v="100 Block of PERSIA AV"/>
    <x v="0"/>
    <d v="1983-01-28T00:00:00"/>
    <s v="7/22/1983"/>
    <x v="0"/>
    <x v="16"/>
    <n v="0.56869565217391305"/>
    <x v="62"/>
    <x v="31"/>
  </r>
  <r>
    <n v="536"/>
    <n v="2573"/>
    <x v="9"/>
    <x v="0"/>
    <x v="1"/>
    <n v="74"/>
    <n v="281"/>
    <s v="100 Block of POWELL ST"/>
    <s v="0 Block of TAYLOR ST"/>
    <x v="0"/>
    <d v="2016-09-23T00:00:00"/>
    <s v="9/21/2016"/>
    <x v="1"/>
    <x v="23"/>
    <n v="0.26334519572953735"/>
    <x v="50"/>
    <x v="44"/>
  </r>
  <r>
    <n v="20"/>
    <n v="6759"/>
    <x v="9"/>
    <x v="0"/>
    <x v="0"/>
    <n v="630"/>
    <n v="1062"/>
    <s v="1600 Block of 39TH AV"/>
    <s v="PARNASSUS AV / CLAYTON ST"/>
    <x v="1"/>
    <d v="2017-09-29T00:00:00"/>
    <s v=""/>
    <x v="0"/>
    <x v="10"/>
    <n v="0.59322033898305082"/>
    <x v="2"/>
    <x v="15"/>
  </r>
  <r>
    <n v="515"/>
    <n v="2601"/>
    <x v="0"/>
    <x v="0"/>
    <x v="1"/>
    <n v="782"/>
    <n v="1425"/>
    <s v="MARKET ST / CHURCH ST"/>
    <s v="LOMBARD ST / LEAVENWORTH ST"/>
    <x v="1"/>
    <d v="1996-01-01T00:00:00"/>
    <s v=""/>
    <x v="0"/>
    <x v="5"/>
    <n v="0.54877192982456136"/>
    <x v="2"/>
    <x v="4"/>
  </r>
  <r>
    <n v="332"/>
    <n v="2656"/>
    <x v="1"/>
    <x v="1"/>
    <x v="0"/>
    <n v="45"/>
    <n v="39"/>
    <s v="100 Block of UPPER TR"/>
    <s v="POST ST / HYDE ST"/>
    <x v="1"/>
    <d v="2008-09-14T00:00:00"/>
    <s v=""/>
    <x v="1"/>
    <x v="5"/>
    <n v="1.1538461538461537"/>
    <x v="2"/>
    <x v="29"/>
  </r>
  <r>
    <n v="127"/>
    <n v="9645"/>
    <x v="1"/>
    <x v="1"/>
    <x v="1"/>
    <n v="916"/>
    <n v="1143"/>
    <s v="300 Block of SALINAS AV"/>
    <s v="1900 Block of FILLMORE ST"/>
    <x v="0"/>
    <d v="2006-01-08T00:00:00"/>
    <d v="2006-09-01T00:00:00"/>
    <x v="0"/>
    <x v="3"/>
    <n v="0.80139982502187224"/>
    <x v="63"/>
    <x v="19"/>
  </r>
  <r>
    <n v="958"/>
    <n v="584"/>
    <x v="7"/>
    <x v="1"/>
    <x v="1"/>
    <n v="274"/>
    <n v="669"/>
    <s v="0 Block of GOLDEN GATE AV"/>
    <s v="900 Block of MARIPOSA ST"/>
    <x v="1"/>
    <d v="2016-02-24T00:00:00"/>
    <s v=""/>
    <x v="1"/>
    <x v="8"/>
    <n v="0.40956651718983555"/>
    <x v="2"/>
    <x v="44"/>
  </r>
  <r>
    <n v="42"/>
    <n v="2121"/>
    <x v="10"/>
    <x v="0"/>
    <x v="0"/>
    <n v="987"/>
    <n v="1134"/>
    <s v="MINNA ST / 5TH ST"/>
    <s v="MARKET ST / 5TH ST"/>
    <x v="0"/>
    <d v="1979-01-20T00:00:00"/>
    <d v="1979-12-09T00:00:00"/>
    <x v="0"/>
    <x v="18"/>
    <n v="0.87037037037037035"/>
    <x v="64"/>
    <x v="7"/>
  </r>
  <r>
    <n v="977"/>
    <n v="2142"/>
    <x v="10"/>
    <x v="1"/>
    <x v="0"/>
    <n v="434"/>
    <n v="558"/>
    <s v="200 Block of MISSOURI ST"/>
    <s v="900 Block of ELLSWORTH ST"/>
    <x v="0"/>
    <d v="2002-02-03T00:00:00"/>
    <s v="10/20/2002"/>
    <x v="1"/>
    <x v="6"/>
    <n v="0.77777777777777779"/>
    <x v="65"/>
    <x v="23"/>
  </r>
  <r>
    <n v="460"/>
    <n v="2396"/>
    <x v="3"/>
    <x v="1"/>
    <x v="1"/>
    <n v="897"/>
    <n v="1313"/>
    <s v="100 Block of EDDY ST"/>
    <s v="1400 Block of KIRKWOOD CT"/>
    <x v="0"/>
    <d v="2005-04-16T00:00:00"/>
    <s v="9/15/2005"/>
    <x v="0"/>
    <x v="22"/>
    <n v="0.68316831683168322"/>
    <x v="66"/>
    <x v="6"/>
  </r>
  <r>
    <n v="659"/>
    <n v="8747"/>
    <x v="8"/>
    <x v="1"/>
    <x v="0"/>
    <n v="442"/>
    <n v="595"/>
    <s v="0 Block of UNITEDNATIONS PZ"/>
    <s v="200 Block of HAHN ST"/>
    <x v="0"/>
    <d v="1998-02-21T00:00:00"/>
    <d v="1998-11-09T00:00:00"/>
    <x v="1"/>
    <x v="10"/>
    <n v="0.74285714285714288"/>
    <x v="44"/>
    <x v="45"/>
  </r>
  <r>
    <n v="197"/>
    <n v="4142"/>
    <x v="4"/>
    <x v="0"/>
    <x v="1"/>
    <n v="98"/>
    <n v="360"/>
    <s v="300 Block of BUCHANAN ST"/>
    <s v="2800 Block of BRYANT ST"/>
    <x v="0"/>
    <d v="1989-03-29T00:00:00"/>
    <s v="8/23/1989"/>
    <x v="1"/>
    <x v="19"/>
    <n v="0.2722222222222222"/>
    <x v="67"/>
    <x v="35"/>
  </r>
  <r>
    <n v="540"/>
    <n v="9770"/>
    <x v="1"/>
    <x v="1"/>
    <x v="1"/>
    <n v="431"/>
    <n v="934"/>
    <s v="4000 Block of GEARY BL"/>
    <s v="1000 Block of POTRERO AV"/>
    <x v="0"/>
    <d v="1977-04-21T00:00:00"/>
    <d v="1977-08-11T00:00:00"/>
    <x v="1"/>
    <x v="5"/>
    <n v="0.4614561027837259"/>
    <x v="68"/>
    <x v="16"/>
  </r>
  <r>
    <n v="178"/>
    <n v="2593"/>
    <x v="9"/>
    <x v="1"/>
    <x v="1"/>
    <n v="745"/>
    <n v="1383"/>
    <s v="3100 Block of 23RD ST"/>
    <s v="GEARY ST / POWELL ST"/>
    <x v="0"/>
    <d v="2009-01-01T00:00:00"/>
    <s v="1/26/2009"/>
    <x v="0"/>
    <x v="19"/>
    <n v="0.53868402024584239"/>
    <x v="11"/>
    <x v="34"/>
  </r>
  <r>
    <n v="202"/>
    <n v="9807"/>
    <x v="2"/>
    <x v="1"/>
    <x v="1"/>
    <n v="871"/>
    <n v="1274"/>
    <s v="200 Block of HAHN ST"/>
    <s v="600 Block of VALENCIA ST"/>
    <x v="0"/>
    <d v="2001-01-27T00:00:00"/>
    <d v="2001-03-08T00:00:00"/>
    <x v="0"/>
    <x v="15"/>
    <n v="0.68367346938775508"/>
    <x v="69"/>
    <x v="21"/>
  </r>
  <r>
    <n v="632"/>
    <n v="2525"/>
    <x v="6"/>
    <x v="0"/>
    <x v="0"/>
    <n v="67"/>
    <n v="193"/>
    <s v="CAPP ST / 17TH ST"/>
    <s v="ALEMANY BL / ELLSWORTH ST"/>
    <x v="0"/>
    <d v="1992-08-26T00:00:00"/>
    <s v="12/25/1992"/>
    <x v="1"/>
    <x v="10"/>
    <n v="0.34715025906735753"/>
    <x v="70"/>
    <x v="36"/>
  </r>
  <r>
    <n v="25"/>
    <n v="1724"/>
    <x v="2"/>
    <x v="0"/>
    <x v="1"/>
    <n v="431"/>
    <n v="702"/>
    <s v="4TH ST / HARRISON ST"/>
    <s v="600 Block of CLAY ST"/>
    <x v="0"/>
    <d v="2004-05-29T00:00:00"/>
    <s v="5/17/2004"/>
    <x v="1"/>
    <x v="10"/>
    <n v="0.61396011396011396"/>
    <x v="71"/>
    <x v="24"/>
  </r>
  <r>
    <n v="990"/>
    <n v="7146"/>
    <x v="9"/>
    <x v="1"/>
    <x v="0"/>
    <n v="178"/>
    <n v="646"/>
    <s v="700 Block of BATTERY ST"/>
    <s v="0 Block of MARINA BL"/>
    <x v="0"/>
    <d v="2003-05-18T00:00:00"/>
    <s v="11/28/2003"/>
    <x v="1"/>
    <x v="3"/>
    <n v="0.27554179566563469"/>
    <x v="72"/>
    <x v="20"/>
  </r>
  <r>
    <n v="913"/>
    <n v="563"/>
    <x v="2"/>
    <x v="0"/>
    <x v="1"/>
    <n v="180"/>
    <n v="755"/>
    <s v="5TH ST / MARKET ST"/>
    <s v="MONTGOMERY ST / VALLEJO ST"/>
    <x v="1"/>
    <d v="1974-05-08T00:00:00"/>
    <s v=""/>
    <x v="1"/>
    <x v="3"/>
    <n v="0.23841059602649006"/>
    <x v="2"/>
    <x v="43"/>
  </r>
  <r>
    <n v="371"/>
    <n v="7771"/>
    <x v="10"/>
    <x v="0"/>
    <x v="1"/>
    <n v="280"/>
    <n v="990"/>
    <s v="2400 Block of MISSION ST"/>
    <s v="BEACH ST / TAYLOR ST"/>
    <x v="1"/>
    <d v="1975-07-03T00:00:00"/>
    <s v=""/>
    <x v="1"/>
    <x v="14"/>
    <n v="0.28282828282828282"/>
    <x v="2"/>
    <x v="40"/>
  </r>
  <r>
    <n v="514"/>
    <n v="4789"/>
    <x v="7"/>
    <x v="0"/>
    <x v="1"/>
    <n v="263"/>
    <n v="965"/>
    <s v="TARAVAL ST / 17TH AV"/>
    <s v="EDDY ST / MASON ST"/>
    <x v="1"/>
    <d v="1982-05-18T00:00:00"/>
    <s v=""/>
    <x v="1"/>
    <x v="5"/>
    <n v="0.27253886010362693"/>
    <x v="2"/>
    <x v="25"/>
  </r>
  <r>
    <n v="707"/>
    <n v="3221"/>
    <x v="8"/>
    <x v="0"/>
    <x v="0"/>
    <n v="187"/>
    <n v="931"/>
    <s v="19TH ST / SHOTWELL ST"/>
    <s v="7TH ST / STEVENSON ST"/>
    <x v="1"/>
    <d v="2007-06-19T00:00:00"/>
    <s v=""/>
    <x v="1"/>
    <x v="13"/>
    <n v="0.20085929108485501"/>
    <x v="2"/>
    <x v="26"/>
  </r>
  <r>
    <n v="473"/>
    <n v="5197"/>
    <x v="10"/>
    <x v="1"/>
    <x v="0"/>
    <n v="94"/>
    <n v="361"/>
    <s v="2300 Block of 14TH AV"/>
    <s v="0 Block of 12TH ST"/>
    <x v="0"/>
    <d v="2012-01-25T00:00:00"/>
    <s v="1/17/2012"/>
    <x v="1"/>
    <x v="13"/>
    <n v="0.26038781163434904"/>
    <x v="73"/>
    <x v="9"/>
  </r>
  <r>
    <n v="847"/>
    <n v="8183"/>
    <x v="5"/>
    <x v="1"/>
    <x v="1"/>
    <n v="906"/>
    <n v="1297"/>
    <s v="2100 Block of MISSION ST"/>
    <s v="1100 Block of FOLSOM ST"/>
    <x v="1"/>
    <d v="1983-04-17T00:00:00"/>
    <s v=""/>
    <x v="0"/>
    <x v="21"/>
    <n v="0.69853508095605243"/>
    <x v="2"/>
    <x v="31"/>
  </r>
  <r>
    <n v="815"/>
    <n v="1126"/>
    <x v="0"/>
    <x v="1"/>
    <x v="0"/>
    <n v="71"/>
    <n v="130"/>
    <s v="1400 Block of VANDYKE AV"/>
    <s v="EDDY ST / VANNESS AV"/>
    <x v="0"/>
    <d v="2010-01-30T00:00:00"/>
    <d v="2010-02-03T00:00:00"/>
    <x v="1"/>
    <x v="19"/>
    <n v="0.5461538461538461"/>
    <x v="74"/>
    <x v="14"/>
  </r>
  <r>
    <n v="928"/>
    <n v="4899"/>
    <x v="7"/>
    <x v="1"/>
    <x v="1"/>
    <n v="253"/>
    <n v="904"/>
    <s v="800 Block of MARKET ST"/>
    <s v="800 Block of MARKET ST"/>
    <x v="1"/>
    <d v="1973-09-05T00:00:00"/>
    <s v=""/>
    <x v="1"/>
    <x v="25"/>
    <n v="0.27986725663716816"/>
    <x v="2"/>
    <x v="46"/>
  </r>
  <r>
    <n v="210"/>
    <n v="4732"/>
    <x v="2"/>
    <x v="1"/>
    <x v="1"/>
    <n v="591"/>
    <n v="1433"/>
    <s v="300 Block of COLLINGWOOD ST"/>
    <s v="900 Block of MARKET ST"/>
    <x v="1"/>
    <d v="2005-10-23T00:00:00"/>
    <s v=""/>
    <x v="0"/>
    <x v="3"/>
    <n v="0.41242149337055128"/>
    <x v="2"/>
    <x v="6"/>
  </r>
  <r>
    <n v="793"/>
    <n v="4103"/>
    <x v="8"/>
    <x v="0"/>
    <x v="0"/>
    <n v="399"/>
    <n v="835"/>
    <s v="400 Block of ELLIS ST"/>
    <s v="17TH ST / SHOTWELL ST"/>
    <x v="1"/>
    <d v="1996-07-06T00:00:00"/>
    <s v=""/>
    <x v="1"/>
    <x v="20"/>
    <n v="0.47784431137724553"/>
    <x v="2"/>
    <x v="4"/>
  </r>
  <r>
    <n v="872"/>
    <n v="7861"/>
    <x v="8"/>
    <x v="1"/>
    <x v="1"/>
    <n v="91"/>
    <n v="242"/>
    <s v="21ST ST / POTRERO AV"/>
    <s v="400 Block of GENEVA AV"/>
    <x v="0"/>
    <d v="2008-05-21T00:00:00"/>
    <s v="5/17/2008"/>
    <x v="1"/>
    <x v="4"/>
    <n v="0.37603305785123969"/>
    <x v="75"/>
    <x v="29"/>
  </r>
  <r>
    <n v="298"/>
    <n v="7764"/>
    <x v="7"/>
    <x v="1"/>
    <x v="0"/>
    <n v="717"/>
    <n v="1297"/>
    <s v="200 Block of 11TH AV"/>
    <s v="400 Block of TURK ST"/>
    <x v="1"/>
    <d v="1979-05-13T00:00:00"/>
    <s v=""/>
    <x v="0"/>
    <x v="10"/>
    <n v="0.5528141865844256"/>
    <x v="2"/>
    <x v="7"/>
  </r>
  <r>
    <n v="941"/>
    <n v="5345"/>
    <x v="4"/>
    <x v="1"/>
    <x v="0"/>
    <n v="735"/>
    <n v="1181"/>
    <s v="17TH ST / FOLSOM ST"/>
    <s v="400 Block of BRIGHT ST"/>
    <x v="0"/>
    <d v="2010-07-01T00:00:00"/>
    <s v="8/28/2010"/>
    <x v="0"/>
    <x v="6"/>
    <n v="0.62235393734123623"/>
    <x v="76"/>
    <x v="14"/>
  </r>
  <r>
    <n v="731"/>
    <n v="6191"/>
    <x v="7"/>
    <x v="0"/>
    <x v="1"/>
    <n v="970"/>
    <n v="1242"/>
    <s v="KEITH ST / SHAFTER AV"/>
    <s v="0 Block of SPOFFORD LN"/>
    <x v="1"/>
    <d v="1983-07-05T00:00:00"/>
    <s v=""/>
    <x v="0"/>
    <x v="6"/>
    <n v="0.78099838969404189"/>
    <x v="2"/>
    <x v="31"/>
  </r>
  <r>
    <n v="500"/>
    <n v="310"/>
    <x v="10"/>
    <x v="0"/>
    <x v="0"/>
    <n v="80"/>
    <n v="236"/>
    <s v="900 Block of LARKIN ST"/>
    <s v="900 Block of STOCKTON ST"/>
    <x v="1"/>
    <d v="1980-07-05T00:00:00"/>
    <s v=""/>
    <x v="1"/>
    <x v="23"/>
    <n v="0.33898305084745761"/>
    <x v="2"/>
    <x v="11"/>
  </r>
  <r>
    <n v="142"/>
    <n v="3095"/>
    <x v="10"/>
    <x v="0"/>
    <x v="1"/>
    <n v="550"/>
    <n v="1171"/>
    <s v="400 Block of TURK ST"/>
    <s v="MADRID ST / RUSSIA AV"/>
    <x v="1"/>
    <d v="1983-08-21T00:00:00"/>
    <s v=""/>
    <x v="0"/>
    <x v="19"/>
    <n v="0.46968403074295473"/>
    <x v="2"/>
    <x v="31"/>
  </r>
  <r>
    <n v="787"/>
    <n v="2159"/>
    <x v="10"/>
    <x v="1"/>
    <x v="1"/>
    <n v="187"/>
    <n v="864"/>
    <s v="0 Block of OFARRELL ST"/>
    <s v="200 Block of TURK ST"/>
    <x v="0"/>
    <d v="2011-03-28T00:00:00"/>
    <s v="6/25/2011"/>
    <x v="1"/>
    <x v="3"/>
    <n v="0.21643518518518517"/>
    <x v="77"/>
    <x v="33"/>
  </r>
  <r>
    <n v="749"/>
    <n v="3569"/>
    <x v="8"/>
    <x v="1"/>
    <x v="1"/>
    <n v="262"/>
    <n v="875"/>
    <s v="0 Block of PAYSON ST"/>
    <s v="0 Block of POWELL ST"/>
    <x v="0"/>
    <d v="2014-04-30T00:00:00"/>
    <d v="2014-02-07T00:00:00"/>
    <x v="1"/>
    <x v="21"/>
    <n v="0.29942857142857143"/>
    <x v="29"/>
    <x v="0"/>
  </r>
  <r>
    <n v="304"/>
    <n v="5958"/>
    <x v="4"/>
    <x v="0"/>
    <x v="0"/>
    <n v="540"/>
    <n v="1172"/>
    <s v="500 Block of STEVENSON ST"/>
    <s v="HYDE ST / TURK ST"/>
    <x v="0"/>
    <d v="2004-03-20T00:00:00"/>
    <s v="9/25/2004"/>
    <x v="0"/>
    <x v="17"/>
    <n v="0.46075085324232085"/>
    <x v="78"/>
    <x v="24"/>
  </r>
  <r>
    <n v="30"/>
    <n v="1275"/>
    <x v="5"/>
    <x v="0"/>
    <x v="0"/>
    <n v="581"/>
    <n v="1422"/>
    <s v="CALIFORNIA ST / DAVIS ST"/>
    <s v="0 Block of STOCKTON ST"/>
    <x v="0"/>
    <d v="2010-02-19T00:00:00"/>
    <d v="2010-09-03T00:00:00"/>
    <x v="0"/>
    <x v="2"/>
    <n v="0.40857946554149088"/>
    <x v="79"/>
    <x v="14"/>
  </r>
  <r>
    <n v="477"/>
    <n v="6357"/>
    <x v="5"/>
    <x v="1"/>
    <x v="0"/>
    <n v="840"/>
    <n v="1061"/>
    <s v="400 Block of LEAVENWORTH ST"/>
    <s v="NEWCOMB AV / 3RD ST"/>
    <x v="1"/>
    <d v="1986-09-07T00:00:00"/>
    <s v=""/>
    <x v="0"/>
    <x v="19"/>
    <n v="0.79170593779453347"/>
    <x v="2"/>
    <x v="28"/>
  </r>
  <r>
    <n v="52"/>
    <n v="4551"/>
    <x v="7"/>
    <x v="0"/>
    <x v="1"/>
    <n v="873"/>
    <n v="1199"/>
    <s v="1000 Block of COLUMBUS AV"/>
    <s v="1400 Block of PHELPS ST"/>
    <x v="1"/>
    <d v="2016-05-20T00:00:00"/>
    <s v=""/>
    <x v="0"/>
    <x v="5"/>
    <n v="0.7281067556296914"/>
    <x v="2"/>
    <x v="44"/>
  </r>
  <r>
    <n v="73"/>
    <n v="4252"/>
    <x v="2"/>
    <x v="0"/>
    <x v="1"/>
    <n v="315"/>
    <n v="937"/>
    <s v="800 Block of BRYANT ST"/>
    <s v="3800 Block of 24TH ST"/>
    <x v="1"/>
    <d v="1993-03-06T00:00:00"/>
    <s v=""/>
    <x v="1"/>
    <x v="3"/>
    <n v="0.33617929562433296"/>
    <x v="2"/>
    <x v="2"/>
  </r>
  <r>
    <n v="691"/>
    <n v="2096"/>
    <x v="6"/>
    <x v="0"/>
    <x v="0"/>
    <n v="955"/>
    <n v="1369"/>
    <s v="5TH ST / MISSION ST"/>
    <s v="1500 Block of HAIGHT ST"/>
    <x v="0"/>
    <d v="2012-05-02T00:00:00"/>
    <s v="8/20/2012"/>
    <x v="0"/>
    <x v="20"/>
    <n v="0.69758948137326515"/>
    <x v="80"/>
    <x v="9"/>
  </r>
  <r>
    <n v="786"/>
    <n v="5209"/>
    <x v="0"/>
    <x v="1"/>
    <x v="1"/>
    <n v="372"/>
    <n v="679"/>
    <s v="3600 Block of SACRAMENTO ST"/>
    <s v="SCOTT ST / CHESTNUT ST"/>
    <x v="0"/>
    <d v="1976-06-06T00:00:00"/>
    <s v="8/31/1976"/>
    <x v="1"/>
    <x v="1"/>
    <n v="0.54786450662739328"/>
    <x v="4"/>
    <x v="8"/>
  </r>
  <r>
    <n v="68"/>
    <n v="9271"/>
    <x v="10"/>
    <x v="0"/>
    <x v="1"/>
    <n v="182"/>
    <n v="726"/>
    <s v="1700 Block of FULTON ST"/>
    <s v="300 Block of HAIGHT ST"/>
    <x v="1"/>
    <d v="2004-07-30T00:00:00"/>
    <s v=""/>
    <x v="1"/>
    <x v="0"/>
    <n v="0.25068870523415976"/>
    <x v="2"/>
    <x v="24"/>
  </r>
  <r>
    <n v="630"/>
    <n v="6772"/>
    <x v="7"/>
    <x v="0"/>
    <x v="0"/>
    <n v="868"/>
    <n v="1320"/>
    <s v="3300 Block of BALBOA ST"/>
    <s v="300 Block of ELLIS ST"/>
    <x v="0"/>
    <d v="2009-02-23T00:00:00"/>
    <s v="9/29/2009"/>
    <x v="0"/>
    <x v="11"/>
    <n v="0.65757575757575759"/>
    <x v="81"/>
    <x v="34"/>
  </r>
  <r>
    <n v="357"/>
    <n v="4628"/>
    <x v="0"/>
    <x v="1"/>
    <x v="1"/>
    <n v="777"/>
    <n v="1113"/>
    <s v="200 Block of KING ST"/>
    <s v="0 Block of FUENTE AV"/>
    <x v="1"/>
    <d v="1990-10-11T00:00:00"/>
    <s v=""/>
    <x v="0"/>
    <x v="0"/>
    <n v="0.69811320754716977"/>
    <x v="2"/>
    <x v="41"/>
  </r>
  <r>
    <n v="455"/>
    <n v="3853"/>
    <x v="9"/>
    <x v="1"/>
    <x v="0"/>
    <n v="172"/>
    <n v="580"/>
    <s v="LASALLE AV / PHELPS ST"/>
    <s v="2000 Block of MISSION ST"/>
    <x v="1"/>
    <d v="2011-10-08T00:00:00"/>
    <s v=""/>
    <x v="1"/>
    <x v="12"/>
    <n v="0.29655172413793102"/>
    <x v="2"/>
    <x v="33"/>
  </r>
  <r>
    <n v="947"/>
    <n v="515"/>
    <x v="5"/>
    <x v="1"/>
    <x v="1"/>
    <n v="665"/>
    <n v="1257"/>
    <s v="3300 Block of 22ND ST"/>
    <s v="CALIFORNIA ST / POLK ST"/>
    <x v="0"/>
    <d v="1987-01-15T00:00:00"/>
    <s v="4/30/1987"/>
    <x v="0"/>
    <x v="13"/>
    <n v="0.5290373906125696"/>
    <x v="53"/>
    <x v="12"/>
  </r>
  <r>
    <n v="589"/>
    <n v="7513"/>
    <x v="10"/>
    <x v="1"/>
    <x v="1"/>
    <n v="516"/>
    <n v="1084"/>
    <s v="16TH ST / MISSOURI ST"/>
    <s v="200 Block of HARKNESS AV"/>
    <x v="1"/>
    <d v="1971-02-06T00:00:00"/>
    <s v=""/>
    <x v="0"/>
    <x v="14"/>
    <n v="0.47601476014760147"/>
    <x v="2"/>
    <x v="5"/>
  </r>
  <r>
    <n v="863"/>
    <n v="9030"/>
    <x v="8"/>
    <x v="1"/>
    <x v="0"/>
    <n v="412"/>
    <n v="872"/>
    <s v="WINSTON DR / 19TH AV"/>
    <s v="300 Block of BEALE ST"/>
    <x v="1"/>
    <d v="1975-03-04T00:00:00"/>
    <s v=""/>
    <x v="1"/>
    <x v="9"/>
    <n v="0.47247706422018348"/>
    <x v="2"/>
    <x v="40"/>
  </r>
  <r>
    <n v="668"/>
    <n v="2378"/>
    <x v="1"/>
    <x v="0"/>
    <x v="1"/>
    <n v="938"/>
    <n v="1067"/>
    <s v="2100 Block of 16TH AV"/>
    <s v="5TH ST / MARKET ST"/>
    <x v="0"/>
    <d v="1972-06-10T00:00:00"/>
    <s v="6/16/1972"/>
    <x v="0"/>
    <x v="7"/>
    <n v="0.87910028116213679"/>
    <x v="82"/>
    <x v="18"/>
  </r>
  <r>
    <n v="206"/>
    <n v="5894"/>
    <x v="1"/>
    <x v="1"/>
    <x v="1"/>
    <n v="854"/>
    <n v="1251"/>
    <s v="1900 Block of WASHINGTON ST"/>
    <s v="CALIFORNIA ST / FILLMORE ST"/>
    <x v="1"/>
    <d v="2012-06-25T00:00:00"/>
    <s v=""/>
    <x v="0"/>
    <x v="2"/>
    <n v="0.68265387689848123"/>
    <x v="2"/>
    <x v="9"/>
  </r>
  <r>
    <n v="835"/>
    <n v="7587"/>
    <x v="1"/>
    <x v="1"/>
    <x v="0"/>
    <n v="638"/>
    <n v="1314"/>
    <s v="MARTIN LUTHER KING JR DR / 9TH AV"/>
    <s v="0 Block of TURK ST"/>
    <x v="1"/>
    <d v="1977-01-05T00:00:00"/>
    <s v=""/>
    <x v="0"/>
    <x v="8"/>
    <n v="0.48554033485540332"/>
    <x v="2"/>
    <x v="16"/>
  </r>
  <r>
    <n v="315"/>
    <n v="1424"/>
    <x v="4"/>
    <x v="0"/>
    <x v="1"/>
    <n v="230"/>
    <n v="638"/>
    <s v="3RD AV / BALBOA ST"/>
    <s v="400 Block of LAKESHORE DR"/>
    <x v="1"/>
    <d v="1995-11-26T00:00:00"/>
    <s v=""/>
    <x v="1"/>
    <x v="2"/>
    <n v="0.36050156739811912"/>
    <x v="2"/>
    <x v="22"/>
  </r>
  <r>
    <n v="553"/>
    <n v="5214"/>
    <x v="10"/>
    <x v="0"/>
    <x v="0"/>
    <n v="245"/>
    <n v="611"/>
    <s v="3800 Block of MISSION ST"/>
    <s v="100 Block of PAGE ST"/>
    <x v="1"/>
    <d v="1995-07-26T00:00:00"/>
    <s v=""/>
    <x v="1"/>
    <x v="1"/>
    <n v="0.40098199672667756"/>
    <x v="2"/>
    <x v="22"/>
  </r>
  <r>
    <n v="861"/>
    <n v="8249"/>
    <x v="1"/>
    <x v="1"/>
    <x v="0"/>
    <n v="916"/>
    <n v="1255"/>
    <s v="500 Block of JOHNFKENNEDY DR"/>
    <s v="VALLEJO ST / KEARNY ST"/>
    <x v="0"/>
    <d v="1996-02-09T00:00:00"/>
    <s v="9/13/1996"/>
    <x v="0"/>
    <x v="1"/>
    <n v="0.72988047808764944"/>
    <x v="83"/>
    <x v="4"/>
  </r>
  <r>
    <n v="279"/>
    <n v="3172"/>
    <x v="9"/>
    <x v="1"/>
    <x v="0"/>
    <n v="84"/>
    <n v="464"/>
    <s v="800 Block of MARKET ST"/>
    <s v="1500 Block of SLOAT BL"/>
    <x v="1"/>
    <d v="2016-03-18T00:00:00"/>
    <s v=""/>
    <x v="1"/>
    <x v="12"/>
    <n v="0.18103448275862069"/>
    <x v="2"/>
    <x v="44"/>
  </r>
  <r>
    <n v="75"/>
    <n v="5489"/>
    <x v="5"/>
    <x v="0"/>
    <x v="0"/>
    <n v="869"/>
    <n v="1317"/>
    <s v="100 Block of POWELL ST"/>
    <s v="GOLDEN GATE AV / LEAVENWORTH ST"/>
    <x v="0"/>
    <d v="2002-05-28T00:00:00"/>
    <d v="2002-08-09T00:00:00"/>
    <x v="0"/>
    <x v="16"/>
    <n v="0.65983295368261197"/>
    <x v="14"/>
    <x v="23"/>
  </r>
  <r>
    <n v="895"/>
    <n v="2037"/>
    <x v="10"/>
    <x v="1"/>
    <x v="1"/>
    <n v="271"/>
    <n v="704"/>
    <s v="500 Block of HOWARD ST"/>
    <s v="500 Block of JACKSON ST"/>
    <x v="1"/>
    <d v="2010-03-15T00:00:00"/>
    <s v=""/>
    <x v="1"/>
    <x v="15"/>
    <n v="0.38494318181818182"/>
    <x v="2"/>
    <x v="14"/>
  </r>
  <r>
    <n v="866"/>
    <n v="2401"/>
    <x v="1"/>
    <x v="1"/>
    <x v="0"/>
    <n v="691"/>
    <n v="1260"/>
    <s v="0 Block of MYRTLE ST"/>
    <s v="2ND ST / TOWNSEND ST"/>
    <x v="0"/>
    <d v="1995-01-22T00:00:00"/>
    <d v="1995-01-01T00:00:00"/>
    <x v="0"/>
    <x v="20"/>
    <n v="0.54841269841269846"/>
    <x v="84"/>
    <x v="22"/>
  </r>
  <r>
    <n v="792"/>
    <n v="1303"/>
    <x v="10"/>
    <x v="0"/>
    <x v="0"/>
    <n v="808"/>
    <n v="1257"/>
    <s v="900 Block of THE EMBARCADERO NORTH ST"/>
    <s v="2500 Block of OCTAVIA ST"/>
    <x v="1"/>
    <d v="2008-09-24T00:00:00"/>
    <s v=""/>
    <x v="0"/>
    <x v="6"/>
    <n v="0.64280031821797934"/>
    <x v="2"/>
    <x v="29"/>
  </r>
  <r>
    <n v="191"/>
    <n v="6798"/>
    <x v="2"/>
    <x v="1"/>
    <x v="1"/>
    <n v="997"/>
    <n v="1382"/>
    <s v="600 Block of GOETTINGEN ST"/>
    <s v="100 Block of 6TH ST"/>
    <x v="0"/>
    <d v="1989-01-03T00:00:00"/>
    <s v="10/17/1989"/>
    <x v="0"/>
    <x v="11"/>
    <n v="0.72141823444283648"/>
    <x v="85"/>
    <x v="35"/>
  </r>
  <r>
    <n v="59"/>
    <n v="9917"/>
    <x v="9"/>
    <x v="1"/>
    <x v="0"/>
    <n v="329"/>
    <n v="977"/>
    <s v="1000 Block of SUTTER ST"/>
    <s v="800 Block of 3RD ST"/>
    <x v="1"/>
    <d v="1984-04-02T00:00:00"/>
    <s v=""/>
    <x v="1"/>
    <x v="20"/>
    <n v="0.3367451381780962"/>
    <x v="2"/>
    <x v="47"/>
  </r>
  <r>
    <n v="748"/>
    <n v="2969"/>
    <x v="2"/>
    <x v="0"/>
    <x v="0"/>
    <n v="600"/>
    <n v="1048"/>
    <s v="100 Block of MONTGOMERY ST"/>
    <s v="600 Block of PRENTISS ST"/>
    <x v="1"/>
    <d v="1987-05-07T00:00:00"/>
    <s v=""/>
    <x v="0"/>
    <x v="24"/>
    <n v="0.5725190839694656"/>
    <x v="2"/>
    <x v="12"/>
  </r>
  <r>
    <n v="693"/>
    <n v="8737"/>
    <x v="2"/>
    <x v="1"/>
    <x v="1"/>
    <n v="715"/>
    <n v="1271"/>
    <s v="0 Block of POWELL ST"/>
    <s v="600 Block of VALENCIA ST"/>
    <x v="1"/>
    <d v="1984-01-04T00:00:00"/>
    <s v=""/>
    <x v="0"/>
    <x v="20"/>
    <n v="0.56254917387883552"/>
    <x v="2"/>
    <x v="47"/>
  </r>
  <r>
    <n v="955"/>
    <n v="2104"/>
    <x v="2"/>
    <x v="1"/>
    <x v="1"/>
    <n v="957"/>
    <n v="1007"/>
    <s v="BARTLETT ST / 21ST ST"/>
    <s v="FELL ST / POLK ST"/>
    <x v="0"/>
    <d v="1992-05-10T00:00:00"/>
    <s v="12/27/1992"/>
    <x v="0"/>
    <x v="13"/>
    <n v="0.95034756703078449"/>
    <x v="8"/>
    <x v="36"/>
  </r>
  <r>
    <n v="538"/>
    <n v="1702"/>
    <x v="6"/>
    <x v="1"/>
    <x v="1"/>
    <n v="484"/>
    <n v="863"/>
    <s v="700 Block of MARKET ST"/>
    <s v="700 Block of SWEENY ST"/>
    <x v="1"/>
    <d v="2009-08-07T00:00:00"/>
    <s v=""/>
    <x v="1"/>
    <x v="17"/>
    <n v="0.56083429895712633"/>
    <x v="2"/>
    <x v="34"/>
  </r>
  <r>
    <n v="169"/>
    <n v="8933"/>
    <x v="3"/>
    <x v="1"/>
    <x v="1"/>
    <n v="576"/>
    <n v="1077"/>
    <s v="0 Block of CAMERON WY"/>
    <s v="200 Block of DORE ST"/>
    <x v="0"/>
    <d v="2017-03-17T00:00:00"/>
    <s v="8/24/2017"/>
    <x v="0"/>
    <x v="26"/>
    <n v="0.5348189415041783"/>
    <x v="86"/>
    <x v="15"/>
  </r>
  <r>
    <n v="924"/>
    <n v="3624"/>
    <x v="9"/>
    <x v="1"/>
    <x v="0"/>
    <n v="606"/>
    <n v="1021"/>
    <s v="FILLMORE ST / OFARRELL ST"/>
    <s v="HAWTHORNE ST / HARRISON ST"/>
    <x v="0"/>
    <d v="2015-01-28T00:00:00"/>
    <s v="3/20/2015"/>
    <x v="0"/>
    <x v="19"/>
    <n v="0.59353574926542607"/>
    <x v="87"/>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Average amount spent on both payment mode"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ayment_Mode">
  <location ref="B90:C93" firstHeaderRow="1" firstDataRow="1" firstDataCol="1"/>
  <pivotFields count="3">
    <pivotField dataField="1" showAll="0"/>
    <pivotField showAll="0"/>
    <pivotField axis="axisRow" showAll="0">
      <items count="3">
        <item x="0"/>
        <item x="1"/>
        <item t="default"/>
      </items>
    </pivotField>
  </pivotFields>
  <rowFields count="1">
    <field x="2"/>
  </rowFields>
  <rowItems count="3">
    <i>
      <x/>
    </i>
    <i>
      <x v="1"/>
    </i>
    <i t="grand">
      <x/>
    </i>
  </rowItems>
  <colItems count="1">
    <i/>
  </colItems>
  <dataFields count="1">
    <dataField name="Average of AMOUNT" fld="0" subtotal="average" baseField="2" baseItem="0" numFmtId="2"/>
  </dataFields>
  <formats count="16">
    <format dxfId="55">
      <pivotArea field="2" type="button" dataOnly="0" labelOnly="1" outline="0" axis="axisRow" fieldPosition="0"/>
    </format>
    <format dxfId="54">
      <pivotArea dataOnly="0" labelOnly="1" outline="0" axis="axisValues" fieldPosition="0"/>
    </format>
    <format dxfId="53">
      <pivotArea grandRow="1" outline="0" collapsedLevelsAreSubtotals="1" fieldPosition="0"/>
    </format>
    <format dxfId="52">
      <pivotArea dataOnly="0" labelOnly="1" grandRow="1" outline="0" fieldPosition="0"/>
    </format>
    <format dxfId="51">
      <pivotArea field="2" type="button" dataOnly="0" labelOnly="1" outline="0" axis="axisRow" fieldPosition="0"/>
    </format>
    <format dxfId="50">
      <pivotArea dataOnly="0" labelOnly="1" outline="0" axis="axisValues" fieldPosition="0"/>
    </format>
    <format dxfId="49">
      <pivotArea grandRow="1" outline="0" collapsedLevelsAreSubtotals="1" fieldPosition="0"/>
    </format>
    <format dxfId="48">
      <pivotArea dataOnly="0" labelOnly="1" grandRow="1" outline="0" fieldPosition="0"/>
    </format>
    <format dxfId="47">
      <pivotArea collapsedLevelsAreSubtotals="1" fieldPosition="0">
        <references count="1">
          <reference field="2" count="0"/>
        </references>
      </pivotArea>
    </format>
    <format dxfId="46">
      <pivotArea dataOnly="0" labelOnly="1" fieldPosition="0">
        <references count="1">
          <reference field="2" count="0"/>
        </references>
      </pivotArea>
    </format>
    <format dxfId="45">
      <pivotArea outline="0" collapsedLevelsAreSubtotals="1" fieldPosition="0"/>
    </format>
    <format dxfId="44">
      <pivotArea dataOnly="0" labelOnly="1" outline="0" axis="axisValues" fieldPosition="0"/>
    </format>
    <format dxfId="43">
      <pivotArea field="2" type="button" dataOnly="0" labelOnly="1" outline="0" axis="axisRow" fieldPosition="0"/>
    </format>
    <format dxfId="42">
      <pivotArea dataOnly="0" labelOnly="1" outline="0" axis="axisValues" fieldPosition="0"/>
    </format>
    <format dxfId="41">
      <pivotArea field="2" type="button" dataOnly="0" labelOnly="1" outline="0" axis="axisRow"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ustomer_Type">
  <location ref="Q17:R21" firstHeaderRow="1" firstDataRow="1" firstDataCol="1"/>
  <pivotFields count="10">
    <pivotField showAll="0"/>
    <pivotField showAll="0"/>
    <pivotField showAll="0"/>
    <pivotField showAll="0">
      <items count="3">
        <item x="1"/>
        <item x="0"/>
        <item t="default"/>
      </items>
    </pivotField>
    <pivotField showAll="0">
      <items count="3">
        <item x="0"/>
        <item x="1"/>
        <item t="default"/>
      </items>
    </pivotField>
    <pivotField showAll="0"/>
    <pivotField showAll="0">
      <items count="4">
        <item x="1"/>
        <item x="2"/>
        <item x="0"/>
        <item t="default"/>
      </items>
    </pivotField>
    <pivotField axis="axisRow" showAll="0">
      <items count="4">
        <item x="0"/>
        <item x="2"/>
        <item x="1"/>
        <item t="default"/>
      </items>
    </pivotField>
    <pivotField dataField="1" showAll="0"/>
    <pivotField showAll="0"/>
  </pivotFields>
  <rowFields count="1">
    <field x="7"/>
  </rowFields>
  <rowItems count="4">
    <i>
      <x/>
    </i>
    <i>
      <x v="1"/>
    </i>
    <i>
      <x v="2"/>
    </i>
    <i t="grand">
      <x/>
    </i>
  </rowItems>
  <colItems count="1">
    <i/>
  </colItems>
  <dataFields count="1">
    <dataField name="Average of Membership_days" fld="8" subtotal="average" baseField="7" baseItem="0" numFmtId="1"/>
  </dataFields>
  <formats count="1">
    <format dxfId="3">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0"/>
          </reference>
        </references>
      </pivotArea>
    </chartFormat>
    <chartFormat chart="0" format="5">
      <pivotArea type="data" outline="0" fieldPosition="0">
        <references count="2">
          <reference field="4294967294" count="1" selected="0">
            <x v="0"/>
          </reference>
          <reference field="7" count="1" selected="0">
            <x v="1"/>
          </reference>
        </references>
      </pivotArea>
    </chartFormat>
    <chartFormat chart="0"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Customer_Segment Vs Amount"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ustomer_segment">
  <location ref="Q8:R13" firstHeaderRow="1" firstDataRow="1" firstDataCol="1"/>
  <pivotFields count="10">
    <pivotField showAll="0"/>
    <pivotField showAll="0"/>
    <pivotField dataField="1" showAll="0"/>
    <pivotField showAll="0">
      <items count="3">
        <item x="1"/>
        <item x="0"/>
        <item t="default"/>
      </items>
    </pivotField>
    <pivotField showAll="0">
      <items count="3">
        <item x="0"/>
        <item x="1"/>
        <item t="default"/>
      </items>
    </pivotField>
    <pivotField showAll="0"/>
    <pivotField showAll="0">
      <items count="4">
        <item x="1"/>
        <item x="2"/>
        <item x="0"/>
        <item t="default"/>
      </items>
    </pivotField>
    <pivotField showAll="0">
      <items count="4">
        <item x="0"/>
        <item x="2"/>
        <item x="1"/>
        <item t="default"/>
      </items>
    </pivotField>
    <pivotField showAll="0"/>
    <pivotField axis="axisRow" showAll="0">
      <items count="5">
        <item x="1"/>
        <item x="0"/>
        <item x="3"/>
        <item x="2"/>
        <item t="default"/>
      </items>
    </pivotField>
  </pivotFields>
  <rowFields count="1">
    <field x="9"/>
  </rowFields>
  <rowItems count="5">
    <i>
      <x/>
    </i>
    <i>
      <x v="1"/>
    </i>
    <i>
      <x v="2"/>
    </i>
    <i>
      <x v="3"/>
    </i>
    <i t="grand">
      <x/>
    </i>
  </rowItems>
  <colItems count="1">
    <i/>
  </colItems>
  <dataFields count="1">
    <dataField name="Sum of AMOUNT" fld="2" baseField="0" baseItem="0" numFmtId="169"/>
  </dataFields>
  <formats count="1">
    <format dxfId="2">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 chart="3" format="10">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0"/>
          </reference>
        </references>
      </pivotArea>
    </chartFormat>
    <chartFormat chart="0" format="6">
      <pivotArea type="data" outline="0" fieldPosition="0">
        <references count="2">
          <reference field="4294967294" count="1" selected="0">
            <x v="0"/>
          </reference>
          <reference field="9" count="1" selected="0">
            <x v="1"/>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0" format="8">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CONTENT by Total SH_Charges"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B2:C14" firstHeaderRow="1" firstDataRow="1" firstDataCol="1"/>
  <pivotFields count="17">
    <pivotField showAll="0"/>
    <pivotField showAll="0"/>
    <pivotField axis="axisRow" showAll="0" sortType="ascending">
      <items count="12">
        <item x="10"/>
        <item x="8"/>
        <item x="9"/>
        <item x="3"/>
        <item x="5"/>
        <item x="4"/>
        <item x="7"/>
        <item x="0"/>
        <item x="2"/>
        <item x="6"/>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1"/>
        <item x="0"/>
        <item t="default"/>
      </items>
    </pivotField>
    <pivotField showAll="0"/>
    <pivotField dataField="1" showAll="0"/>
    <pivotField showAll="0"/>
    <pivotField showAll="0"/>
    <pivotField showAll="0">
      <items count="3">
        <item x="0"/>
        <item x="1"/>
        <item t="default"/>
      </items>
    </pivotField>
    <pivotField numFmtId="164" showAll="0"/>
    <pivotField showAll="0"/>
    <pivotField showAll="0">
      <items count="3">
        <item x="0"/>
        <item x="1"/>
        <item t="default"/>
      </items>
    </pivotField>
    <pivotField showAll="0"/>
    <pivotField numFmtId="2" showAll="0"/>
    <pivotField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2"/>
  </rowFields>
  <rowItems count="12">
    <i>
      <x v="5"/>
    </i>
    <i>
      <x v="1"/>
    </i>
    <i>
      <x v="4"/>
    </i>
    <i>
      <x v="6"/>
    </i>
    <i>
      <x v="7"/>
    </i>
    <i>
      <x v="9"/>
    </i>
    <i>
      <x v="3"/>
    </i>
    <i>
      <x v="8"/>
    </i>
    <i>
      <x v="2"/>
    </i>
    <i>
      <x/>
    </i>
    <i>
      <x v="10"/>
    </i>
    <i t="grand">
      <x/>
    </i>
  </rowItems>
  <colItems count="1">
    <i/>
  </colItems>
  <dataFields count="1">
    <dataField name="Sum of SH_CHARGES" fld="6" baseField="0" baseItem="0"/>
  </dataFields>
  <formats count="6">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outline="0" axis="axisValues" fieldPosition="0"/>
    </format>
    <format dxfId="5">
      <pivotArea dataOnly="0" labelOnly="1" fieldPosition="0">
        <references count="1">
          <reference field="2" count="0"/>
        </references>
      </pivotArea>
    </format>
    <format dxfId="4">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Q26:T31" firstHeaderRow="1" firstDataRow="2" firstDataCol="1"/>
  <pivotFields count="10">
    <pivotField showAll="0"/>
    <pivotField showAll="0"/>
    <pivotField dataField="1" showAll="0">
      <items count="201">
        <item x="113"/>
        <item x="98"/>
        <item x="120"/>
        <item x="182"/>
        <item x="102"/>
        <item x="134"/>
        <item x="31"/>
        <item x="142"/>
        <item x="25"/>
        <item x="177"/>
        <item x="84"/>
        <item x="192"/>
        <item x="94"/>
        <item x="165"/>
        <item x="108"/>
        <item x="9"/>
        <item x="190"/>
        <item x="71"/>
        <item x="178"/>
        <item x="136"/>
        <item x="92"/>
        <item x="28"/>
        <item x="131"/>
        <item x="67"/>
        <item x="44"/>
        <item x="74"/>
        <item x="73"/>
        <item x="139"/>
        <item x="63"/>
        <item x="103"/>
        <item x="121"/>
        <item x="166"/>
        <item x="47"/>
        <item x="75"/>
        <item x="26"/>
        <item x="184"/>
        <item x="185"/>
        <item x="97"/>
        <item x="191"/>
        <item x="50"/>
        <item x="90"/>
        <item x="23"/>
        <item x="168"/>
        <item x="148"/>
        <item x="86"/>
        <item x="99"/>
        <item x="15"/>
        <item x="186"/>
        <item x="12"/>
        <item x="69"/>
        <item x="35"/>
        <item x="106"/>
        <item x="133"/>
        <item x="145"/>
        <item x="51"/>
        <item x="111"/>
        <item x="7"/>
        <item x="16"/>
        <item x="164"/>
        <item x="37"/>
        <item x="55"/>
        <item x="54"/>
        <item x="64"/>
        <item x="135"/>
        <item x="181"/>
        <item x="33"/>
        <item x="159"/>
        <item x="42"/>
        <item x="85"/>
        <item x="109"/>
        <item x="162"/>
        <item x="48"/>
        <item x="89"/>
        <item x="188"/>
        <item x="91"/>
        <item x="119"/>
        <item x="62"/>
        <item x="32"/>
        <item x="36"/>
        <item x="146"/>
        <item x="183"/>
        <item x="137"/>
        <item x="160"/>
        <item x="45"/>
        <item x="38"/>
        <item x="24"/>
        <item x="196"/>
        <item x="3"/>
        <item x="128"/>
        <item x="195"/>
        <item x="180"/>
        <item x="68"/>
        <item x="158"/>
        <item x="116"/>
        <item x="138"/>
        <item x="41"/>
        <item x="114"/>
        <item x="125"/>
        <item x="40"/>
        <item x="22"/>
        <item x="20"/>
        <item x="104"/>
        <item x="132"/>
        <item x="0"/>
        <item x="193"/>
        <item x="59"/>
        <item x="80"/>
        <item x="161"/>
        <item x="17"/>
        <item x="149"/>
        <item x="118"/>
        <item x="110"/>
        <item x="122"/>
        <item x="27"/>
        <item x="130"/>
        <item x="43"/>
        <item x="30"/>
        <item x="5"/>
        <item x="141"/>
        <item x="154"/>
        <item x="87"/>
        <item x="129"/>
        <item x="70"/>
        <item x="189"/>
        <item x="127"/>
        <item x="152"/>
        <item x="77"/>
        <item x="151"/>
        <item x="14"/>
        <item x="60"/>
        <item x="82"/>
        <item x="11"/>
        <item x="56"/>
        <item x="144"/>
        <item x="176"/>
        <item x="179"/>
        <item x="117"/>
        <item x="163"/>
        <item x="8"/>
        <item x="18"/>
        <item x="100"/>
        <item x="194"/>
        <item x="76"/>
        <item x="53"/>
        <item x="2"/>
        <item x="72"/>
        <item x="46"/>
        <item x="198"/>
        <item x="171"/>
        <item x="58"/>
        <item x="49"/>
        <item x="147"/>
        <item x="39"/>
        <item x="170"/>
        <item x="155"/>
        <item x="197"/>
        <item x="169"/>
        <item x="61"/>
        <item x="115"/>
        <item x="153"/>
        <item x="199"/>
        <item x="57"/>
        <item x="19"/>
        <item x="1"/>
        <item x="78"/>
        <item x="143"/>
        <item x="167"/>
        <item x="52"/>
        <item x="173"/>
        <item x="21"/>
        <item x="81"/>
        <item x="95"/>
        <item x="83"/>
        <item x="140"/>
        <item x="29"/>
        <item x="101"/>
        <item x="157"/>
        <item x="4"/>
        <item x="126"/>
        <item x="96"/>
        <item x="107"/>
        <item x="105"/>
        <item x="175"/>
        <item x="156"/>
        <item x="79"/>
        <item x="150"/>
        <item x="34"/>
        <item x="66"/>
        <item x="172"/>
        <item x="88"/>
        <item x="187"/>
        <item x="112"/>
        <item x="10"/>
        <item x="93"/>
        <item x="174"/>
        <item x="124"/>
        <item x="6"/>
        <item x="123"/>
        <item x="13"/>
        <item x="65"/>
        <item t="default"/>
      </items>
    </pivotField>
    <pivotField axis="axisCol" showAll="0">
      <items count="3">
        <item x="1"/>
        <item x="0"/>
        <item t="default"/>
      </items>
    </pivotField>
    <pivotField showAll="0">
      <items count="3">
        <item x="0"/>
        <item x="1"/>
        <item t="default"/>
      </items>
    </pivotField>
    <pivotField showAll="0"/>
    <pivotField showAll="0">
      <items count="4">
        <item x="1"/>
        <item x="2"/>
        <item x="0"/>
        <item t="default"/>
      </items>
    </pivotField>
    <pivotField axis="axisRow" showAll="0">
      <items count="4">
        <item x="0"/>
        <item x="2"/>
        <item x="1"/>
        <item t="default"/>
      </items>
    </pivotField>
    <pivotField showAll="0"/>
    <pivotField showAll="0">
      <items count="5">
        <item x="1"/>
        <item x="0"/>
        <item x="3"/>
        <item x="2"/>
        <item t="default"/>
      </items>
    </pivotField>
  </pivotFields>
  <rowFields count="1">
    <field x="7"/>
  </rowFields>
  <rowItems count="4">
    <i>
      <x/>
    </i>
    <i>
      <x v="1"/>
    </i>
    <i>
      <x v="2"/>
    </i>
    <i t="grand">
      <x/>
    </i>
  </rowItems>
  <colFields count="1">
    <field x="3"/>
  </colFields>
  <colItems count="3">
    <i>
      <x/>
    </i>
    <i>
      <x v="1"/>
    </i>
    <i t="grand">
      <x/>
    </i>
  </colItems>
  <dataFields count="1">
    <dataField name="Customer_type vs payment_status vs amount" fld="2" baseField="0" baseItem="0"/>
  </dataFields>
  <chartFormats count="4">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9" format="4" series="1">
      <pivotArea type="data" outline="0" fieldPosition="0">
        <references count="2">
          <reference field="4294967294" count="1" selected="0">
            <x v="0"/>
          </reference>
          <reference field="3" count="1" selected="0">
            <x v="0"/>
          </reference>
        </references>
      </pivotArea>
    </chartFormat>
    <chartFormat chart="9"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Customer_id">
  <location ref="Q35:R41" firstHeaderRow="1" firstDataRow="1" firstDataCol="1"/>
  <pivotFields count="10">
    <pivotField axis="axisRow" showAll="0" measureFilter="1" sortType="descending">
      <items count="201">
        <item x="124"/>
        <item x="53"/>
        <item x="13"/>
        <item x="123"/>
        <item x="0"/>
        <item x="40"/>
        <item x="38"/>
        <item x="162"/>
        <item x="82"/>
        <item x="29"/>
        <item x="177"/>
        <item x="92"/>
        <item x="148"/>
        <item x="136"/>
        <item x="49"/>
        <item x="88"/>
        <item x="33"/>
        <item x="114"/>
        <item x="154"/>
        <item x="42"/>
        <item x="130"/>
        <item x="128"/>
        <item x="81"/>
        <item x="58"/>
        <item x="70"/>
        <item x="167"/>
        <item x="64"/>
        <item x="190"/>
        <item x="65"/>
        <item x="183"/>
        <item x="60"/>
        <item x="196"/>
        <item x="146"/>
        <item x="109"/>
        <item x="125"/>
        <item x="28"/>
        <item x="3"/>
        <item x="98"/>
        <item x="188"/>
        <item x="83"/>
        <item x="171"/>
        <item x="195"/>
        <item x="137"/>
        <item x="138"/>
        <item x="6"/>
        <item x="164"/>
        <item x="113"/>
        <item x="112"/>
        <item x="106"/>
        <item x="2"/>
        <item x="11"/>
        <item x="32"/>
        <item x="74"/>
        <item x="47"/>
        <item x="8"/>
        <item x="180"/>
        <item x="139"/>
        <item x="189"/>
        <item x="57"/>
        <item x="145"/>
        <item x="131"/>
        <item x="143"/>
        <item x="133"/>
        <item x="41"/>
        <item x="134"/>
        <item x="193"/>
        <item x="18"/>
        <item x="10"/>
        <item x="78"/>
        <item x="163"/>
        <item x="127"/>
        <item x="104"/>
        <item x="186"/>
        <item x="1"/>
        <item x="151"/>
        <item x="120"/>
        <item x="77"/>
        <item x="165"/>
        <item x="55"/>
        <item x="101"/>
        <item x="198"/>
        <item x="30"/>
        <item x="122"/>
        <item x="72"/>
        <item x="176"/>
        <item x="22"/>
        <item x="26"/>
        <item x="44"/>
        <item x="93"/>
        <item x="9"/>
        <item x="157"/>
        <item x="141"/>
        <item x="14"/>
        <item x="170"/>
        <item x="45"/>
        <item x="36"/>
        <item x="115"/>
        <item x="84"/>
        <item x="15"/>
        <item x="17"/>
        <item x="71"/>
        <item x="169"/>
        <item x="175"/>
        <item x="43"/>
        <item x="156"/>
        <item x="150"/>
        <item x="20"/>
        <item x="199"/>
        <item x="155"/>
        <item x="103"/>
        <item x="12"/>
        <item x="48"/>
        <item x="152"/>
        <item x="172"/>
        <item x="184"/>
        <item x="90"/>
        <item x="111"/>
        <item x="160"/>
        <item x="24"/>
        <item x="59"/>
        <item x="187"/>
        <item x="7"/>
        <item x="16"/>
        <item x="118"/>
        <item x="181"/>
        <item x="166"/>
        <item x="19"/>
        <item x="161"/>
        <item x="117"/>
        <item x="73"/>
        <item x="168"/>
        <item x="34"/>
        <item x="62"/>
        <item x="25"/>
        <item x="54"/>
        <item x="35"/>
        <item x="100"/>
        <item x="87"/>
        <item x="86"/>
        <item x="132"/>
        <item x="63"/>
        <item x="174"/>
        <item x="121"/>
        <item x="191"/>
        <item x="46"/>
        <item x="107"/>
        <item x="147"/>
        <item x="95"/>
        <item x="79"/>
        <item x="56"/>
        <item x="4"/>
        <item x="108"/>
        <item x="178"/>
        <item x="89"/>
        <item x="182"/>
        <item x="5"/>
        <item x="159"/>
        <item x="149"/>
        <item x="85"/>
        <item x="31"/>
        <item x="158"/>
        <item x="51"/>
        <item x="105"/>
        <item x="21"/>
        <item x="153"/>
        <item x="185"/>
        <item x="119"/>
        <item x="91"/>
        <item x="76"/>
        <item x="194"/>
        <item x="140"/>
        <item x="80"/>
        <item x="102"/>
        <item x="129"/>
        <item x="94"/>
        <item x="66"/>
        <item x="27"/>
        <item x="52"/>
        <item x="39"/>
        <item x="197"/>
        <item x="179"/>
        <item x="75"/>
        <item x="99"/>
        <item x="173"/>
        <item x="23"/>
        <item x="61"/>
        <item x="37"/>
        <item x="50"/>
        <item x="126"/>
        <item x="68"/>
        <item x="135"/>
        <item x="142"/>
        <item x="116"/>
        <item x="96"/>
        <item x="144"/>
        <item x="67"/>
        <item x="192"/>
        <item x="97"/>
        <item x="69"/>
        <item x="110"/>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3">
        <item x="1"/>
        <item x="0"/>
        <item t="default"/>
      </items>
    </pivotField>
    <pivotField showAll="0">
      <items count="3">
        <item x="0"/>
        <item x="1"/>
        <item t="default"/>
      </items>
    </pivotField>
    <pivotField showAll="0"/>
    <pivotField showAll="0">
      <items count="4">
        <item x="1"/>
        <item x="2"/>
        <item x="0"/>
        <item t="default"/>
      </items>
    </pivotField>
    <pivotField showAll="0">
      <items count="4">
        <item x="0"/>
        <item x="2"/>
        <item x="1"/>
        <item t="default"/>
      </items>
    </pivotField>
    <pivotField showAll="0"/>
    <pivotField showAll="0"/>
  </pivotFields>
  <rowFields count="1">
    <field x="0"/>
  </rowFields>
  <rowItems count="6">
    <i>
      <x v="28"/>
    </i>
    <i>
      <x v="2"/>
    </i>
    <i>
      <x v="3"/>
    </i>
    <i>
      <x v="44"/>
    </i>
    <i>
      <x/>
    </i>
    <i t="grand">
      <x/>
    </i>
  </rowItems>
  <colItems count="1">
    <i/>
  </colItems>
  <dataFields count="1">
    <dataField name="Sum of AMOUNT" fld="2" baseField="0" baseItem="0" numFmtId="169"/>
  </dataFields>
  <formats count="1">
    <format dxfId="0">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Shipment Count by Employee Role"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B110:C138" firstHeaderRow="1" firstDataRow="1" firstDataCol="1"/>
  <pivotFields count="17">
    <pivotField dataField="1"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items count="3">
        <item x="0"/>
        <item x="1"/>
        <item t="default"/>
      </items>
    </pivotField>
    <pivotField axis="axisRow" showAll="0" sortType="ascending">
      <items count="28">
        <item x="18"/>
        <item x="17"/>
        <item x="4"/>
        <item x="22"/>
        <item x="1"/>
        <item x="19"/>
        <item x="26"/>
        <item x="21"/>
        <item x="25"/>
        <item x="23"/>
        <item x="11"/>
        <item x="6"/>
        <item x="9"/>
        <item x="14"/>
        <item x="13"/>
        <item x="15"/>
        <item x="0"/>
        <item x="24"/>
        <item x="7"/>
        <item x="8"/>
        <item x="20"/>
        <item x="5"/>
        <item x="16"/>
        <item x="12"/>
        <item x="2"/>
        <item x="10"/>
        <item x="3"/>
        <item t="default"/>
      </items>
      <autoSortScope>
        <pivotArea dataOnly="0" outline="0" fieldPosition="0">
          <references count="1">
            <reference field="4294967294" count="1" selected="0">
              <x v="0"/>
            </reference>
          </references>
        </pivotArea>
      </autoSortScope>
    </pivotField>
    <pivotField numFmtId="2" showAll="0"/>
    <pivotField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13"/>
  </rowFields>
  <rowItems count="28">
    <i>
      <x v="6"/>
    </i>
    <i>
      <x v="8"/>
    </i>
    <i>
      <x v="9"/>
    </i>
    <i>
      <x v="10"/>
    </i>
    <i>
      <x v="3"/>
    </i>
    <i>
      <x v="23"/>
    </i>
    <i>
      <x v="17"/>
    </i>
    <i>
      <x v="11"/>
    </i>
    <i>
      <x v="12"/>
    </i>
    <i>
      <x/>
    </i>
    <i>
      <x v="15"/>
    </i>
    <i>
      <x v="25"/>
    </i>
    <i>
      <x v="1"/>
    </i>
    <i>
      <x v="2"/>
    </i>
    <i>
      <x v="19"/>
    </i>
    <i>
      <x v="7"/>
    </i>
    <i>
      <x v="13"/>
    </i>
    <i>
      <x v="18"/>
    </i>
    <i>
      <x v="14"/>
    </i>
    <i>
      <x v="22"/>
    </i>
    <i>
      <x v="20"/>
    </i>
    <i>
      <x v="21"/>
    </i>
    <i>
      <x v="24"/>
    </i>
    <i>
      <x v="4"/>
    </i>
    <i>
      <x v="26"/>
    </i>
    <i>
      <x v="16"/>
    </i>
    <i>
      <x v="5"/>
    </i>
    <i t="grand">
      <x/>
    </i>
  </rowItems>
  <colItems count="1">
    <i/>
  </colItems>
  <dataFields count="1">
    <dataField name="Count of SH_ID" fld="0" subtotal="count" baseField="13" baseItem="0"/>
  </dataFields>
  <formats count="6">
    <format dxfId="15">
      <pivotArea type="all" dataOnly="0" outline="0" fieldPosition="0"/>
    </format>
    <format dxfId="14">
      <pivotArea outline="0" collapsedLevelsAreSubtotals="1" fieldPosition="0"/>
    </format>
    <format dxfId="13">
      <pivotArea field="13" type="button" dataOnly="0" labelOnly="1" outline="0" axis="axisRow" fieldPosition="0"/>
    </format>
    <format dxfId="12">
      <pivotArea dataOnly="0" labelOnly="1" outline="0" axis="axisValues" fieldPosition="0"/>
    </format>
    <format dxfId="11">
      <pivotArea dataOnly="0" labelOnly="1" fieldPosition="0">
        <references count="1">
          <reference field="13" count="0"/>
        </references>
      </pivotArea>
    </format>
    <format dxfId="1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Total Shipments by Year"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B58:C108" firstHeaderRow="1" firstDataRow="1" firstDataCol="1"/>
  <pivotFields count="17">
    <pivotField dataField="1"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items count="3">
        <item x="0"/>
        <item x="1"/>
        <item t="default"/>
      </items>
    </pivotField>
    <pivotField showAll="0"/>
    <pivotField numFmtId="2" showAll="0"/>
    <pivotField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axis="axisRow" showAll="0">
      <items count="50">
        <item x="5"/>
        <item x="18"/>
        <item x="46"/>
        <item x="43"/>
        <item x="40"/>
        <item x="8"/>
        <item x="16"/>
        <item x="38"/>
        <item x="7"/>
        <item x="11"/>
        <item x="30"/>
        <item x="25"/>
        <item x="31"/>
        <item x="47"/>
        <item x="39"/>
        <item x="28"/>
        <item x="12"/>
        <item x="37"/>
        <item x="35"/>
        <item x="41"/>
        <item x="10"/>
        <item x="36"/>
        <item x="2"/>
        <item x="27"/>
        <item x="22"/>
        <item x="4"/>
        <item x="1"/>
        <item x="45"/>
        <item x="17"/>
        <item x="32"/>
        <item x="21"/>
        <item x="23"/>
        <item x="20"/>
        <item x="24"/>
        <item x="6"/>
        <item x="19"/>
        <item x="26"/>
        <item x="29"/>
        <item x="34"/>
        <item x="14"/>
        <item x="33"/>
        <item x="9"/>
        <item x="13"/>
        <item x="0"/>
        <item x="48"/>
        <item x="44"/>
        <item x="15"/>
        <item x="42"/>
        <item x="3"/>
        <item t="default"/>
      </items>
    </pivotField>
  </pivotFields>
  <rowFields count="1">
    <field x="16"/>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SH_ID" fld="0" subtotal="count" baseField="16" baseItem="0"/>
  </dataFields>
  <formats count="6">
    <format dxfId="21">
      <pivotArea type="all" dataOnly="0" outline="0" fieldPosition="0"/>
    </format>
    <format dxfId="20">
      <pivotArea outline="0" collapsedLevelsAreSubtotals="1" fieldPosition="0"/>
    </format>
    <format dxfId="19">
      <pivotArea field="16" type="button" dataOnly="0" labelOnly="1" outline="0" axis="axisRow" fieldPosition="0"/>
    </format>
    <format dxfId="18">
      <pivotArea dataOnly="0" labelOnly="1" outline="0" axis="axisValues" fieldPosition="0"/>
    </format>
    <format dxfId="17">
      <pivotArea dataOnly="0" labelOnly="1" fieldPosition="0">
        <references count="1">
          <reference field="16" count="0"/>
        </references>
      </pivotArea>
    </format>
    <format dxfId="16">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Shipment_category with time taken"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B19:C22" firstHeaderRow="1" firstDataRow="1" firstDataCol="1"/>
  <pivotFields count="17">
    <pivotField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axis="axisRow" showAll="0">
      <items count="3">
        <item x="0"/>
        <item x="1"/>
        <item t="default"/>
      </items>
    </pivotField>
    <pivotField showAll="0"/>
    <pivotField numFmtId="2" showAll="0"/>
    <pivotField dataField="1"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12"/>
  </rowFields>
  <rowItems count="3">
    <i>
      <x/>
    </i>
    <i>
      <x v="1"/>
    </i>
    <i t="grand">
      <x/>
    </i>
  </rowItems>
  <colItems count="1">
    <i/>
  </colItems>
  <dataFields count="1">
    <dataField name="Average of Time_Taken(Date)" fld="15" subtotal="average" baseField="12" baseItem="0" numFmtId="1"/>
  </dataFields>
  <formats count="7">
    <format dxfId="28">
      <pivotArea outline="0" collapsedLevelsAreSubtotals="1" fieldPosition="0"/>
    </format>
    <format dxfId="27">
      <pivotArea type="all" dataOnly="0" outline="0" fieldPosition="0"/>
    </format>
    <format dxfId="26">
      <pivotArea outline="0" collapsedLevelsAreSubtotals="1" fieldPosition="0"/>
    </format>
    <format dxfId="25">
      <pivotArea field="12" type="button" dataOnly="0" labelOnly="1" outline="0" axis="axisRow" fieldPosition="0"/>
    </format>
    <format dxfId="24">
      <pivotArea dataOnly="0" labelOnly="1" outline="0" axis="axisValues" fieldPosition="0"/>
    </format>
    <format dxfId="23">
      <pivotArea dataOnly="0" labelOnly="1" fieldPosition="0">
        <references count="1">
          <reference field="12" count="0"/>
        </references>
      </pivotArea>
    </format>
    <format dxfId="22">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2" count="1" selected="0">
            <x v="0"/>
          </reference>
        </references>
      </pivotArea>
    </chartFormat>
    <chartFormat chart="5" format="6">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Employee_Designation vs Time Taken"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B27:C55" firstHeaderRow="1" firstDataRow="1" firstDataCol="1"/>
  <pivotFields count="17">
    <pivotField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items count="3">
        <item x="0"/>
        <item x="1"/>
        <item t="default"/>
      </items>
    </pivotField>
    <pivotField axis="axisRow" showAll="0" sortType="ascending">
      <items count="28">
        <item x="18"/>
        <item x="17"/>
        <item x="4"/>
        <item x="22"/>
        <item x="1"/>
        <item x="19"/>
        <item x="26"/>
        <item x="21"/>
        <item x="25"/>
        <item x="23"/>
        <item x="11"/>
        <item x="6"/>
        <item x="9"/>
        <item x="14"/>
        <item x="13"/>
        <item x="15"/>
        <item x="0"/>
        <item x="24"/>
        <item x="7"/>
        <item x="8"/>
        <item x="20"/>
        <item x="5"/>
        <item x="16"/>
        <item x="12"/>
        <item x="2"/>
        <item x="10"/>
        <item x="3"/>
        <item t="default"/>
      </items>
      <autoSortScope>
        <pivotArea dataOnly="0" outline="0" fieldPosition="0">
          <references count="1">
            <reference field="4294967294" count="1" selected="0">
              <x v="0"/>
            </reference>
          </references>
        </pivotArea>
      </autoSortScope>
    </pivotField>
    <pivotField numFmtId="2" showAll="0"/>
    <pivotField dataField="1"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13"/>
  </rowFields>
  <rowItems count="28">
    <i>
      <x v="9"/>
    </i>
    <i>
      <x v="8"/>
    </i>
    <i>
      <x v="18"/>
    </i>
    <i>
      <x v="13"/>
    </i>
    <i>
      <x v="5"/>
    </i>
    <i>
      <x v="26"/>
    </i>
    <i>
      <x v="2"/>
    </i>
    <i>
      <x v="19"/>
    </i>
    <i>
      <x v="24"/>
    </i>
    <i>
      <x v="12"/>
    </i>
    <i>
      <x v="22"/>
    </i>
    <i>
      <x v="7"/>
    </i>
    <i>
      <x v="20"/>
    </i>
    <i>
      <x v="14"/>
    </i>
    <i>
      <x v="4"/>
    </i>
    <i>
      <x v="15"/>
    </i>
    <i>
      <x/>
    </i>
    <i>
      <x v="25"/>
    </i>
    <i>
      <x v="16"/>
    </i>
    <i>
      <x v="11"/>
    </i>
    <i>
      <x v="6"/>
    </i>
    <i>
      <x v="1"/>
    </i>
    <i>
      <x v="3"/>
    </i>
    <i>
      <x v="10"/>
    </i>
    <i>
      <x v="21"/>
    </i>
    <i>
      <x v="23"/>
    </i>
    <i>
      <x v="17"/>
    </i>
    <i t="grand">
      <x/>
    </i>
  </rowItems>
  <colItems count="1">
    <i/>
  </colItems>
  <dataFields count="1">
    <dataField name="Average of Time_Taken(Date)" fld="15" subtotal="average" baseField="13" baseItem="0" numFmtId="1"/>
  </dataFields>
  <formats count="7">
    <format dxfId="35">
      <pivotArea outline="0" collapsedLevelsAreSubtotals="1" fieldPosition="0"/>
    </format>
    <format dxfId="34">
      <pivotArea type="all" dataOnly="0" outline="0" fieldPosition="0"/>
    </format>
    <format dxfId="33">
      <pivotArea outline="0" collapsedLevelsAreSubtotals="1" fieldPosition="0"/>
    </format>
    <format dxfId="32">
      <pivotArea field="13" type="button" dataOnly="0" labelOnly="1" outline="0" axis="axisRow" fieldPosition="0"/>
    </format>
    <format dxfId="31">
      <pivotArea dataOnly="0" labelOnly="1" outline="0" axis="axisValues" fieldPosition="0"/>
    </format>
    <format dxfId="30">
      <pivotArea dataOnly="0" labelOnly="1" fieldPosition="0">
        <references count="1">
          <reference field="13" count="0"/>
        </references>
      </pivotArea>
    </format>
    <format dxfId="29">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p5 Customers by Amount spent"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_ID">
  <location ref="B25:C31" firstHeaderRow="1" firstDataRow="1" firstDataCol="1"/>
  <pivotFields count="4">
    <pivotField axis="axisRow" showAll="0" measureFilter="1" sortType="descending">
      <items count="201">
        <item x="124"/>
        <item x="53"/>
        <item x="13"/>
        <item x="123"/>
        <item x="0"/>
        <item x="40"/>
        <item x="38"/>
        <item x="162"/>
        <item x="82"/>
        <item x="29"/>
        <item x="177"/>
        <item x="92"/>
        <item x="148"/>
        <item x="136"/>
        <item x="49"/>
        <item x="88"/>
        <item x="33"/>
        <item x="114"/>
        <item x="154"/>
        <item x="42"/>
        <item x="130"/>
        <item x="128"/>
        <item x="81"/>
        <item x="58"/>
        <item x="70"/>
        <item x="167"/>
        <item x="64"/>
        <item x="190"/>
        <item x="65"/>
        <item x="183"/>
        <item x="60"/>
        <item x="196"/>
        <item x="146"/>
        <item x="109"/>
        <item x="125"/>
        <item x="28"/>
        <item x="3"/>
        <item x="98"/>
        <item x="188"/>
        <item x="83"/>
        <item x="171"/>
        <item x="195"/>
        <item x="137"/>
        <item x="138"/>
        <item x="6"/>
        <item x="164"/>
        <item x="113"/>
        <item x="112"/>
        <item x="106"/>
        <item x="2"/>
        <item x="11"/>
        <item x="32"/>
        <item x="74"/>
        <item x="47"/>
        <item x="8"/>
        <item x="180"/>
        <item x="139"/>
        <item x="189"/>
        <item x="57"/>
        <item x="145"/>
        <item x="131"/>
        <item x="143"/>
        <item x="133"/>
        <item x="41"/>
        <item x="134"/>
        <item x="193"/>
        <item x="18"/>
        <item x="10"/>
        <item x="78"/>
        <item x="163"/>
        <item x="127"/>
        <item x="104"/>
        <item x="186"/>
        <item x="1"/>
        <item x="151"/>
        <item x="120"/>
        <item x="77"/>
        <item x="165"/>
        <item x="55"/>
        <item x="101"/>
        <item x="198"/>
        <item x="30"/>
        <item x="122"/>
        <item x="72"/>
        <item x="176"/>
        <item x="22"/>
        <item x="26"/>
        <item x="44"/>
        <item x="93"/>
        <item x="9"/>
        <item x="157"/>
        <item x="141"/>
        <item x="14"/>
        <item x="170"/>
        <item x="45"/>
        <item x="36"/>
        <item x="115"/>
        <item x="84"/>
        <item x="15"/>
        <item x="17"/>
        <item x="71"/>
        <item x="169"/>
        <item x="175"/>
        <item x="43"/>
        <item x="156"/>
        <item x="150"/>
        <item x="20"/>
        <item x="199"/>
        <item x="155"/>
        <item x="103"/>
        <item x="12"/>
        <item x="48"/>
        <item x="152"/>
        <item x="172"/>
        <item x="184"/>
        <item x="90"/>
        <item x="111"/>
        <item x="160"/>
        <item x="24"/>
        <item x="59"/>
        <item x="187"/>
        <item x="7"/>
        <item x="16"/>
        <item x="118"/>
        <item x="181"/>
        <item x="166"/>
        <item x="19"/>
        <item x="161"/>
        <item x="117"/>
        <item x="73"/>
        <item x="168"/>
        <item x="34"/>
        <item x="62"/>
        <item x="25"/>
        <item x="54"/>
        <item x="35"/>
        <item x="100"/>
        <item x="87"/>
        <item x="86"/>
        <item x="132"/>
        <item x="63"/>
        <item x="174"/>
        <item x="121"/>
        <item x="191"/>
        <item x="46"/>
        <item x="107"/>
        <item x="147"/>
        <item x="95"/>
        <item x="79"/>
        <item x="56"/>
        <item x="4"/>
        <item x="108"/>
        <item x="178"/>
        <item x="89"/>
        <item x="182"/>
        <item x="5"/>
        <item x="159"/>
        <item x="149"/>
        <item x="85"/>
        <item x="31"/>
        <item x="158"/>
        <item x="51"/>
        <item x="105"/>
        <item x="21"/>
        <item x="153"/>
        <item x="185"/>
        <item x="119"/>
        <item x="91"/>
        <item x="76"/>
        <item x="194"/>
        <item x="140"/>
        <item x="80"/>
        <item x="102"/>
        <item x="129"/>
        <item x="94"/>
        <item x="66"/>
        <item x="27"/>
        <item x="52"/>
        <item x="39"/>
        <item x="197"/>
        <item x="179"/>
        <item x="75"/>
        <item x="99"/>
        <item x="173"/>
        <item x="23"/>
        <item x="61"/>
        <item x="37"/>
        <item x="50"/>
        <item x="126"/>
        <item x="68"/>
        <item x="135"/>
        <item x="142"/>
        <item x="116"/>
        <item x="96"/>
        <item x="144"/>
        <item x="67"/>
        <item x="192"/>
        <item x="97"/>
        <item x="69"/>
        <item x="110"/>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3">
        <item h="1" x="1"/>
        <item x="0"/>
        <item t="default"/>
      </items>
    </pivotField>
  </pivotFields>
  <rowFields count="1">
    <field x="0"/>
  </rowFields>
  <rowItems count="6">
    <i>
      <x v="28"/>
    </i>
    <i>
      <x v="3"/>
    </i>
    <i>
      <x v="141"/>
    </i>
    <i>
      <x v="88"/>
    </i>
    <i>
      <x v="67"/>
    </i>
    <i t="grand">
      <x/>
    </i>
  </rowItems>
  <colItems count="1">
    <i/>
  </colItems>
  <dataFields count="1">
    <dataField name="Amount_Spent" fld="2" baseField="0" baseItem="0"/>
  </dataFields>
  <formats count="9">
    <format dxfId="64">
      <pivotArea field="0" type="button" dataOnly="0" labelOnly="1" outline="0" axis="axisRow" fieldPosition="0"/>
    </format>
    <format dxfId="63">
      <pivotArea dataOnly="0" labelOnly="1" outline="0" axis="axisValues" fieldPosition="0"/>
    </format>
    <format dxfId="62">
      <pivotArea grandRow="1" outline="0" collapsedLevelsAreSubtotals="1" fieldPosition="0"/>
    </format>
    <format dxfId="61">
      <pivotArea dataOnly="0" labelOnly="1" grandRow="1" outline="0" fieldPosition="0"/>
    </format>
    <format dxfId="60">
      <pivotArea field="0" type="button" dataOnly="0" labelOnly="1" outline="0" axis="axisRow" fieldPosition="0"/>
    </format>
    <format dxfId="59">
      <pivotArea dataOnly="0" labelOnly="1" outline="0" axis="axisValues" fieldPosition="0"/>
    </format>
    <format dxfId="58">
      <pivotArea grandRow="1" outline="0" collapsedLevelsAreSubtotals="1" fieldPosition="0"/>
    </format>
    <format dxfId="57">
      <pivotArea dataOnly="0" labelOnly="1" grandRow="1" outline="0" fieldPosition="0"/>
    </format>
    <format dxfId="56">
      <pivotArea dataOnly="0" fieldPosition="0">
        <references count="1">
          <reference field="0" count="5">
            <x v="3"/>
            <x v="28"/>
            <x v="67"/>
            <x v="88"/>
            <x v="141"/>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Average amount spent on both payment types and c_type"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ayment_types" colHeaderCaption="C_Type">
  <location ref="B65:F69" firstHeaderRow="1" firstDataRow="2" firstDataCol="1"/>
  <pivotFields count="6">
    <pivotField dataField="1" showAll="0"/>
    <pivotField showAll="0">
      <items count="3">
        <item h="1" x="1"/>
        <item x="0"/>
        <item t="default"/>
      </items>
    </pivotField>
    <pivotField axis="axisRow" showAll="0">
      <items count="3">
        <item x="0"/>
        <item x="1"/>
        <item t="default"/>
      </items>
    </pivotField>
    <pivotField showAll="0"/>
    <pivotField showAll="0"/>
    <pivotField axis="axisCol" showAll="0">
      <items count="4">
        <item x="0"/>
        <item x="2"/>
        <item x="1"/>
        <item t="default"/>
      </items>
    </pivotField>
  </pivotFields>
  <rowFields count="1">
    <field x="2"/>
  </rowFields>
  <rowItems count="3">
    <i>
      <x/>
    </i>
    <i>
      <x v="1"/>
    </i>
    <i t="grand">
      <x/>
    </i>
  </rowItems>
  <colFields count="1">
    <field x="5"/>
  </colFields>
  <colItems count="4">
    <i>
      <x/>
    </i>
    <i>
      <x v="1"/>
    </i>
    <i>
      <x v="2"/>
    </i>
    <i t="grand">
      <x/>
    </i>
  </colItems>
  <dataFields count="1">
    <dataField name="Average of AMOUNT" fld="0" subtotal="average" baseField="2" baseItem="0" numFmtId="2"/>
  </dataFields>
  <formats count="11">
    <format dxfId="75">
      <pivotArea outline="0" collapsedLevelsAreSubtotals="1" fieldPosition="0"/>
    </format>
    <format dxfId="74">
      <pivotArea dataOnly="0" labelOnly="1" fieldPosition="0">
        <references count="1">
          <reference field="5" count="0"/>
        </references>
      </pivotArea>
    </format>
    <format dxfId="73">
      <pivotArea dataOnly="0" labelOnly="1" grandCol="1" outline="0" fieldPosition="0"/>
    </format>
    <format dxfId="72">
      <pivotArea grandRow="1" outline="0" collapsedLevelsAreSubtotals="1" fieldPosition="0"/>
    </format>
    <format dxfId="71">
      <pivotArea dataOnly="0" labelOnly="1" grandRow="1" outline="0" fieldPosition="0"/>
    </format>
    <format dxfId="70">
      <pivotArea dataOnly="0" labelOnly="1" fieldPosition="0">
        <references count="1">
          <reference field="5" count="0"/>
        </references>
      </pivotArea>
    </format>
    <format dxfId="69">
      <pivotArea dataOnly="0" labelOnly="1" grandCol="1" outline="0" fieldPosition="0"/>
    </format>
    <format dxfId="68">
      <pivotArea grandRow="1" outline="0" collapsedLevelsAreSubtotals="1" fieldPosition="0"/>
    </format>
    <format dxfId="67">
      <pivotArea dataOnly="0" labelOnly="1" grandRow="1" outline="0" fieldPosition="0"/>
    </format>
    <format dxfId="66">
      <pivotArea collapsedLevelsAreSubtotals="1" fieldPosition="0">
        <references count="1">
          <reference field="2" count="0"/>
        </references>
      </pivotArea>
    </format>
    <format dxfId="65">
      <pivotArea dataOnly="0" labelOnly="1" fieldPosition="0">
        <references count="1">
          <reference field="2" count="0"/>
        </references>
      </pivotArea>
    </format>
  </format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Average time taken to deliver by each domain"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omain">
  <location ref="B98:C101" firstHeaderRow="1" firstDataRow="1" firstDataCol="1"/>
  <pivotFields count="16">
    <pivotField showAll="0"/>
    <pivotField showAll="0"/>
    <pivotField showAll="0"/>
    <pivotField axis="axisRow"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pivotField showAll="0"/>
    <pivotField numFmtId="2" showAll="0"/>
    <pivotField dataField="1"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h="1" x="2"/>
        <item t="default"/>
      </items>
    </pivotField>
  </pivotFields>
  <rowFields count="1">
    <field x="3"/>
  </rowFields>
  <rowItems count="3">
    <i>
      <x/>
    </i>
    <i>
      <x v="1"/>
    </i>
    <i t="grand">
      <x/>
    </i>
  </rowItems>
  <colItems count="1">
    <i/>
  </colItems>
  <dataFields count="1">
    <dataField name="Average of Time_Taken(Date)" fld="15" subtotal="average" baseField="3" baseItem="0" numFmtId="2"/>
  </dataFields>
  <formats count="12">
    <format dxfId="87">
      <pivotArea outline="0" collapsedLevelsAreSubtotals="1" fieldPosition="0"/>
    </format>
    <format dxfId="86">
      <pivotArea dataOnly="0" labelOnly="1" outline="0" axis="axisValues" fieldPosition="0"/>
    </format>
    <format dxfId="85">
      <pivotArea field="3" type="button" dataOnly="0" labelOnly="1" outline="0" axis="axisRow" fieldPosition="0"/>
    </format>
    <format dxfId="84">
      <pivotArea dataOnly="0" labelOnly="1" outline="0" axis="axisValues" fieldPosition="0"/>
    </format>
    <format dxfId="83">
      <pivotArea field="3" type="button" dataOnly="0" labelOnly="1" outline="0" axis="axisRow" fieldPosition="0"/>
    </format>
    <format dxfId="82">
      <pivotArea dataOnly="0" labelOnly="1" outline="0" axis="axisValues" fieldPosition="0"/>
    </format>
    <format dxfId="81">
      <pivotArea field="3" type="button" dataOnly="0" labelOnly="1" outline="0" axis="axisRow" fieldPosition="0"/>
    </format>
    <format dxfId="80">
      <pivotArea dataOnly="0" labelOnly="1" outline="0" axis="axisValues" fieldPosition="0"/>
    </format>
    <format dxfId="79">
      <pivotArea grandRow="1" outline="0" collapsedLevelsAreSubtotals="1" fieldPosition="0"/>
    </format>
    <format dxfId="78">
      <pivotArea dataOnly="0" labelOnly="1" grandRow="1" outline="0" fieldPosition="0"/>
    </format>
    <format dxfId="77">
      <pivotArea collapsedLevelsAreSubtotals="1" fieldPosition="0">
        <references count="1">
          <reference field="3" count="0"/>
        </references>
      </pivotArea>
    </format>
    <format dxfId="76">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Average_Sh_Weigh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Ser_Type">
  <location ref="B3:C6" firstHeaderRow="1" firstDataRow="1" firstDataCol="1"/>
  <pivotFields count="2">
    <pivotField axis="axisRow" showAll="0">
      <items count="3">
        <item x="1"/>
        <item x="0"/>
        <item t="default"/>
      </items>
    </pivotField>
    <pivotField dataField="1" showAll="0"/>
  </pivotFields>
  <rowFields count="1">
    <field x="0"/>
  </rowFields>
  <rowItems count="3">
    <i>
      <x/>
    </i>
    <i>
      <x v="1"/>
    </i>
    <i t="grand">
      <x/>
    </i>
  </rowItems>
  <colItems count="1">
    <i/>
  </colItems>
  <dataFields count="1">
    <dataField name="Average of SH_WEIGHT" fld="1" subtotal="average" baseField="0" baseItem="0" numFmtId="2"/>
  </dataFields>
  <formats count="15">
    <format dxfId="102">
      <pivotArea outline="0" collapsedLevelsAreSubtotals="1" fieldPosition="0"/>
    </format>
    <format dxfId="101">
      <pivotArea field="0" type="button" dataOnly="0" labelOnly="1" outline="0" axis="axisRow" fieldPosition="0"/>
    </format>
    <format dxfId="100">
      <pivotArea dataOnly="0" labelOnly="1" outline="0" axis="axisValues" fieldPosition="0"/>
    </format>
    <format dxfId="99">
      <pivotArea grandRow="1" outline="0" collapsedLevelsAreSubtotals="1" fieldPosition="0"/>
    </format>
    <format dxfId="98">
      <pivotArea dataOnly="0" labelOnly="1" grandRow="1" outline="0" fieldPosition="0"/>
    </format>
    <format dxfId="97">
      <pivotArea field="0" type="button" dataOnly="0" labelOnly="1" outline="0" axis="axisRow" fieldPosition="0"/>
    </format>
    <format dxfId="96">
      <pivotArea dataOnly="0" labelOnly="1" outline="0" axis="axisValues" fieldPosition="0"/>
    </format>
    <format dxfId="95">
      <pivotArea grandRow="1" outline="0" collapsedLevelsAreSubtotals="1" fieldPosition="0"/>
    </format>
    <format dxfId="94">
      <pivotArea dataOnly="0" labelOnly="1" grandRow="1" outline="0" fieldPosition="0"/>
    </format>
    <format dxfId="93">
      <pivotArea dataOnly="0" fieldPosition="0">
        <references count="1">
          <reference field="0" count="0"/>
        </references>
      </pivotArea>
    </format>
    <format dxfId="92">
      <pivotArea dataOnly="0" outline="0" axis="axisValues" fieldPosition="0"/>
    </format>
    <format dxfId="91">
      <pivotArea field="0" type="button" dataOnly="0" labelOnly="1" outline="0" axis="axisRow" fieldPosition="0"/>
    </format>
    <format dxfId="90">
      <pivotArea dataOnly="0" labelOnly="1" outline="0" axis="axisValues" fieldPosition="0"/>
    </format>
    <format dxfId="89">
      <pivotArea field="0" type="button" dataOnly="0" labelOnly="1" outline="0" axis="axisRow" fieldPosition="0"/>
    </format>
    <format dxfId="8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Average charge by employee designation"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Employee Designation">
  <location ref="B114:C142" firstHeaderRow="1" firstDataRow="1" firstDataCol="1"/>
  <pivotFields count="14">
    <pivotField showAll="0"/>
    <pivotField showAll="0"/>
    <pivotField showAll="0"/>
    <pivotField showAll="0">
      <items count="3">
        <item x="0"/>
        <item x="1"/>
        <item t="default"/>
      </items>
    </pivotField>
    <pivotField showAll="0">
      <items count="3">
        <item x="1"/>
        <item x="0"/>
        <item t="default"/>
      </items>
    </pivotField>
    <pivotField showAll="0"/>
    <pivotField dataField="1" showAll="0"/>
    <pivotField showAll="0"/>
    <pivotField showAll="0"/>
    <pivotField showAll="0"/>
    <pivotField showAll="0"/>
    <pivotField showAll="0"/>
    <pivotField showAll="0"/>
    <pivotField axis="axisRow" showAll="0" sortType="descending">
      <items count="28">
        <item x="18"/>
        <item x="17"/>
        <item x="4"/>
        <item x="22"/>
        <item x="1"/>
        <item x="19"/>
        <item x="26"/>
        <item x="21"/>
        <item x="25"/>
        <item x="23"/>
        <item x="11"/>
        <item x="6"/>
        <item x="9"/>
        <item x="14"/>
        <item x="13"/>
        <item x="15"/>
        <item x="0"/>
        <item x="24"/>
        <item x="7"/>
        <item x="8"/>
        <item x="20"/>
        <item x="5"/>
        <item x="16"/>
        <item x="12"/>
        <item x="2"/>
        <item x="10"/>
        <item x="3"/>
        <item t="default"/>
      </items>
      <autoSortScope>
        <pivotArea dataOnly="0" outline="0" fieldPosition="0">
          <references count="1">
            <reference field="4294967294" count="1" selected="0">
              <x v="0"/>
            </reference>
          </references>
        </pivotArea>
      </autoSortScope>
    </pivotField>
  </pivotFields>
  <rowFields count="1">
    <field x="13"/>
  </rowFields>
  <rowItems count="28">
    <i>
      <x v="11"/>
    </i>
    <i>
      <x v="10"/>
    </i>
    <i>
      <x v="20"/>
    </i>
    <i>
      <x v="16"/>
    </i>
    <i>
      <x v="6"/>
    </i>
    <i>
      <x v="19"/>
    </i>
    <i>
      <x v="22"/>
    </i>
    <i>
      <x v="17"/>
    </i>
    <i>
      <x v="7"/>
    </i>
    <i>
      <x v="21"/>
    </i>
    <i>
      <x v="24"/>
    </i>
    <i>
      <x v="5"/>
    </i>
    <i>
      <x v="26"/>
    </i>
    <i>
      <x v="8"/>
    </i>
    <i>
      <x v="13"/>
    </i>
    <i>
      <x/>
    </i>
    <i>
      <x v="15"/>
    </i>
    <i>
      <x v="4"/>
    </i>
    <i>
      <x v="14"/>
    </i>
    <i>
      <x v="25"/>
    </i>
    <i>
      <x v="23"/>
    </i>
    <i>
      <x v="3"/>
    </i>
    <i>
      <x v="18"/>
    </i>
    <i>
      <x v="1"/>
    </i>
    <i>
      <x v="12"/>
    </i>
    <i>
      <x v="9"/>
    </i>
    <i>
      <x v="2"/>
    </i>
    <i t="grand">
      <x/>
    </i>
  </rowItems>
  <colItems count="1">
    <i/>
  </colItems>
  <dataFields count="1">
    <dataField name="Average of SH_CHARGES" fld="6" subtotal="average" baseField="13" baseItem="0" numFmtId="2"/>
  </dataFields>
  <formats count="16">
    <format dxfId="118">
      <pivotArea outline="0" collapsedLevelsAreSubtotals="1" fieldPosition="0"/>
    </format>
    <format dxfId="117">
      <pivotArea collapsedLevelsAreSubtotals="1" fieldPosition="0">
        <references count="1">
          <reference field="13" count="0"/>
        </references>
      </pivotArea>
    </format>
    <format dxfId="116">
      <pivotArea dataOnly="0" labelOnly="1" fieldPosition="0">
        <references count="1">
          <reference field="13" count="0"/>
        </references>
      </pivotArea>
    </format>
    <format dxfId="115">
      <pivotArea field="13" type="button" dataOnly="0" labelOnly="1" outline="0" axis="axisRow" fieldPosition="0"/>
    </format>
    <format dxfId="114">
      <pivotArea dataOnly="0" labelOnly="1" outline="0" axis="axisValues" fieldPosition="0"/>
    </format>
    <format dxfId="113">
      <pivotArea field="13" type="button" dataOnly="0" labelOnly="1" outline="0" axis="axisRow" fieldPosition="0"/>
    </format>
    <format dxfId="112">
      <pivotArea dataOnly="0" labelOnly="1" outline="0" axis="axisValues" fieldPosition="0"/>
    </format>
    <format dxfId="111">
      <pivotArea grandRow="1" outline="0" collapsedLevelsAreSubtotals="1" fieldPosition="0"/>
    </format>
    <format dxfId="110">
      <pivotArea dataOnly="0" labelOnly="1" grandRow="1" outline="0" fieldPosition="0"/>
    </format>
    <format dxfId="109">
      <pivotArea grandRow="1" outline="0" collapsedLevelsAreSubtotals="1" fieldPosition="0"/>
    </format>
    <format dxfId="108">
      <pivotArea dataOnly="0" labelOnly="1" grandRow="1" outline="0" fieldPosition="0"/>
    </format>
    <format dxfId="107">
      <pivotArea dataOnly="0" labelOnly="1" outline="0" axis="axisValues" fieldPosition="0"/>
    </format>
    <format dxfId="106">
      <pivotArea field="13" type="button" dataOnly="0" labelOnly="1" outline="0" axis="axisRow" fieldPosition="0"/>
    </format>
    <format dxfId="105">
      <pivotArea dataOnly="0" labelOnly="1" outline="0" axis="axisValues" fieldPosition="0"/>
    </format>
    <format dxfId="104">
      <pivotArea field="13" type="button" dataOnly="0" labelOnly="1" outline="0" axis="axisRow" fieldPosition="0"/>
    </format>
    <format dxfId="1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Domain wise shipment"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SH_DOMAIN">
  <location ref="B43:C46" firstHeaderRow="1" firstDataRow="1" firstDataCol="1"/>
  <pivotFields count="4">
    <pivotField dataField="1" showAll="0"/>
    <pivotField showAll="0"/>
    <pivotField showAll="0"/>
    <pivotField axis="axisRow" showAll="0">
      <items count="3">
        <item x="0"/>
        <item x="1"/>
        <item t="default"/>
      </items>
    </pivotField>
  </pivotFields>
  <rowFields count="1">
    <field x="3"/>
  </rowFields>
  <rowItems count="3">
    <i>
      <x/>
    </i>
    <i>
      <x v="1"/>
    </i>
    <i t="grand">
      <x/>
    </i>
  </rowItems>
  <colItems count="1">
    <i/>
  </colItems>
  <dataFields count="1">
    <dataField name="SH_COUNT" fld="0" subtotal="count" baseField="3" baseItem="0"/>
  </dataFields>
  <formats count="10">
    <format dxfId="128">
      <pivotArea field="3" type="button" dataOnly="0" labelOnly="1" outline="0" axis="axisRow" fieldPosition="0"/>
    </format>
    <format dxfId="127">
      <pivotArea dataOnly="0" labelOnly="1" outline="0" axis="axisValues" fieldPosition="0"/>
    </format>
    <format dxfId="126">
      <pivotArea grandRow="1" outline="0" collapsedLevelsAreSubtotals="1" fieldPosition="0"/>
    </format>
    <format dxfId="125">
      <pivotArea dataOnly="0" labelOnly="1" grandRow="1" outline="0" fieldPosition="0"/>
    </format>
    <format dxfId="124">
      <pivotArea field="3" type="button" dataOnly="0" labelOnly="1" outline="0" axis="axisRow" fieldPosition="0"/>
    </format>
    <format dxfId="123">
      <pivotArea dataOnly="0" labelOnly="1" outline="0" axis="axisValues" fieldPosition="0"/>
    </format>
    <format dxfId="122">
      <pivotArea grandRow="1" outline="0" collapsedLevelsAreSubtotals="1" fieldPosition="0"/>
    </format>
    <format dxfId="121">
      <pivotArea dataOnly="0" labelOnly="1" grandRow="1" outline="0" fieldPosition="0"/>
    </format>
    <format dxfId="120">
      <pivotArea collapsedLevelsAreSubtotals="1" fieldPosition="0">
        <references count="1">
          <reference field="3" count="0"/>
        </references>
      </pivotArea>
    </format>
    <format dxfId="119">
      <pivotArea dataOnly="0" labelOnly="1" fieldPosition="0">
        <references count="1">
          <reference field="3"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Efficiency average on domain and SER type"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SHR_Domain" colHeaderCaption="SER_TYPE">
  <location ref="B147:E151" firstHeaderRow="1" firstDataRow="2" firstDataCol="1"/>
  <pivotFields count="12">
    <pivotField axis="axisRow" showAll="0">
      <items count="3">
        <item x="0"/>
        <item x="1"/>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3">
    <i>
      <x/>
    </i>
    <i>
      <x v="1"/>
    </i>
    <i t="grand">
      <x/>
    </i>
  </rowItems>
  <colFields count="1">
    <field x="1"/>
  </colFields>
  <colItems count="3">
    <i>
      <x/>
    </i>
    <i>
      <x v="1"/>
    </i>
    <i t="grand">
      <x/>
    </i>
  </colItems>
  <dataFields count="1">
    <dataField name="Average of Efficiency" fld="11" subtotal="average" baseField="0" baseItem="0" numFmtId="2"/>
  </dataFields>
  <formats count="11">
    <format dxfId="139">
      <pivotArea outline="0" collapsedLevelsAreSubtotals="1" fieldPosition="0"/>
    </format>
    <format dxfId="138">
      <pivotArea dataOnly="0" labelOnly="1" fieldPosition="0">
        <references count="1">
          <reference field="1" count="0"/>
        </references>
      </pivotArea>
    </format>
    <format dxfId="137">
      <pivotArea dataOnly="0" labelOnly="1" grandCol="1" outline="0" fieldPosition="0"/>
    </format>
    <format dxfId="136">
      <pivotArea grandRow="1" outline="0" collapsedLevelsAreSubtotals="1" fieldPosition="0"/>
    </format>
    <format dxfId="135">
      <pivotArea dataOnly="0" labelOnly="1" grandRow="1" outline="0" fieldPosition="0"/>
    </format>
    <format dxfId="134">
      <pivotArea dataOnly="0" labelOnly="1" fieldPosition="0">
        <references count="1">
          <reference field="1" count="0"/>
        </references>
      </pivotArea>
    </format>
    <format dxfId="133">
      <pivotArea dataOnly="0" labelOnly="1" grandCol="1" outline="0" fieldPosition="0"/>
    </format>
    <format dxfId="132">
      <pivotArea grandRow="1" outline="0" collapsedLevelsAreSubtotals="1" fieldPosition="0"/>
    </format>
    <format dxfId="131">
      <pivotArea dataOnly="0" labelOnly="1" grandRow="1" outline="0" fieldPosition="0"/>
    </format>
    <format dxfId="130">
      <pivotArea collapsedLevelsAreSubtotals="1" fieldPosition="0">
        <references count="1">
          <reference field="0" count="0"/>
        </references>
      </pivotArea>
    </format>
    <format dxfId="129">
      <pivotArea dataOnly="0" labelOnly="1" fieldPosition="0">
        <references count="1">
          <reference field="0" count="0"/>
        </references>
      </pivotArea>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ayment mode vs Amount"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Payment Mode">
  <location ref="Q2:R5" firstHeaderRow="1" firstDataRow="1" firstDataCol="1"/>
  <pivotFields count="10">
    <pivotField showAll="0"/>
    <pivotField showAll="0"/>
    <pivotField dataField="1" showAll="0"/>
    <pivotField showAll="0">
      <items count="3">
        <item x="1"/>
        <item x="0"/>
        <item t="default"/>
      </items>
    </pivotField>
    <pivotField axis="axisRow" showAll="0">
      <items count="3">
        <item x="0"/>
        <item x="1"/>
        <item t="default"/>
      </items>
    </pivotField>
    <pivotField showAll="0">
      <items count="91">
        <item x="3"/>
        <item x="83"/>
        <item x="59"/>
        <item x="60"/>
        <item x="5"/>
        <item x="80"/>
        <item x="46"/>
        <item x="7"/>
        <item x="10"/>
        <item x="64"/>
        <item x="41"/>
        <item x="19"/>
        <item x="22"/>
        <item x="47"/>
        <item x="61"/>
        <item x="25"/>
        <item x="38"/>
        <item x="82"/>
        <item x="6"/>
        <item x="66"/>
        <item x="43"/>
        <item x="40"/>
        <item x="42"/>
        <item x="4"/>
        <item x="58"/>
        <item x="24"/>
        <item x="52"/>
        <item x="69"/>
        <item x="87"/>
        <item x="16"/>
        <item x="20"/>
        <item x="86"/>
        <item x="37"/>
        <item x="34"/>
        <item x="84"/>
        <item x="45"/>
        <item x="1"/>
        <item x="8"/>
        <item x="65"/>
        <item x="9"/>
        <item x="27"/>
        <item x="68"/>
        <item x="14"/>
        <item x="32"/>
        <item x="85"/>
        <item x="17"/>
        <item x="71"/>
        <item x="54"/>
        <item x="36"/>
        <item x="70"/>
        <item x="35"/>
        <item x="49"/>
        <item x="18"/>
        <item x="11"/>
        <item x="63"/>
        <item x="15"/>
        <item x="39"/>
        <item x="26"/>
        <item x="33"/>
        <item x="23"/>
        <item x="74"/>
        <item x="21"/>
        <item x="67"/>
        <item x="30"/>
        <item x="81"/>
        <item x="73"/>
        <item x="78"/>
        <item x="51"/>
        <item x="75"/>
        <item x="29"/>
        <item x="53"/>
        <item x="76"/>
        <item x="72"/>
        <item x="79"/>
        <item x="28"/>
        <item x="56"/>
        <item x="57"/>
        <item x="50"/>
        <item x="13"/>
        <item x="77"/>
        <item x="44"/>
        <item x="0"/>
        <item x="89"/>
        <item x="62"/>
        <item x="88"/>
        <item x="55"/>
        <item x="48"/>
        <item x="31"/>
        <item x="12"/>
        <item x="2"/>
        <item t="default"/>
      </items>
    </pivotField>
    <pivotField showAll="0">
      <items count="4">
        <item x="1"/>
        <item x="2"/>
        <item x="0"/>
        <item t="default"/>
      </items>
    </pivotField>
    <pivotField showAll="0">
      <items count="4">
        <item x="0"/>
        <item x="2"/>
        <item x="1"/>
        <item t="default"/>
      </items>
    </pivotField>
    <pivotField showAll="0"/>
    <pivotField showAll="0">
      <items count="5">
        <item x="1"/>
        <item x="0"/>
        <item x="3"/>
        <item x="2"/>
        <item t="default"/>
      </items>
    </pivotField>
  </pivotFields>
  <rowFields count="1">
    <field x="4"/>
  </rowFields>
  <rowItems count="3">
    <i>
      <x/>
    </i>
    <i>
      <x v="1"/>
    </i>
    <i t="grand">
      <x/>
    </i>
  </rowItems>
  <colItems count="1">
    <i/>
  </colItems>
  <dataFields count="1">
    <dataField name="Sum of AMOUNT" fld="2" baseField="0" baseItem="0" numFmtId="169"/>
  </dataFields>
  <formats count="1">
    <format dxfId="1">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Status" sourceName="Payment_Status">
  <pivotTables>
    <pivotTable tabId="10" name="Top5 Customers by Amount spent"/>
  </pivotTables>
  <data>
    <tabular pivotCacheId="1">
      <items count="2">
        <i x="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Shipment_category" sourceName="Shipment_category">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Time_Taken_Date1" sourceName="Time_Taken(Date)">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88">
        <i x="84"/>
        <i x="34"/>
        <i x="38"/>
        <i x="32"/>
        <i x="71"/>
        <i x="58"/>
        <i x="73"/>
        <i x="16"/>
        <i x="75"/>
        <i x="51"/>
        <i x="50"/>
        <i x="63" s="1"/>
        <i x="60" s="1"/>
        <i x="48" s="1"/>
        <i x="42" s="1"/>
        <i x="82" s="1"/>
        <i x="22" s="1"/>
        <i x="25" s="1"/>
        <i x="79" s="1"/>
        <i x="12" s="1"/>
        <i x="40" s="1"/>
        <i x="11" s="1"/>
        <i x="1" s="1"/>
        <i x="21" s="1"/>
        <i x="74" s="1"/>
        <i x="27" s="1"/>
        <i x="19" s="1"/>
        <i x="56" s="1"/>
        <i x="55" s="1"/>
        <i x="18" s="1"/>
        <i x="87" s="1"/>
        <i x="41" s="1"/>
        <i x="28" s="1"/>
        <i x="76" s="1"/>
        <i x="36" s="1"/>
        <i x="59" s="1"/>
        <i x="29" s="1"/>
        <i x="46" s="1"/>
        <i x="54" s="1"/>
        <i x="4" s="1"/>
        <i x="77" s="1"/>
        <i x="5" s="1"/>
        <i x="24" s="1"/>
        <i x="10" s="1"/>
        <i x="14" s="1"/>
        <i x="53" s="1"/>
        <i x="80" s="1"/>
        <i x="70" s="1"/>
        <i x="30" s="1"/>
        <i x="20" s="1"/>
        <i x="49" s="1"/>
        <i x="6" s="1"/>
        <i x="37" s="1"/>
        <i x="67" s="1"/>
        <i x="66" s="1"/>
        <i x="43" s="1"/>
        <i x="47" s="1"/>
        <i x="86" s="1"/>
        <i x="33" s="1"/>
        <i x="23" s="1"/>
        <i x="57" s="1"/>
        <i x="26" s="1"/>
        <i x="62" s="1"/>
        <i x="15" s="1"/>
        <i x="61" s="1"/>
        <i x="7" s="1"/>
        <i x="69" s="1"/>
        <i x="78" s="1"/>
        <i x="3" s="1"/>
        <i x="72" s="1"/>
        <i x="13" s="1"/>
        <i x="68" s="1"/>
        <i x="44" s="1"/>
        <i x="17" s="1"/>
        <i x="52" s="1"/>
        <i x="83" s="1"/>
        <i x="81" s="1"/>
        <i x="39" s="1"/>
        <i x="8" s="1"/>
        <i x="0" s="1"/>
        <i x="64" s="1"/>
        <i x="9" s="1"/>
        <i x="45" s="1"/>
        <i x="65" s="1"/>
        <i x="35" s="1"/>
        <i x="85" s="1"/>
        <i x="31"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Payment_Status2" sourceName="Payment_Status">
  <pivotTables>
    <pivotTable tabId="12" name="Payment mode vs Amount"/>
    <pivotTable tabId="12" name="Customer_Segment Vs Amount"/>
    <pivotTable tabId="12" name="PivotTable33"/>
    <pivotTable tabId="12" name="PivotTable34"/>
    <pivotTable tabId="12" name="PivotTable35"/>
  </pivotTables>
  <data>
    <tabular pivotCacheId="8">
      <items count="2">
        <i x="1"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Payment_Mode" sourceName="Payment_Mode">
  <pivotTables>
    <pivotTable tabId="12" name="Payment mode vs Amount"/>
    <pivotTable tabId="12" name="Customer_Segment Vs Amount"/>
    <pivotTable tabId="12" name="PivotTable33"/>
    <pivotTable tabId="12" name="PivotTable34"/>
    <pivotTable tabId="12" name="PivotTable35"/>
  </pivotTables>
  <data>
    <tabular pivotCacheId="8">
      <items count="2">
        <i x="0" s="1"/>
        <i x="1"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Payment_Category" sourceName="Payment_Category">
  <pivotTables>
    <pivotTable tabId="12" name="Payment mode vs Amount"/>
    <pivotTable tabId="12" name="Customer_Segment Vs Amount"/>
    <pivotTable tabId="12" name="PivotTable33"/>
    <pivotTable tabId="12" name="PivotTable34"/>
    <pivotTable tabId="12" name="PivotTable35"/>
  </pivotTables>
  <data>
    <tabular pivotCacheId="8">
      <items count="3">
        <i x="1" s="1"/>
        <i x="2"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_Type">
  <pivotTables>
    <pivotTable tabId="12" name="Payment mode vs Amount"/>
    <pivotTable tabId="12" name="Customer_Segment Vs Amount"/>
    <pivotTable tabId="12" name="PivotTable33"/>
    <pivotTable tabId="12" name="PivotTable34"/>
    <pivotTable tabId="12" name="PivotTable35"/>
  </pivotTables>
  <data>
    <tabular pivotCacheId="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Status1" sourceName="Payment_Status">
  <pivotTables>
    <pivotTable tabId="10" name="Average amount spent on both payment types and c_type"/>
  </pivotTables>
  <data>
    <tabular pivotCacheId="2">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H_DOMAIN" sourceName="SH_DOMAIN">
  <pivotTables>
    <pivotTable tabId="10" name="Average charge by employee designation"/>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R_TYPE" sourceName="SER_TYPE">
  <pivotTables>
    <pivotTable tabId="10" name="Average charge by employee designation"/>
  </pivotTables>
  <data>
    <tabular pivotCacheId="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me_Taken_Date" sourceName="Time_Taken(Date)">
  <pivotTables>
    <pivotTable tabId="10" name="Average time taken to deliver by each domain"/>
  </pivotTables>
  <data>
    <tabular pivotCacheId="4">
      <items count="88">
        <i x="84"/>
        <i x="34"/>
        <i x="38"/>
        <i x="32"/>
        <i x="71"/>
        <i x="58"/>
        <i x="73"/>
        <i x="16"/>
        <i x="75"/>
        <i x="51"/>
        <i x="50"/>
        <i x="63" s="1"/>
        <i x="60" s="1"/>
        <i x="48" s="1"/>
        <i x="42" s="1"/>
        <i x="82" s="1"/>
        <i x="22" s="1"/>
        <i x="25" s="1"/>
        <i x="79" s="1"/>
        <i x="12" s="1"/>
        <i x="40" s="1"/>
        <i x="11" s="1"/>
        <i x="1" s="1"/>
        <i x="21" s="1"/>
        <i x="74" s="1"/>
        <i x="27" s="1"/>
        <i x="19" s="1"/>
        <i x="56" s="1"/>
        <i x="55" s="1"/>
        <i x="18" s="1"/>
        <i x="87" s="1"/>
        <i x="41" s="1"/>
        <i x="28" s="1"/>
        <i x="76" s="1"/>
        <i x="36" s="1"/>
        <i x="59" s="1"/>
        <i x="29" s="1"/>
        <i x="46" s="1"/>
        <i x="54" s="1"/>
        <i x="4" s="1"/>
        <i x="77" s="1"/>
        <i x="5" s="1"/>
        <i x="24" s="1"/>
        <i x="10" s="1"/>
        <i x="14" s="1"/>
        <i x="53" s="1"/>
        <i x="80" s="1"/>
        <i x="70" s="1"/>
        <i x="30" s="1"/>
        <i x="20" s="1"/>
        <i x="49" s="1"/>
        <i x="6" s="1"/>
        <i x="37" s="1"/>
        <i x="67" s="1"/>
        <i x="66" s="1"/>
        <i x="43" s="1"/>
        <i x="47" s="1"/>
        <i x="86" s="1"/>
        <i x="33" s="1"/>
        <i x="23" s="1"/>
        <i x="57" s="1"/>
        <i x="26" s="1"/>
        <i x="62" s="1"/>
        <i x="15" s="1"/>
        <i x="61" s="1"/>
        <i x="7" s="1"/>
        <i x="69" s="1"/>
        <i x="78" s="1"/>
        <i x="3" s="1"/>
        <i x="72" s="1"/>
        <i x="13" s="1"/>
        <i x="68" s="1"/>
        <i x="44" s="1"/>
        <i x="17" s="1"/>
        <i x="52" s="1"/>
        <i x="83" s="1"/>
        <i x="81" s="1"/>
        <i x="39" s="1"/>
        <i x="8" s="1"/>
        <i x="0" s="1"/>
        <i x="64" s="1"/>
        <i x="9" s="1"/>
        <i x="45" s="1"/>
        <i x="65" s="1"/>
        <i x="35" s="1"/>
        <i x="85" s="1"/>
        <i x="31" s="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H_CONTENT" sourceName="SH_CONTENT">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11">
        <i x="10" s="1"/>
        <i x="8" s="1"/>
        <i x="9" s="1"/>
        <i x="3" s="1"/>
        <i x="5" s="1"/>
        <i x="4" s="1"/>
        <i x="7" s="1"/>
        <i x="0" s="1"/>
        <i x="2" s="1"/>
        <i x="6"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H_DOMAIN1" sourceName="SH_DOMAIN">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ER_TYPE1" sourceName="SER_TYPE">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urrent_Status" sourceName="Current_Status">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_Status" cache="Slicer_Payment_Status" caption="Payment_Status" style="SlicerStyleDark1" rowHeight="234950"/>
  <slicer name="Payment_Status 1" cache="Slicer_Payment_Status1" caption="Payment_Status" rowHeight="234950"/>
  <slicer name="SH_DOMAIN" cache="Slicer_SH_DOMAIN" caption="SH_DOMAIN" rowHeight="234950"/>
  <slicer name="SER_TYPE" cache="Slicer_SER_TYPE" caption="SER_TYPE" rowHeight="234950"/>
  <slicer name="Time_Taken(Date)" cache="Slicer_Time_Taken_Date" caption="Time_Taken(Date)" startItem="1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ayment_Status 3" cache="Slicer_Payment_Status2" caption="Payment_Status" style="Slicer Style 2" rowHeight="288000"/>
  <slicer name="Payment_Mode 1" cache="Slicer_Payment_Mode" caption="Payment_Mode" style="Slicer Style 2" rowHeight="252000"/>
  <slicer name="Payment_Category 1" cache="Slicer_Payment_Category" caption="Payment_Category" style="Slicer Style 2" rowHeight="180000"/>
  <slicer name="Customer_Type 1" cache="Slicer_Customer_Type" caption="Customer_Type" style="Slicer Style 2" rowHeight="144000"/>
</slicers>
</file>

<file path=xl/slicers/slicer3.xml><?xml version="1.0" encoding="utf-8"?>
<slicers xmlns="http://schemas.microsoft.com/office/spreadsheetml/2009/9/main" xmlns:mc="http://schemas.openxmlformats.org/markup-compatibility/2006" xmlns:x="http://schemas.openxmlformats.org/spreadsheetml/2006/main" mc:Ignorable="x">
  <slicer name="SH_CONTENT 1" cache="Slicer_SH_CONTENT" caption="SH_CONTENT" columnCount="2" style="Slicer Style 1" rowHeight="216000"/>
  <slicer name="SH_DOMAIN 2" cache="Slicer_SH_DOMAIN1" caption="SH_DOMAIN" style="Slicer Style 1" rowHeight="360000"/>
  <slicer name="SER_TYPE 2" cache="Slicer_SER_TYPE1" caption="SER_TYPE" style="Slicer Style 1" rowHeight="234950"/>
  <slicer name="Current_Status 1" cache="Slicer_Current_Status" caption="Current_Status" style="Slicer Style 1" rowHeight="324000"/>
  <slicer name="Shipment_category 1" cache="Slicer_Shipment_category" caption="Shipment_category" style="Slicer Style 1" rowHeight="360000"/>
</slicers>
</file>

<file path=xl/slicers/slicer4.xml><?xml version="1.0" encoding="utf-8"?>
<slicers xmlns="http://schemas.microsoft.com/office/spreadsheetml/2009/9/main" xmlns:mc="http://schemas.openxmlformats.org/markup-compatibility/2006" xmlns:x="http://schemas.openxmlformats.org/spreadsheetml/2006/main" mc:Ignorable="x">
  <slicer name="SH_CONTENT" cache="Slicer_SH_CONTENT" caption="SH_CONTENT" rowHeight="234950"/>
  <slicer name="SH_DOMAIN 1" cache="Slicer_SH_DOMAIN1" caption="SH_DOMAIN" rowHeight="234950"/>
  <slicer name="SER_TYPE 1" cache="Slicer_SER_TYPE1" caption="SER_TYPE" rowHeight="234950"/>
  <slicer name="Current_Status" cache="Slicer_Current_Status" caption="Current_Status" rowHeight="234950"/>
  <slicer name="Shipment_category" cache="Slicer_Shipment_category" caption="Shipment_category" rowHeight="234950"/>
  <slicer name="Time_Taken(Date) 1" cache="Slicer_Time_Taken_Date1" caption="Time_Taken(Date)" startItem="81" rowHeight="234950"/>
  <slicer name="Payment_Status 2" cache="Slicer_Payment_Status2" caption="Payment_Status" rowHeight="234950"/>
  <slicer name="Payment_Mode" cache="Slicer_Payment_Mode" caption="Payment_Mode" rowHeight="234950"/>
  <slicer name="Payment_Category" cache="Slicer_Payment_Category" caption="Payment_Category" rowHeight="234950"/>
  <slicer name="Customer_Type" cache="Slicer_Customer_Type" caption="Customer_Type" rowHeight="234950"/>
</slicers>
</file>

<file path=xl/tables/table1.xml><?xml version="1.0" encoding="utf-8"?>
<table xmlns="http://schemas.openxmlformats.org/spreadsheetml/2006/main" id="1" name="Table1" displayName="Table1" ref="B19:B20" totalsRowShown="0" headerRowDxfId="39" dataDxfId="38">
  <tableColumns count="1">
    <tableColumn id="1" name="Total Amount Paid By Customers" dataDxfId="37">
      <calculatedColumnFormula>SUMIF(Payment_Details!E2:E201, "Paid", Payment_Details!D2:D201)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34:F39" totalsRowShown="0" headerRowDxfId="36">
  <tableColumns count="4">
    <tableColumn id="1" name="Membership Details">
      <calculatedColumnFormula>VLOOKUP(B26, Customers_Membership!A1:I201, 2, 0)</calculatedColumnFormula>
    </tableColumn>
    <tableColumn id="2" name="C_Name">
      <calculatedColumnFormula>VLOOKUP(B26, Customers_Membership!A1:I201, 3, 0)</calculatedColumnFormula>
    </tableColumn>
    <tableColumn id="3" name="C_Mail_ID">
      <calculatedColumnFormula>VLOOKUP(B26, Customers_Membership!A1:I201, 4, 0)</calculatedColumnFormula>
    </tableColumn>
    <tableColumn id="4" name="C_Type">
      <calculatedColumnFormula>VLOOKUP(B26, Customers_Membership!A1:I201, 5,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microsoft.com/office/2007/relationships/slicer" Target="../slicers/slicer4.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drawing" Target="../drawings/drawing4.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tabSelected="1" workbookViewId="0">
      <selection activeCell="E22" sqref="E22"/>
    </sheetView>
  </sheetViews>
  <sheetFormatPr defaultRowHeight="14.4" x14ac:dyDescent="0.3"/>
  <cols>
    <col min="1" max="1" width="8.109375" style="28" bestFit="1" customWidth="1"/>
    <col min="2" max="2" width="77.6640625" style="29" bestFit="1" customWidth="1"/>
    <col min="3" max="3" width="64.21875" style="29" bestFit="1" customWidth="1"/>
    <col min="4" max="4" width="26.109375" bestFit="1" customWidth="1"/>
  </cols>
  <sheetData>
    <row r="1" spans="1:4" x14ac:dyDescent="0.3">
      <c r="A1" s="72" t="s">
        <v>1374</v>
      </c>
      <c r="B1" s="73" t="s">
        <v>1375</v>
      </c>
      <c r="C1" s="73" t="s">
        <v>1376</v>
      </c>
      <c r="D1" s="72" t="s">
        <v>1658</v>
      </c>
    </row>
    <row r="2" spans="1:4" x14ac:dyDescent="0.3">
      <c r="A2" s="63">
        <v>1</v>
      </c>
      <c r="B2" s="41" t="s">
        <v>1072</v>
      </c>
      <c r="C2" s="41" t="s">
        <v>1581</v>
      </c>
      <c r="D2" s="63" t="s">
        <v>1659</v>
      </c>
    </row>
    <row r="3" spans="1:4" x14ac:dyDescent="0.3">
      <c r="A3" s="63">
        <v>2</v>
      </c>
      <c r="B3" s="41" t="s">
        <v>1371</v>
      </c>
      <c r="C3" s="41" t="s">
        <v>1373</v>
      </c>
      <c r="D3" s="63" t="s">
        <v>1661</v>
      </c>
    </row>
    <row r="4" spans="1:4" x14ac:dyDescent="0.3">
      <c r="A4" s="63">
        <v>3</v>
      </c>
      <c r="B4" s="41" t="s">
        <v>1584</v>
      </c>
      <c r="C4" s="41" t="s">
        <v>1647</v>
      </c>
      <c r="D4" s="63" t="s">
        <v>1661</v>
      </c>
    </row>
    <row r="5" spans="1:4" x14ac:dyDescent="0.3">
      <c r="A5" s="63">
        <v>4</v>
      </c>
      <c r="B5" s="41" t="s">
        <v>1583</v>
      </c>
      <c r="C5" s="41" t="s">
        <v>1647</v>
      </c>
      <c r="D5" s="63" t="s">
        <v>1662</v>
      </c>
    </row>
    <row r="6" spans="1:4" ht="28.8" x14ac:dyDescent="0.3">
      <c r="A6" s="63">
        <v>5</v>
      </c>
      <c r="B6" s="41" t="s">
        <v>1586</v>
      </c>
      <c r="C6" s="41" t="s">
        <v>1587</v>
      </c>
      <c r="D6" s="63" t="s">
        <v>1665</v>
      </c>
    </row>
    <row r="7" spans="1:4" x14ac:dyDescent="0.3">
      <c r="A7" s="63">
        <v>6</v>
      </c>
      <c r="B7" s="41" t="s">
        <v>1593</v>
      </c>
      <c r="C7" s="41" t="s">
        <v>1594</v>
      </c>
      <c r="D7" s="63" t="s">
        <v>1660</v>
      </c>
    </row>
    <row r="8" spans="1:4" ht="28.8" x14ac:dyDescent="0.3">
      <c r="A8" s="63">
        <v>7</v>
      </c>
      <c r="B8" s="41" t="s">
        <v>1596</v>
      </c>
      <c r="C8" s="41" t="s">
        <v>1647</v>
      </c>
      <c r="D8" s="63" t="s">
        <v>1663</v>
      </c>
    </row>
    <row r="9" spans="1:4" x14ac:dyDescent="0.3">
      <c r="A9" s="63">
        <v>8</v>
      </c>
      <c r="B9" s="41" t="s">
        <v>1599</v>
      </c>
      <c r="C9" s="41" t="s">
        <v>1647</v>
      </c>
      <c r="D9" s="63" t="s">
        <v>1664</v>
      </c>
    </row>
    <row r="10" spans="1:4" ht="28.8" x14ac:dyDescent="0.3">
      <c r="A10" s="63">
        <v>9</v>
      </c>
      <c r="B10" s="41" t="s">
        <v>1612</v>
      </c>
      <c r="C10" s="41" t="s">
        <v>1613</v>
      </c>
      <c r="D10" s="63" t="s">
        <v>1664</v>
      </c>
    </row>
    <row r="11" spans="1:4" x14ac:dyDescent="0.3">
      <c r="A11" s="63">
        <v>10</v>
      </c>
      <c r="B11" s="41" t="s">
        <v>1615</v>
      </c>
      <c r="C11" s="41" t="s">
        <v>1614</v>
      </c>
      <c r="D11" s="63" t="s">
        <v>1664</v>
      </c>
    </row>
    <row r="12" spans="1:4" x14ac:dyDescent="0.3">
      <c r="A12" s="63">
        <v>12</v>
      </c>
      <c r="B12" s="41" t="s">
        <v>1616</v>
      </c>
      <c r="C12" s="41" t="s">
        <v>1647</v>
      </c>
      <c r="D12" s="63" t="s">
        <v>1662</v>
      </c>
    </row>
    <row r="13" spans="1:4" x14ac:dyDescent="0.3">
      <c r="A13" s="63">
        <v>13</v>
      </c>
      <c r="B13" s="41" t="s">
        <v>1619</v>
      </c>
      <c r="C13" s="41" t="s">
        <v>1647</v>
      </c>
      <c r="D13" s="63" t="s">
        <v>1664</v>
      </c>
    </row>
    <row r="14" spans="1:4" ht="28.8" x14ac:dyDescent="0.3">
      <c r="A14" s="63">
        <v>14</v>
      </c>
      <c r="B14" s="41" t="s">
        <v>1625</v>
      </c>
      <c r="C14" s="41" t="s">
        <v>1626</v>
      </c>
      <c r="D14" s="63" t="s">
        <v>1664</v>
      </c>
    </row>
    <row r="15" spans="1:4" ht="28.8" x14ac:dyDescent="0.3">
      <c r="A15" s="63">
        <v>15</v>
      </c>
      <c r="B15" s="41" t="s">
        <v>1628</v>
      </c>
      <c r="C15" s="41" t="s">
        <v>1629</v>
      </c>
      <c r="D15" s="63" t="s">
        <v>1662</v>
      </c>
    </row>
    <row r="16" spans="1:4" ht="43.2" x14ac:dyDescent="0.3">
      <c r="A16" s="63">
        <v>17</v>
      </c>
      <c r="B16" s="41" t="s">
        <v>1650</v>
      </c>
      <c r="C16" s="41" t="s">
        <v>1647</v>
      </c>
      <c r="D16" s="63" t="s">
        <v>1664</v>
      </c>
    </row>
    <row r="17" spans="1:4" ht="28.8" x14ac:dyDescent="0.3">
      <c r="A17" s="63">
        <v>18</v>
      </c>
      <c r="B17" s="41" t="s">
        <v>1667</v>
      </c>
      <c r="C17" s="41" t="s">
        <v>1666</v>
      </c>
      <c r="D17" s="63" t="s">
        <v>1664</v>
      </c>
    </row>
    <row r="18" spans="1:4" x14ac:dyDescent="0.3">
      <c r="A18" s="63">
        <v>19</v>
      </c>
      <c r="B18" s="41" t="s">
        <v>1635</v>
      </c>
      <c r="C18" s="41" t="s">
        <v>1636</v>
      </c>
      <c r="D18" s="63" t="s">
        <v>1664</v>
      </c>
    </row>
    <row r="19" spans="1:4" ht="28.8" x14ac:dyDescent="0.3">
      <c r="A19" s="63">
        <v>20</v>
      </c>
      <c r="B19" s="41" t="s">
        <v>1642</v>
      </c>
      <c r="C19" s="41" t="s">
        <v>1643</v>
      </c>
      <c r="D19" s="63" t="s">
        <v>1664</v>
      </c>
    </row>
    <row r="20" spans="1:4" ht="28.8" x14ac:dyDescent="0.3">
      <c r="A20" s="63">
        <v>22</v>
      </c>
      <c r="B20" s="41" t="s">
        <v>1646</v>
      </c>
      <c r="C20" s="41" t="s">
        <v>1647</v>
      </c>
      <c r="D20" s="63" t="s">
        <v>1665</v>
      </c>
    </row>
    <row r="22" spans="1:4" ht="28.8" x14ac:dyDescent="0.3">
      <c r="A22" s="28" t="s">
        <v>1668</v>
      </c>
      <c r="B22" s="29" t="s">
        <v>1669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showGridLines="0" workbookViewId="0">
      <selection activeCell="E201" sqref="E201"/>
    </sheetView>
  </sheetViews>
  <sheetFormatPr defaultRowHeight="14.4" x14ac:dyDescent="0.3"/>
  <cols>
    <col min="1" max="1" width="5.44140625" bestFit="1" customWidth="1"/>
    <col min="2" max="3" width="10.33203125" bestFit="1" customWidth="1"/>
    <col min="4" max="4" width="16.109375" bestFit="1" customWidth="1"/>
  </cols>
  <sheetData>
    <row r="1" spans="1:4" x14ac:dyDescent="0.3">
      <c r="A1" s="75" t="s">
        <v>1011</v>
      </c>
      <c r="B1" s="75" t="s">
        <v>1012</v>
      </c>
      <c r="C1" s="75" t="s">
        <v>1013</v>
      </c>
      <c r="D1" s="75" t="s">
        <v>1595</v>
      </c>
    </row>
    <row r="2" spans="1:4" x14ac:dyDescent="0.3">
      <c r="A2" s="2">
        <v>31</v>
      </c>
      <c r="B2" s="22">
        <v>29164</v>
      </c>
      <c r="C2" s="22">
        <v>30452</v>
      </c>
      <c r="D2" s="4">
        <f>C2-B2</f>
        <v>1288</v>
      </c>
    </row>
    <row r="3" spans="1:4" x14ac:dyDescent="0.3">
      <c r="A3" s="5">
        <v>495</v>
      </c>
      <c r="B3" s="11">
        <v>41908</v>
      </c>
      <c r="C3" s="11">
        <v>49045</v>
      </c>
      <c r="D3" s="7">
        <f t="shared" ref="D3:D66" si="0">C3-B3</f>
        <v>7137</v>
      </c>
    </row>
    <row r="4" spans="1:4" x14ac:dyDescent="0.3">
      <c r="A4" s="5">
        <v>795</v>
      </c>
      <c r="B4" s="11">
        <v>30612</v>
      </c>
      <c r="C4" s="11">
        <v>37450</v>
      </c>
      <c r="D4" s="7">
        <f t="shared" si="0"/>
        <v>6838</v>
      </c>
    </row>
    <row r="5" spans="1:4" x14ac:dyDescent="0.3">
      <c r="A5" s="5">
        <v>33</v>
      </c>
      <c r="B5" s="11">
        <v>34491</v>
      </c>
      <c r="C5" s="11">
        <v>41061</v>
      </c>
      <c r="D5" s="7">
        <f t="shared" si="0"/>
        <v>6570</v>
      </c>
    </row>
    <row r="6" spans="1:4" x14ac:dyDescent="0.3">
      <c r="A6" s="5">
        <v>882</v>
      </c>
      <c r="B6" s="11">
        <v>37044</v>
      </c>
      <c r="C6" s="11">
        <v>41846</v>
      </c>
      <c r="D6" s="7">
        <f t="shared" si="0"/>
        <v>4802</v>
      </c>
    </row>
    <row r="7" spans="1:4" x14ac:dyDescent="0.3">
      <c r="A7" s="5">
        <v>657</v>
      </c>
      <c r="B7" s="11">
        <v>31583</v>
      </c>
      <c r="C7" s="11">
        <v>38920</v>
      </c>
      <c r="D7" s="7">
        <f t="shared" si="0"/>
        <v>7337</v>
      </c>
    </row>
    <row r="8" spans="1:4" x14ac:dyDescent="0.3">
      <c r="A8" s="5">
        <v>761</v>
      </c>
      <c r="B8" s="11">
        <v>27099</v>
      </c>
      <c r="C8" s="11">
        <v>29521</v>
      </c>
      <c r="D8" s="7">
        <f t="shared" si="0"/>
        <v>2422</v>
      </c>
    </row>
    <row r="9" spans="1:4" x14ac:dyDescent="0.3">
      <c r="A9" s="5">
        <v>20</v>
      </c>
      <c r="B9" s="11">
        <v>26261</v>
      </c>
      <c r="C9" s="11">
        <v>31010</v>
      </c>
      <c r="D9" s="7">
        <f t="shared" si="0"/>
        <v>4749</v>
      </c>
    </row>
    <row r="10" spans="1:4" x14ac:dyDescent="0.3">
      <c r="A10" s="5">
        <v>356</v>
      </c>
      <c r="B10" s="11">
        <v>39964</v>
      </c>
      <c r="C10" s="11">
        <v>41914</v>
      </c>
      <c r="D10" s="7">
        <f t="shared" si="0"/>
        <v>1950</v>
      </c>
    </row>
    <row r="11" spans="1:4" x14ac:dyDescent="0.3">
      <c r="A11" s="5">
        <v>301</v>
      </c>
      <c r="B11" s="11">
        <v>43183</v>
      </c>
      <c r="C11" s="11">
        <v>49672</v>
      </c>
      <c r="D11" s="7">
        <f t="shared" si="0"/>
        <v>6489</v>
      </c>
    </row>
    <row r="12" spans="1:4" x14ac:dyDescent="0.3">
      <c r="A12" s="5">
        <v>450</v>
      </c>
      <c r="B12" s="11">
        <v>26914</v>
      </c>
      <c r="C12" s="11">
        <v>30324</v>
      </c>
      <c r="D12" s="7">
        <f t="shared" si="0"/>
        <v>3410</v>
      </c>
    </row>
    <row r="13" spans="1:4" x14ac:dyDescent="0.3">
      <c r="A13" s="5">
        <v>782</v>
      </c>
      <c r="B13" s="11">
        <v>37161</v>
      </c>
      <c r="C13" s="11">
        <v>41937</v>
      </c>
      <c r="D13" s="7">
        <f t="shared" si="0"/>
        <v>4776</v>
      </c>
    </row>
    <row r="14" spans="1:4" x14ac:dyDescent="0.3">
      <c r="A14" s="5">
        <v>820</v>
      </c>
      <c r="B14" s="11">
        <v>41028</v>
      </c>
      <c r="C14" s="11">
        <v>45546</v>
      </c>
      <c r="D14" s="7">
        <f t="shared" si="0"/>
        <v>4518</v>
      </c>
    </row>
    <row r="15" spans="1:4" x14ac:dyDescent="0.3">
      <c r="A15" s="5">
        <v>316</v>
      </c>
      <c r="B15" s="11">
        <v>30104</v>
      </c>
      <c r="C15" s="11">
        <v>32121</v>
      </c>
      <c r="D15" s="7">
        <f t="shared" si="0"/>
        <v>2017</v>
      </c>
    </row>
    <row r="16" spans="1:4" x14ac:dyDescent="0.3">
      <c r="A16" s="5">
        <v>945</v>
      </c>
      <c r="B16" s="11">
        <v>27616</v>
      </c>
      <c r="C16" s="11">
        <v>33380</v>
      </c>
      <c r="D16" s="7">
        <f t="shared" si="0"/>
        <v>5764</v>
      </c>
    </row>
    <row r="17" spans="1:4" x14ac:dyDescent="0.3">
      <c r="A17" s="5">
        <v>174</v>
      </c>
      <c r="B17" s="11">
        <v>41896</v>
      </c>
      <c r="C17" s="11">
        <v>43760</v>
      </c>
      <c r="D17" s="7">
        <f t="shared" si="0"/>
        <v>1864</v>
      </c>
    </row>
    <row r="18" spans="1:4" x14ac:dyDescent="0.3">
      <c r="A18" s="5">
        <v>634</v>
      </c>
      <c r="B18" s="11">
        <v>38125</v>
      </c>
      <c r="C18" s="11">
        <v>42624</v>
      </c>
      <c r="D18" s="7">
        <f t="shared" si="0"/>
        <v>4499</v>
      </c>
    </row>
    <row r="19" spans="1:4" x14ac:dyDescent="0.3">
      <c r="A19" s="5">
        <v>456</v>
      </c>
      <c r="B19" s="11">
        <v>42368</v>
      </c>
      <c r="C19" s="11">
        <v>48934</v>
      </c>
      <c r="D19" s="7">
        <f t="shared" si="0"/>
        <v>6566</v>
      </c>
    </row>
    <row r="20" spans="1:4" x14ac:dyDescent="0.3">
      <c r="A20" s="5">
        <v>0</v>
      </c>
      <c r="B20" s="11">
        <v>42368</v>
      </c>
      <c r="C20" s="11">
        <v>44088</v>
      </c>
      <c r="D20" s="7">
        <f t="shared" si="0"/>
        <v>1720</v>
      </c>
    </row>
    <row r="21" spans="1:4" x14ac:dyDescent="0.3">
      <c r="A21" s="5">
        <v>186</v>
      </c>
      <c r="B21" s="11">
        <v>30612</v>
      </c>
      <c r="C21" s="11">
        <v>34471</v>
      </c>
      <c r="D21" s="7">
        <f t="shared" si="0"/>
        <v>3859</v>
      </c>
    </row>
    <row r="22" spans="1:4" x14ac:dyDescent="0.3">
      <c r="A22" s="5">
        <v>596</v>
      </c>
      <c r="B22" s="11">
        <v>42003</v>
      </c>
      <c r="C22" s="11">
        <v>48009</v>
      </c>
      <c r="D22" s="7">
        <f t="shared" si="0"/>
        <v>6006</v>
      </c>
    </row>
    <row r="23" spans="1:4" x14ac:dyDescent="0.3">
      <c r="A23" s="5">
        <v>245</v>
      </c>
      <c r="B23" s="11">
        <v>34702</v>
      </c>
      <c r="C23" s="11">
        <v>36783</v>
      </c>
      <c r="D23" s="7">
        <f t="shared" si="0"/>
        <v>2081</v>
      </c>
    </row>
    <row r="24" spans="1:4" x14ac:dyDescent="0.3">
      <c r="A24" s="5">
        <v>17</v>
      </c>
      <c r="B24" s="11">
        <v>29072</v>
      </c>
      <c r="C24" s="11">
        <v>35280</v>
      </c>
      <c r="D24" s="7">
        <f t="shared" si="0"/>
        <v>6208</v>
      </c>
    </row>
    <row r="25" spans="1:4" x14ac:dyDescent="0.3">
      <c r="A25" s="5">
        <v>48</v>
      </c>
      <c r="B25" s="11">
        <v>37783</v>
      </c>
      <c r="C25" s="11">
        <v>40253</v>
      </c>
      <c r="D25" s="7">
        <f t="shared" si="0"/>
        <v>2470</v>
      </c>
    </row>
    <row r="26" spans="1:4" x14ac:dyDescent="0.3">
      <c r="A26" s="5">
        <v>457</v>
      </c>
      <c r="B26" s="11">
        <v>27186</v>
      </c>
      <c r="C26" s="11">
        <v>28042</v>
      </c>
      <c r="D26" s="7">
        <f t="shared" si="0"/>
        <v>856</v>
      </c>
    </row>
    <row r="27" spans="1:4" x14ac:dyDescent="0.3">
      <c r="A27" s="5">
        <v>944</v>
      </c>
      <c r="B27" s="11">
        <v>34590</v>
      </c>
      <c r="C27" s="11">
        <v>39192</v>
      </c>
      <c r="D27" s="7">
        <f t="shared" si="0"/>
        <v>4602</v>
      </c>
    </row>
    <row r="28" spans="1:4" x14ac:dyDescent="0.3">
      <c r="A28" s="5">
        <v>516</v>
      </c>
      <c r="B28" s="11">
        <v>37813</v>
      </c>
      <c r="C28" s="11">
        <v>40269</v>
      </c>
      <c r="D28" s="7">
        <f t="shared" si="0"/>
        <v>2456</v>
      </c>
    </row>
    <row r="29" spans="1:4" x14ac:dyDescent="0.3">
      <c r="A29" s="5">
        <v>847</v>
      </c>
      <c r="B29" s="11">
        <v>33752</v>
      </c>
      <c r="C29" s="11">
        <v>36913</v>
      </c>
      <c r="D29" s="7">
        <f t="shared" si="0"/>
        <v>3161</v>
      </c>
    </row>
    <row r="30" spans="1:4" x14ac:dyDescent="0.3">
      <c r="A30" s="5">
        <v>504</v>
      </c>
      <c r="B30" s="11">
        <v>29175</v>
      </c>
      <c r="C30" s="11">
        <v>32461</v>
      </c>
      <c r="D30" s="7">
        <f t="shared" si="0"/>
        <v>3286</v>
      </c>
    </row>
    <row r="31" spans="1:4" x14ac:dyDescent="0.3">
      <c r="A31" s="5">
        <v>115</v>
      </c>
      <c r="B31" s="11">
        <v>40345</v>
      </c>
      <c r="C31" s="11">
        <v>41183</v>
      </c>
      <c r="D31" s="7">
        <f t="shared" si="0"/>
        <v>838</v>
      </c>
    </row>
    <row r="32" spans="1:4" x14ac:dyDescent="0.3">
      <c r="A32" s="5">
        <v>740</v>
      </c>
      <c r="B32" s="11">
        <v>26189</v>
      </c>
      <c r="C32" s="11">
        <v>26840</v>
      </c>
      <c r="D32" s="7">
        <f t="shared" si="0"/>
        <v>651</v>
      </c>
    </row>
    <row r="33" spans="1:4" x14ac:dyDescent="0.3">
      <c r="A33" s="5">
        <v>884</v>
      </c>
      <c r="B33" s="11">
        <v>34882</v>
      </c>
      <c r="C33" s="11">
        <v>41522</v>
      </c>
      <c r="D33" s="7">
        <f t="shared" si="0"/>
        <v>6640</v>
      </c>
    </row>
    <row r="34" spans="1:4" x14ac:dyDescent="0.3">
      <c r="A34" s="5">
        <v>446</v>
      </c>
      <c r="B34" s="11">
        <v>35806</v>
      </c>
      <c r="C34" s="11">
        <v>42557</v>
      </c>
      <c r="D34" s="7">
        <f t="shared" si="0"/>
        <v>6751</v>
      </c>
    </row>
    <row r="35" spans="1:4" x14ac:dyDescent="0.3">
      <c r="A35" s="5">
        <v>74</v>
      </c>
      <c r="B35" s="11">
        <v>30200</v>
      </c>
      <c r="C35" s="11">
        <v>37114</v>
      </c>
      <c r="D35" s="7">
        <f t="shared" si="0"/>
        <v>6914</v>
      </c>
    </row>
    <row r="36" spans="1:4" x14ac:dyDescent="0.3">
      <c r="A36" s="5">
        <v>636</v>
      </c>
      <c r="B36" s="11">
        <v>36289</v>
      </c>
      <c r="C36" s="11">
        <v>38504</v>
      </c>
      <c r="D36" s="7">
        <f t="shared" si="0"/>
        <v>2215</v>
      </c>
    </row>
    <row r="37" spans="1:4" x14ac:dyDescent="0.3">
      <c r="A37" s="5">
        <v>37</v>
      </c>
      <c r="B37" s="11">
        <v>38247</v>
      </c>
      <c r="C37" s="11">
        <v>45446</v>
      </c>
      <c r="D37" s="7">
        <f t="shared" si="0"/>
        <v>7199</v>
      </c>
    </row>
    <row r="38" spans="1:4" x14ac:dyDescent="0.3">
      <c r="A38" s="5">
        <v>804</v>
      </c>
      <c r="B38" s="11">
        <v>35666</v>
      </c>
      <c r="C38" s="11">
        <v>40366</v>
      </c>
      <c r="D38" s="7">
        <f t="shared" si="0"/>
        <v>4700</v>
      </c>
    </row>
    <row r="39" spans="1:4" x14ac:dyDescent="0.3">
      <c r="A39" s="5">
        <v>694</v>
      </c>
      <c r="B39" s="11">
        <v>37775</v>
      </c>
      <c r="C39" s="11">
        <v>41767</v>
      </c>
      <c r="D39" s="7">
        <f t="shared" si="0"/>
        <v>3992</v>
      </c>
    </row>
    <row r="40" spans="1:4" x14ac:dyDescent="0.3">
      <c r="A40" s="5">
        <v>198</v>
      </c>
      <c r="B40" s="11">
        <v>35922</v>
      </c>
      <c r="C40" s="11">
        <v>42733</v>
      </c>
      <c r="D40" s="7">
        <f t="shared" si="0"/>
        <v>6811</v>
      </c>
    </row>
    <row r="41" spans="1:4" x14ac:dyDescent="0.3">
      <c r="A41" s="5">
        <v>576</v>
      </c>
      <c r="B41" s="11">
        <v>27763</v>
      </c>
      <c r="C41" s="11">
        <v>31305</v>
      </c>
      <c r="D41" s="7">
        <f t="shared" si="0"/>
        <v>3542</v>
      </c>
    </row>
    <row r="42" spans="1:4" x14ac:dyDescent="0.3">
      <c r="A42" s="5">
        <v>754</v>
      </c>
      <c r="B42" s="11">
        <v>40312</v>
      </c>
      <c r="C42" s="11">
        <v>46709</v>
      </c>
      <c r="D42" s="7">
        <f t="shared" si="0"/>
        <v>6397</v>
      </c>
    </row>
    <row r="43" spans="1:4" x14ac:dyDescent="0.3">
      <c r="A43" s="5">
        <v>547</v>
      </c>
      <c r="B43" s="11">
        <v>38948</v>
      </c>
      <c r="C43" s="11">
        <v>44564</v>
      </c>
      <c r="D43" s="7">
        <f t="shared" si="0"/>
        <v>5616</v>
      </c>
    </row>
    <row r="44" spans="1:4" x14ac:dyDescent="0.3">
      <c r="A44" s="5">
        <v>656</v>
      </c>
      <c r="B44" s="11">
        <v>30479</v>
      </c>
      <c r="C44" s="11">
        <v>37219</v>
      </c>
      <c r="D44" s="7">
        <f t="shared" si="0"/>
        <v>6740</v>
      </c>
    </row>
    <row r="45" spans="1:4" x14ac:dyDescent="0.3">
      <c r="A45" s="5">
        <v>654</v>
      </c>
      <c r="B45" s="11">
        <v>35927</v>
      </c>
      <c r="C45" s="11">
        <v>39342</v>
      </c>
      <c r="D45" s="7">
        <f t="shared" si="0"/>
        <v>3415</v>
      </c>
    </row>
    <row r="46" spans="1:4" x14ac:dyDescent="0.3">
      <c r="A46" s="5">
        <v>646</v>
      </c>
      <c r="B46" s="11">
        <v>41348</v>
      </c>
      <c r="C46" s="11">
        <v>45448</v>
      </c>
      <c r="D46" s="7">
        <f t="shared" si="0"/>
        <v>4100</v>
      </c>
    </row>
    <row r="47" spans="1:4" x14ac:dyDescent="0.3">
      <c r="A47" s="5">
        <v>250</v>
      </c>
      <c r="B47" s="11">
        <v>41746</v>
      </c>
      <c r="C47" s="11">
        <v>44742</v>
      </c>
      <c r="D47" s="7">
        <f t="shared" si="0"/>
        <v>2996</v>
      </c>
    </row>
    <row r="48" spans="1:4" x14ac:dyDescent="0.3">
      <c r="A48" s="5">
        <v>81</v>
      </c>
      <c r="B48" s="11">
        <v>26021</v>
      </c>
      <c r="C48" s="11">
        <v>30403</v>
      </c>
      <c r="D48" s="7">
        <f t="shared" si="0"/>
        <v>4382</v>
      </c>
    </row>
    <row r="49" spans="1:4" x14ac:dyDescent="0.3">
      <c r="A49" s="5">
        <v>898</v>
      </c>
      <c r="B49" s="11">
        <v>29175</v>
      </c>
      <c r="C49" s="11">
        <v>30472</v>
      </c>
      <c r="D49" s="7">
        <f t="shared" si="0"/>
        <v>1297</v>
      </c>
    </row>
    <row r="50" spans="1:4" x14ac:dyDescent="0.3">
      <c r="A50" s="5">
        <v>461</v>
      </c>
      <c r="B50" s="11">
        <v>42926</v>
      </c>
      <c r="C50" s="11">
        <v>48907</v>
      </c>
      <c r="D50" s="7">
        <f t="shared" si="0"/>
        <v>5981</v>
      </c>
    </row>
    <row r="51" spans="1:4" x14ac:dyDescent="0.3">
      <c r="A51" s="5">
        <v>390</v>
      </c>
      <c r="B51" s="11">
        <v>39331</v>
      </c>
      <c r="C51" s="11">
        <v>44555</v>
      </c>
      <c r="D51" s="7">
        <f t="shared" si="0"/>
        <v>5224</v>
      </c>
    </row>
    <row r="52" spans="1:4" x14ac:dyDescent="0.3">
      <c r="A52" s="5">
        <v>988</v>
      </c>
      <c r="B52" s="11">
        <v>30950</v>
      </c>
      <c r="C52" s="11">
        <v>31610</v>
      </c>
      <c r="D52" s="7">
        <f t="shared" si="0"/>
        <v>660</v>
      </c>
    </row>
    <row r="53" spans="1:4" x14ac:dyDescent="0.3">
      <c r="A53" s="5">
        <v>597</v>
      </c>
      <c r="B53" s="11">
        <v>29072</v>
      </c>
      <c r="C53" s="11">
        <v>33197</v>
      </c>
      <c r="D53" s="7">
        <f t="shared" si="0"/>
        <v>4125</v>
      </c>
    </row>
    <row r="54" spans="1:4" x14ac:dyDescent="0.3">
      <c r="A54" s="5">
        <v>916</v>
      </c>
      <c r="B54" s="11">
        <v>39964</v>
      </c>
      <c r="C54" s="11">
        <v>44504</v>
      </c>
      <c r="D54" s="7">
        <f t="shared" si="0"/>
        <v>4540</v>
      </c>
    </row>
    <row r="55" spans="1:4" x14ac:dyDescent="0.3">
      <c r="A55" s="5">
        <v>135</v>
      </c>
      <c r="B55" s="11">
        <v>30298</v>
      </c>
      <c r="C55" s="11">
        <v>35154</v>
      </c>
      <c r="D55" s="7">
        <f t="shared" si="0"/>
        <v>4856</v>
      </c>
    </row>
    <row r="56" spans="1:4" x14ac:dyDescent="0.3">
      <c r="A56" s="5">
        <v>262</v>
      </c>
      <c r="B56" s="11">
        <v>40299</v>
      </c>
      <c r="C56" s="11">
        <v>44142</v>
      </c>
      <c r="D56" s="7">
        <f t="shared" si="0"/>
        <v>3843</v>
      </c>
    </row>
    <row r="57" spans="1:4" x14ac:dyDescent="0.3">
      <c r="A57" s="5">
        <v>844</v>
      </c>
      <c r="B57" s="11">
        <v>31375</v>
      </c>
      <c r="C57" s="11">
        <v>32024</v>
      </c>
      <c r="D57" s="7">
        <f t="shared" si="0"/>
        <v>649</v>
      </c>
    </row>
    <row r="58" spans="1:4" x14ac:dyDescent="0.3">
      <c r="A58" s="5">
        <v>169</v>
      </c>
      <c r="B58" s="11">
        <v>27971</v>
      </c>
      <c r="C58" s="11">
        <v>34846</v>
      </c>
      <c r="D58" s="7">
        <f t="shared" si="0"/>
        <v>6875</v>
      </c>
    </row>
    <row r="59" spans="1:4" x14ac:dyDescent="0.3">
      <c r="A59" s="5">
        <v>671</v>
      </c>
      <c r="B59" s="11">
        <v>37775</v>
      </c>
      <c r="C59" s="11">
        <v>40119</v>
      </c>
      <c r="D59" s="7">
        <f t="shared" si="0"/>
        <v>2344</v>
      </c>
    </row>
    <row r="60" spans="1:4" x14ac:dyDescent="0.3">
      <c r="A60" s="5">
        <v>353</v>
      </c>
      <c r="B60" s="11">
        <v>32419</v>
      </c>
      <c r="C60" s="11">
        <v>39518</v>
      </c>
      <c r="D60" s="7">
        <f t="shared" si="0"/>
        <v>7099</v>
      </c>
    </row>
    <row r="61" spans="1:4" x14ac:dyDescent="0.3">
      <c r="A61" s="5">
        <v>776</v>
      </c>
      <c r="B61" s="11">
        <v>42858</v>
      </c>
      <c r="C61" s="11">
        <v>44214</v>
      </c>
      <c r="D61" s="7">
        <f t="shared" si="0"/>
        <v>1356</v>
      </c>
    </row>
    <row r="62" spans="1:4" x14ac:dyDescent="0.3">
      <c r="A62" s="5">
        <v>205</v>
      </c>
      <c r="B62" s="11">
        <v>33918</v>
      </c>
      <c r="C62" s="11">
        <v>37102</v>
      </c>
      <c r="D62" s="7">
        <f t="shared" si="0"/>
        <v>3184</v>
      </c>
    </row>
    <row r="63" spans="1:4" x14ac:dyDescent="0.3">
      <c r="A63" s="5">
        <v>705</v>
      </c>
      <c r="B63" s="11">
        <v>38692</v>
      </c>
      <c r="C63" s="11">
        <v>44323</v>
      </c>
      <c r="D63" s="7">
        <f t="shared" si="0"/>
        <v>5631</v>
      </c>
    </row>
    <row r="64" spans="1:4" x14ac:dyDescent="0.3">
      <c r="A64" s="5">
        <v>10</v>
      </c>
      <c r="B64" s="11">
        <v>34702</v>
      </c>
      <c r="C64" s="11">
        <v>36802</v>
      </c>
      <c r="D64" s="7">
        <f t="shared" si="0"/>
        <v>2100</v>
      </c>
    </row>
    <row r="65" spans="1:4" x14ac:dyDescent="0.3">
      <c r="A65" s="5">
        <v>195</v>
      </c>
      <c r="B65" s="11">
        <v>40882</v>
      </c>
      <c r="C65" s="11">
        <v>41117</v>
      </c>
      <c r="D65" s="7">
        <f t="shared" si="0"/>
        <v>235</v>
      </c>
    </row>
    <row r="66" spans="1:4" x14ac:dyDescent="0.3">
      <c r="A66" s="5">
        <v>136</v>
      </c>
      <c r="B66" s="11">
        <v>28365</v>
      </c>
      <c r="C66" s="11">
        <v>35317</v>
      </c>
      <c r="D66" s="7">
        <f t="shared" si="0"/>
        <v>6952</v>
      </c>
    </row>
    <row r="67" spans="1:4" x14ac:dyDescent="0.3">
      <c r="A67" s="5">
        <v>500</v>
      </c>
      <c r="B67" s="11">
        <v>40312</v>
      </c>
      <c r="C67" s="11">
        <v>41125</v>
      </c>
      <c r="D67" s="7">
        <f t="shared" ref="D67:D130" si="1">C67-B67</f>
        <v>813</v>
      </c>
    </row>
    <row r="68" spans="1:4" x14ac:dyDescent="0.3">
      <c r="A68" s="5">
        <v>969</v>
      </c>
      <c r="B68" s="11">
        <v>29901</v>
      </c>
      <c r="C68" s="11">
        <v>36594</v>
      </c>
      <c r="D68" s="7">
        <f t="shared" si="1"/>
        <v>6693</v>
      </c>
    </row>
    <row r="69" spans="1:4" x14ac:dyDescent="0.3">
      <c r="A69" s="5">
        <v>817</v>
      </c>
      <c r="B69" s="11">
        <v>37522</v>
      </c>
      <c r="C69" s="11">
        <v>38801</v>
      </c>
      <c r="D69" s="7">
        <f t="shared" si="1"/>
        <v>1279</v>
      </c>
    </row>
    <row r="70" spans="1:4" x14ac:dyDescent="0.3">
      <c r="A70" s="5">
        <v>833</v>
      </c>
      <c r="B70" s="11">
        <v>34590</v>
      </c>
      <c r="C70" s="11">
        <v>40297</v>
      </c>
      <c r="D70" s="7">
        <f t="shared" si="1"/>
        <v>5707</v>
      </c>
    </row>
    <row r="71" spans="1:4" x14ac:dyDescent="0.3">
      <c r="A71" s="5">
        <v>221</v>
      </c>
      <c r="B71" s="11">
        <v>30316</v>
      </c>
      <c r="C71" s="11">
        <v>31268</v>
      </c>
      <c r="D71" s="7">
        <f t="shared" si="1"/>
        <v>952</v>
      </c>
    </row>
    <row r="72" spans="1:4" x14ac:dyDescent="0.3">
      <c r="A72" s="5">
        <v>77</v>
      </c>
      <c r="B72" s="11">
        <v>35387</v>
      </c>
      <c r="C72" s="11">
        <v>42482</v>
      </c>
      <c r="D72" s="7">
        <f t="shared" si="1"/>
        <v>7095</v>
      </c>
    </row>
    <row r="73" spans="1:4" x14ac:dyDescent="0.3">
      <c r="A73" s="5">
        <v>800</v>
      </c>
      <c r="B73" s="11">
        <v>32842</v>
      </c>
      <c r="C73" s="11">
        <v>39978</v>
      </c>
      <c r="D73" s="7">
        <f t="shared" si="1"/>
        <v>7136</v>
      </c>
    </row>
    <row r="74" spans="1:4" x14ac:dyDescent="0.3">
      <c r="A74" s="5">
        <v>146</v>
      </c>
      <c r="B74" s="11">
        <v>36613</v>
      </c>
      <c r="C74" s="11">
        <v>39002</v>
      </c>
      <c r="D74" s="7">
        <f t="shared" si="1"/>
        <v>2389</v>
      </c>
    </row>
    <row r="75" spans="1:4" x14ac:dyDescent="0.3">
      <c r="A75" s="5">
        <v>531</v>
      </c>
      <c r="B75" s="11">
        <v>40143</v>
      </c>
      <c r="C75" s="11">
        <v>46708</v>
      </c>
      <c r="D75" s="7">
        <f t="shared" si="1"/>
        <v>6565</v>
      </c>
    </row>
    <row r="76" spans="1:4" x14ac:dyDescent="0.3">
      <c r="A76" s="5">
        <v>503</v>
      </c>
      <c r="B76" s="11">
        <v>36013</v>
      </c>
      <c r="C76" s="11">
        <v>41934</v>
      </c>
      <c r="D76" s="7">
        <f t="shared" si="1"/>
        <v>5921</v>
      </c>
    </row>
    <row r="77" spans="1:4" x14ac:dyDescent="0.3">
      <c r="A77" s="5">
        <v>19</v>
      </c>
      <c r="B77" s="11">
        <v>40529</v>
      </c>
      <c r="C77" s="11">
        <v>44199</v>
      </c>
      <c r="D77" s="7">
        <f t="shared" si="1"/>
        <v>3670</v>
      </c>
    </row>
    <row r="78" spans="1:4" x14ac:dyDescent="0.3">
      <c r="A78" s="5">
        <v>897</v>
      </c>
      <c r="B78" s="11">
        <v>35922</v>
      </c>
      <c r="C78" s="11">
        <v>36252</v>
      </c>
      <c r="D78" s="7">
        <f t="shared" si="1"/>
        <v>330</v>
      </c>
    </row>
    <row r="79" spans="1:4" x14ac:dyDescent="0.3">
      <c r="A79" s="5">
        <v>703</v>
      </c>
      <c r="B79" s="11">
        <v>31441</v>
      </c>
      <c r="C79" s="11">
        <v>31780</v>
      </c>
      <c r="D79" s="7">
        <f t="shared" si="1"/>
        <v>339</v>
      </c>
    </row>
    <row r="80" spans="1:4" x14ac:dyDescent="0.3">
      <c r="A80" s="5">
        <v>249</v>
      </c>
      <c r="B80" s="11">
        <v>37119</v>
      </c>
      <c r="C80" s="11">
        <v>37384</v>
      </c>
      <c r="D80" s="7">
        <f t="shared" si="1"/>
        <v>265</v>
      </c>
    </row>
    <row r="81" spans="1:4" x14ac:dyDescent="0.3">
      <c r="A81" s="5">
        <v>360</v>
      </c>
      <c r="B81" s="11">
        <v>29113</v>
      </c>
      <c r="C81" s="11">
        <v>34515</v>
      </c>
      <c r="D81" s="7">
        <f t="shared" si="1"/>
        <v>5402</v>
      </c>
    </row>
    <row r="82" spans="1:4" x14ac:dyDescent="0.3">
      <c r="A82" s="5">
        <v>327</v>
      </c>
      <c r="B82" s="11">
        <v>42960</v>
      </c>
      <c r="C82" s="11">
        <v>46401</v>
      </c>
      <c r="D82" s="7">
        <f t="shared" si="1"/>
        <v>3441</v>
      </c>
    </row>
    <row r="83" spans="1:4" x14ac:dyDescent="0.3">
      <c r="A83" s="5">
        <v>121</v>
      </c>
      <c r="B83" s="11">
        <v>41167</v>
      </c>
      <c r="C83" s="11">
        <v>42238</v>
      </c>
      <c r="D83" s="7">
        <f t="shared" si="1"/>
        <v>1071</v>
      </c>
    </row>
    <row r="84" spans="1:4" x14ac:dyDescent="0.3">
      <c r="A84" s="5">
        <v>614</v>
      </c>
      <c r="B84" s="11">
        <v>31441</v>
      </c>
      <c r="C84" s="11">
        <v>32606</v>
      </c>
      <c r="D84" s="7">
        <f t="shared" si="1"/>
        <v>1165</v>
      </c>
    </row>
    <row r="85" spans="1:4" x14ac:dyDescent="0.3">
      <c r="A85" s="5">
        <v>80</v>
      </c>
      <c r="B85" s="11">
        <v>38436</v>
      </c>
      <c r="C85" s="11">
        <v>45198</v>
      </c>
      <c r="D85" s="7">
        <f t="shared" si="1"/>
        <v>6762</v>
      </c>
    </row>
    <row r="86" spans="1:4" x14ac:dyDescent="0.3">
      <c r="A86" s="5">
        <v>401</v>
      </c>
      <c r="B86" s="11">
        <v>36906</v>
      </c>
      <c r="C86" s="11">
        <v>39080</v>
      </c>
      <c r="D86" s="7">
        <f t="shared" si="1"/>
        <v>2174</v>
      </c>
    </row>
    <row r="87" spans="1:4" x14ac:dyDescent="0.3">
      <c r="A87" s="5">
        <v>914</v>
      </c>
      <c r="B87" s="11">
        <v>31368</v>
      </c>
      <c r="C87" s="11">
        <v>36107</v>
      </c>
      <c r="D87" s="7">
        <f t="shared" si="1"/>
        <v>4739</v>
      </c>
    </row>
    <row r="88" spans="1:4" x14ac:dyDescent="0.3">
      <c r="A88" s="5">
        <v>713</v>
      </c>
      <c r="B88" s="11">
        <v>28068</v>
      </c>
      <c r="C88" s="11">
        <v>33221</v>
      </c>
      <c r="D88" s="7">
        <f t="shared" si="1"/>
        <v>5153</v>
      </c>
    </row>
    <row r="89" spans="1:4" x14ac:dyDescent="0.3">
      <c r="A89" s="5">
        <v>568</v>
      </c>
      <c r="B89" s="11">
        <v>33031</v>
      </c>
      <c r="C89" s="11">
        <v>37004</v>
      </c>
      <c r="D89" s="7">
        <f t="shared" si="1"/>
        <v>3973</v>
      </c>
    </row>
    <row r="90" spans="1:4" x14ac:dyDescent="0.3">
      <c r="A90" s="5">
        <v>752</v>
      </c>
      <c r="B90" s="11">
        <v>41782</v>
      </c>
      <c r="C90" s="11">
        <v>42648</v>
      </c>
      <c r="D90" s="7">
        <f t="shared" si="1"/>
        <v>866</v>
      </c>
    </row>
    <row r="91" spans="1:4" x14ac:dyDescent="0.3">
      <c r="A91" s="5">
        <v>867</v>
      </c>
      <c r="B91" s="11">
        <v>39674</v>
      </c>
      <c r="C91" s="11">
        <v>45603</v>
      </c>
      <c r="D91" s="7">
        <f t="shared" si="1"/>
        <v>5929</v>
      </c>
    </row>
    <row r="92" spans="1:4" x14ac:dyDescent="0.3">
      <c r="A92" s="5">
        <v>980</v>
      </c>
      <c r="B92" s="11">
        <v>37525</v>
      </c>
      <c r="C92" s="11">
        <v>42541</v>
      </c>
      <c r="D92" s="7">
        <f t="shared" si="1"/>
        <v>5016</v>
      </c>
    </row>
    <row r="93" spans="1:4" x14ac:dyDescent="0.3">
      <c r="A93" s="5">
        <v>704</v>
      </c>
      <c r="B93" s="11">
        <v>41603</v>
      </c>
      <c r="C93" s="11">
        <v>47401</v>
      </c>
      <c r="D93" s="7">
        <f t="shared" si="1"/>
        <v>5798</v>
      </c>
    </row>
    <row r="94" spans="1:4" x14ac:dyDescent="0.3">
      <c r="A94" s="5">
        <v>598</v>
      </c>
      <c r="B94" s="11">
        <v>31583</v>
      </c>
      <c r="C94" s="11">
        <v>35172</v>
      </c>
      <c r="D94" s="7">
        <f t="shared" si="1"/>
        <v>3589</v>
      </c>
    </row>
    <row r="95" spans="1:4" x14ac:dyDescent="0.3">
      <c r="A95" s="5">
        <v>932</v>
      </c>
      <c r="B95" s="11">
        <v>31145</v>
      </c>
      <c r="C95" s="11">
        <v>33985</v>
      </c>
      <c r="D95" s="7">
        <f t="shared" si="1"/>
        <v>2840</v>
      </c>
    </row>
    <row r="96" spans="1:4" x14ac:dyDescent="0.3">
      <c r="A96" s="5">
        <v>834</v>
      </c>
      <c r="B96" s="11">
        <v>35575</v>
      </c>
      <c r="C96" s="11">
        <v>42548</v>
      </c>
      <c r="D96" s="7">
        <f t="shared" si="1"/>
        <v>6973</v>
      </c>
    </row>
    <row r="97" spans="1:4" x14ac:dyDescent="0.3">
      <c r="A97" s="5">
        <v>209</v>
      </c>
      <c r="B97" s="11">
        <v>29908</v>
      </c>
      <c r="C97" s="11">
        <v>34324</v>
      </c>
      <c r="D97" s="7">
        <f t="shared" si="1"/>
        <v>4416</v>
      </c>
    </row>
    <row r="98" spans="1:4" x14ac:dyDescent="0.3">
      <c r="A98" s="5">
        <v>330</v>
      </c>
      <c r="B98" s="11">
        <v>34590</v>
      </c>
      <c r="C98" s="11">
        <v>38534</v>
      </c>
      <c r="D98" s="7">
        <f t="shared" si="1"/>
        <v>3944</v>
      </c>
    </row>
    <row r="99" spans="1:4" x14ac:dyDescent="0.3">
      <c r="A99" s="5">
        <v>138</v>
      </c>
      <c r="B99" s="11">
        <v>34411</v>
      </c>
      <c r="C99" s="11">
        <v>40164</v>
      </c>
      <c r="D99" s="7">
        <f t="shared" si="1"/>
        <v>5753</v>
      </c>
    </row>
    <row r="100" spans="1:4" x14ac:dyDescent="0.3">
      <c r="A100" s="5">
        <v>981</v>
      </c>
      <c r="B100" s="11">
        <v>28204</v>
      </c>
      <c r="C100" s="11">
        <v>34784</v>
      </c>
      <c r="D100" s="7">
        <f t="shared" si="1"/>
        <v>6580</v>
      </c>
    </row>
    <row r="101" spans="1:4" x14ac:dyDescent="0.3">
      <c r="A101" s="5">
        <v>130</v>
      </c>
      <c r="B101" s="11">
        <v>38640</v>
      </c>
      <c r="C101" s="11">
        <v>40002</v>
      </c>
      <c r="D101" s="7">
        <f t="shared" si="1"/>
        <v>1362</v>
      </c>
    </row>
    <row r="102" spans="1:4" x14ac:dyDescent="0.3">
      <c r="A102" s="5">
        <v>685</v>
      </c>
      <c r="B102" s="11">
        <v>27099</v>
      </c>
      <c r="C102" s="11">
        <v>30644</v>
      </c>
      <c r="D102" s="7">
        <f t="shared" si="1"/>
        <v>3545</v>
      </c>
    </row>
    <row r="103" spans="1:4" x14ac:dyDescent="0.3">
      <c r="A103" s="5">
        <v>544</v>
      </c>
      <c r="B103" s="11">
        <v>43375</v>
      </c>
      <c r="C103" s="11">
        <v>50746</v>
      </c>
      <c r="D103" s="7">
        <f t="shared" si="1"/>
        <v>7371</v>
      </c>
    </row>
    <row r="104" spans="1:4" x14ac:dyDescent="0.3">
      <c r="A104" s="5">
        <v>384</v>
      </c>
      <c r="B104" s="11">
        <v>37462</v>
      </c>
      <c r="C104" s="11">
        <v>41946</v>
      </c>
      <c r="D104" s="7">
        <f t="shared" si="1"/>
        <v>4484</v>
      </c>
    </row>
    <row r="105" spans="1:4" x14ac:dyDescent="0.3">
      <c r="A105" s="5">
        <v>467</v>
      </c>
      <c r="B105" s="11">
        <v>30178</v>
      </c>
      <c r="C105" s="11">
        <v>34084</v>
      </c>
      <c r="D105" s="7">
        <f t="shared" si="1"/>
        <v>3906</v>
      </c>
    </row>
    <row r="106" spans="1:4" x14ac:dyDescent="0.3">
      <c r="A106" s="5">
        <v>112</v>
      </c>
      <c r="B106" s="11">
        <v>38334</v>
      </c>
      <c r="C106" s="11">
        <v>38932</v>
      </c>
      <c r="D106" s="7">
        <f t="shared" si="1"/>
        <v>598</v>
      </c>
    </row>
    <row r="107" spans="1:4" x14ac:dyDescent="0.3">
      <c r="A107" s="5">
        <v>906</v>
      </c>
      <c r="B107" s="11">
        <v>41028</v>
      </c>
      <c r="C107" s="11">
        <v>44948</v>
      </c>
      <c r="D107" s="7">
        <f t="shared" si="1"/>
        <v>3920</v>
      </c>
    </row>
    <row r="108" spans="1:4" x14ac:dyDescent="0.3">
      <c r="A108" s="5">
        <v>609</v>
      </c>
      <c r="B108" s="11">
        <v>34249</v>
      </c>
      <c r="C108" s="11">
        <v>37326</v>
      </c>
      <c r="D108" s="7">
        <f t="shared" si="1"/>
        <v>3077</v>
      </c>
    </row>
    <row r="109" spans="1:4" x14ac:dyDescent="0.3">
      <c r="A109" s="5">
        <v>379</v>
      </c>
      <c r="B109" s="11">
        <v>37813</v>
      </c>
      <c r="C109" s="11">
        <v>40733</v>
      </c>
      <c r="D109" s="7">
        <f t="shared" si="1"/>
        <v>2920</v>
      </c>
    </row>
    <row r="110" spans="1:4" x14ac:dyDescent="0.3">
      <c r="A110" s="5">
        <v>357</v>
      </c>
      <c r="B110" s="11">
        <v>29105</v>
      </c>
      <c r="C110" s="11">
        <v>30098</v>
      </c>
      <c r="D110" s="7">
        <f t="shared" si="1"/>
        <v>993</v>
      </c>
    </row>
    <row r="111" spans="1:4" x14ac:dyDescent="0.3">
      <c r="A111" s="5">
        <v>364</v>
      </c>
      <c r="B111" s="11">
        <v>41589</v>
      </c>
      <c r="C111" s="11">
        <v>44826</v>
      </c>
      <c r="D111" s="7">
        <f t="shared" si="1"/>
        <v>3237</v>
      </c>
    </row>
    <row r="112" spans="1:4" x14ac:dyDescent="0.3">
      <c r="A112" s="5">
        <v>69</v>
      </c>
      <c r="B112" s="11">
        <v>27616</v>
      </c>
      <c r="C112" s="11">
        <v>31593</v>
      </c>
      <c r="D112" s="7">
        <f t="shared" si="1"/>
        <v>3977</v>
      </c>
    </row>
    <row r="113" spans="1:4" x14ac:dyDescent="0.3">
      <c r="A113" s="5">
        <v>973</v>
      </c>
      <c r="B113" s="11">
        <v>39784</v>
      </c>
      <c r="C113" s="11">
        <v>46105</v>
      </c>
      <c r="D113" s="7">
        <f t="shared" si="1"/>
        <v>6321</v>
      </c>
    </row>
    <row r="114" spans="1:4" x14ac:dyDescent="0.3">
      <c r="A114" s="5">
        <v>455</v>
      </c>
      <c r="B114" s="11">
        <v>27310</v>
      </c>
      <c r="C114" s="11">
        <v>32333</v>
      </c>
      <c r="D114" s="7">
        <f t="shared" si="1"/>
        <v>5023</v>
      </c>
    </row>
    <row r="115" spans="1:4" x14ac:dyDescent="0.3">
      <c r="A115" s="5">
        <v>247</v>
      </c>
      <c r="B115" s="11">
        <v>25935</v>
      </c>
      <c r="C115" s="11">
        <v>30207</v>
      </c>
      <c r="D115" s="7">
        <f t="shared" si="1"/>
        <v>4272</v>
      </c>
    </row>
    <row r="116" spans="1:4" x14ac:dyDescent="0.3">
      <c r="A116" s="5">
        <v>491</v>
      </c>
      <c r="B116" s="11">
        <v>39557</v>
      </c>
      <c r="C116" s="11">
        <v>44427</v>
      </c>
      <c r="D116" s="7">
        <f t="shared" si="1"/>
        <v>4870</v>
      </c>
    </row>
    <row r="117" spans="1:4" x14ac:dyDescent="0.3">
      <c r="A117" s="5">
        <v>826</v>
      </c>
      <c r="B117" s="11">
        <v>41487</v>
      </c>
      <c r="C117" s="11">
        <v>45451</v>
      </c>
      <c r="D117" s="7">
        <f t="shared" si="1"/>
        <v>3964</v>
      </c>
    </row>
    <row r="118" spans="1:4" x14ac:dyDescent="0.3">
      <c r="A118" s="5">
        <v>400</v>
      </c>
      <c r="B118" s="11">
        <v>38732</v>
      </c>
      <c r="C118" s="11">
        <v>43894</v>
      </c>
      <c r="D118" s="7">
        <f t="shared" si="1"/>
        <v>5162</v>
      </c>
    </row>
    <row r="119" spans="1:4" x14ac:dyDescent="0.3">
      <c r="A119" s="5">
        <v>271</v>
      </c>
      <c r="B119" s="11">
        <v>40353</v>
      </c>
      <c r="C119" s="11">
        <v>47425</v>
      </c>
      <c r="D119" s="7">
        <f t="shared" si="1"/>
        <v>7072</v>
      </c>
    </row>
    <row r="120" spans="1:4" x14ac:dyDescent="0.3">
      <c r="A120" s="5">
        <v>110</v>
      </c>
      <c r="B120" s="11">
        <v>41589</v>
      </c>
      <c r="C120" s="11">
        <v>44773</v>
      </c>
      <c r="D120" s="7">
        <f t="shared" si="1"/>
        <v>3184</v>
      </c>
    </row>
    <row r="121" spans="1:4" x14ac:dyDescent="0.3">
      <c r="A121" s="5">
        <v>277</v>
      </c>
      <c r="B121" s="11">
        <v>40312</v>
      </c>
      <c r="C121" s="11">
        <v>42939</v>
      </c>
      <c r="D121" s="7">
        <f t="shared" si="1"/>
        <v>2627</v>
      </c>
    </row>
    <row r="122" spans="1:4" x14ac:dyDescent="0.3">
      <c r="A122" s="5">
        <v>85</v>
      </c>
      <c r="B122" s="11">
        <v>36058</v>
      </c>
      <c r="C122" s="11">
        <v>43402</v>
      </c>
      <c r="D122" s="7">
        <f t="shared" si="1"/>
        <v>7344</v>
      </c>
    </row>
    <row r="123" spans="1:4" x14ac:dyDescent="0.3">
      <c r="A123" s="5">
        <v>863</v>
      </c>
      <c r="B123" s="11">
        <v>36850</v>
      </c>
      <c r="C123" s="11">
        <v>39795</v>
      </c>
      <c r="D123" s="7">
        <f t="shared" si="1"/>
        <v>2945</v>
      </c>
    </row>
    <row r="124" spans="1:4" x14ac:dyDescent="0.3">
      <c r="A124" s="5">
        <v>731</v>
      </c>
      <c r="B124" s="11">
        <v>29331</v>
      </c>
      <c r="C124" s="11">
        <v>31520</v>
      </c>
      <c r="D124" s="7">
        <f t="shared" si="1"/>
        <v>2189</v>
      </c>
    </row>
    <row r="125" spans="1:4" x14ac:dyDescent="0.3">
      <c r="A125" s="5">
        <v>638</v>
      </c>
      <c r="B125" s="11">
        <v>42876</v>
      </c>
      <c r="C125" s="11">
        <v>45275</v>
      </c>
      <c r="D125" s="7">
        <f t="shared" si="1"/>
        <v>2399</v>
      </c>
    </row>
    <row r="126" spans="1:4" x14ac:dyDescent="0.3">
      <c r="A126" s="5">
        <v>275</v>
      </c>
      <c r="B126" s="11">
        <v>34426</v>
      </c>
      <c r="C126" s="11">
        <v>38002</v>
      </c>
      <c r="D126" s="7">
        <f t="shared" si="1"/>
        <v>3576</v>
      </c>
    </row>
    <row r="127" spans="1:4" x14ac:dyDescent="0.3">
      <c r="A127" s="5">
        <v>278</v>
      </c>
      <c r="B127" s="11">
        <v>28397</v>
      </c>
      <c r="C127" s="11">
        <v>31787</v>
      </c>
      <c r="D127" s="7">
        <f t="shared" si="1"/>
        <v>3390</v>
      </c>
    </row>
    <row r="128" spans="1:4" x14ac:dyDescent="0.3">
      <c r="A128" s="5">
        <v>948</v>
      </c>
      <c r="B128" s="11">
        <v>40565</v>
      </c>
      <c r="C128" s="11">
        <v>42654</v>
      </c>
      <c r="D128" s="7">
        <f t="shared" si="1"/>
        <v>2089</v>
      </c>
    </row>
    <row r="129" spans="1:4" x14ac:dyDescent="0.3">
      <c r="A129" s="5">
        <v>912</v>
      </c>
      <c r="B129" s="11">
        <v>28370</v>
      </c>
      <c r="C129" s="11">
        <v>28932</v>
      </c>
      <c r="D129" s="7">
        <f t="shared" si="1"/>
        <v>562</v>
      </c>
    </row>
    <row r="130" spans="1:4" x14ac:dyDescent="0.3">
      <c r="A130" s="5">
        <v>426</v>
      </c>
      <c r="B130" s="11">
        <v>39390</v>
      </c>
      <c r="C130" s="11">
        <v>45663</v>
      </c>
      <c r="D130" s="7">
        <f t="shared" si="1"/>
        <v>6273</v>
      </c>
    </row>
    <row r="131" spans="1:4" x14ac:dyDescent="0.3">
      <c r="A131" s="5">
        <v>735</v>
      </c>
      <c r="B131" s="11">
        <v>32245</v>
      </c>
      <c r="C131" s="11">
        <v>37459</v>
      </c>
      <c r="D131" s="7">
        <f t="shared" ref="D131:D194" si="2">C131-B131</f>
        <v>5214</v>
      </c>
    </row>
    <row r="132" spans="1:4" x14ac:dyDescent="0.3">
      <c r="A132" s="5">
        <v>666</v>
      </c>
      <c r="B132" s="11">
        <v>32166</v>
      </c>
      <c r="C132" s="11">
        <v>39254</v>
      </c>
      <c r="D132" s="7">
        <f t="shared" si="2"/>
        <v>7088</v>
      </c>
    </row>
    <row r="133" spans="1:4" x14ac:dyDescent="0.3">
      <c r="A133" s="5">
        <v>888</v>
      </c>
      <c r="B133" s="11">
        <v>39669</v>
      </c>
      <c r="C133" s="11">
        <v>40341</v>
      </c>
      <c r="D133" s="7">
        <f t="shared" si="2"/>
        <v>672</v>
      </c>
    </row>
    <row r="134" spans="1:4" x14ac:dyDescent="0.3">
      <c r="A134" s="5">
        <v>310</v>
      </c>
      <c r="B134" s="11">
        <v>26413</v>
      </c>
      <c r="C134" s="11">
        <v>30022</v>
      </c>
      <c r="D134" s="7">
        <f t="shared" si="2"/>
        <v>3609</v>
      </c>
    </row>
    <row r="135" spans="1:4" x14ac:dyDescent="0.3">
      <c r="A135" s="5">
        <v>43</v>
      </c>
      <c r="B135" s="11">
        <v>30200</v>
      </c>
      <c r="C135" s="11">
        <v>34861</v>
      </c>
      <c r="D135" s="7">
        <f t="shared" si="2"/>
        <v>4661</v>
      </c>
    </row>
    <row r="136" spans="1:4" x14ac:dyDescent="0.3">
      <c r="A136" s="5">
        <v>722</v>
      </c>
      <c r="B136" s="11">
        <v>30033</v>
      </c>
      <c r="C136" s="11">
        <v>35533</v>
      </c>
      <c r="D136" s="7">
        <f t="shared" si="2"/>
        <v>5500</v>
      </c>
    </row>
    <row r="137" spans="1:4" x14ac:dyDescent="0.3">
      <c r="A137" s="5">
        <v>233</v>
      </c>
      <c r="B137" s="11">
        <v>36315</v>
      </c>
      <c r="C137" s="11">
        <v>42362</v>
      </c>
      <c r="D137" s="7">
        <f t="shared" si="2"/>
        <v>6047</v>
      </c>
    </row>
    <row r="138" spans="1:4" x14ac:dyDescent="0.3">
      <c r="A138" s="5">
        <v>392</v>
      </c>
      <c r="B138" s="11">
        <v>28109</v>
      </c>
      <c r="C138" s="11">
        <v>28839</v>
      </c>
      <c r="D138" s="7">
        <f t="shared" si="2"/>
        <v>730</v>
      </c>
    </row>
    <row r="139" spans="1:4" x14ac:dyDescent="0.3">
      <c r="A139" s="5">
        <v>527</v>
      </c>
      <c r="B139" s="11">
        <v>26995</v>
      </c>
      <c r="C139" s="11">
        <v>29875</v>
      </c>
      <c r="D139" s="7">
        <f t="shared" si="2"/>
        <v>2880</v>
      </c>
    </row>
    <row r="140" spans="1:4" x14ac:dyDescent="0.3">
      <c r="A140" s="5">
        <v>767</v>
      </c>
      <c r="B140" s="11">
        <v>26914</v>
      </c>
      <c r="C140" s="11">
        <v>28047</v>
      </c>
      <c r="D140" s="7">
        <f t="shared" si="2"/>
        <v>1133</v>
      </c>
    </row>
    <row r="141" spans="1:4" x14ac:dyDescent="0.3">
      <c r="A141" s="5">
        <v>650</v>
      </c>
      <c r="B141" s="11">
        <v>30958</v>
      </c>
      <c r="C141" s="11">
        <v>33313</v>
      </c>
      <c r="D141" s="7">
        <f t="shared" si="2"/>
        <v>2355</v>
      </c>
    </row>
    <row r="142" spans="1:4" x14ac:dyDescent="0.3">
      <c r="A142" s="5">
        <v>908</v>
      </c>
      <c r="B142" s="11">
        <v>38732</v>
      </c>
      <c r="C142" s="11">
        <v>45501</v>
      </c>
      <c r="D142" s="7">
        <f t="shared" si="2"/>
        <v>6769</v>
      </c>
    </row>
    <row r="143" spans="1:4" x14ac:dyDescent="0.3">
      <c r="A143" s="5">
        <v>955</v>
      </c>
      <c r="B143" s="11">
        <v>28397</v>
      </c>
      <c r="C143" s="11">
        <v>33803</v>
      </c>
      <c r="D143" s="7">
        <f t="shared" si="2"/>
        <v>5406</v>
      </c>
    </row>
    <row r="144" spans="1:4" x14ac:dyDescent="0.3">
      <c r="A144" s="5">
        <v>106</v>
      </c>
      <c r="B144" s="11">
        <v>38948</v>
      </c>
      <c r="C144" s="11">
        <v>41281</v>
      </c>
      <c r="D144" s="7">
        <f t="shared" si="2"/>
        <v>2333</v>
      </c>
    </row>
    <row r="145" spans="1:4" x14ac:dyDescent="0.3">
      <c r="A145" s="5">
        <v>410</v>
      </c>
      <c r="B145" s="11">
        <v>41343</v>
      </c>
      <c r="C145" s="11">
        <v>48407</v>
      </c>
      <c r="D145" s="7">
        <f t="shared" si="2"/>
        <v>7064</v>
      </c>
    </row>
    <row r="146" spans="1:4" x14ac:dyDescent="0.3">
      <c r="A146" s="5">
        <v>311</v>
      </c>
      <c r="B146" s="11">
        <v>38436</v>
      </c>
      <c r="C146" s="11">
        <v>43732</v>
      </c>
      <c r="D146" s="7">
        <f t="shared" si="2"/>
        <v>5296</v>
      </c>
    </row>
    <row r="147" spans="1:4" x14ac:dyDescent="0.3">
      <c r="A147" s="5">
        <v>830</v>
      </c>
      <c r="B147" s="11">
        <v>40353</v>
      </c>
      <c r="C147" s="11">
        <v>46345</v>
      </c>
      <c r="D147" s="7">
        <f t="shared" si="2"/>
        <v>5992</v>
      </c>
    </row>
    <row r="148" spans="1:4" x14ac:dyDescent="0.3">
      <c r="A148" s="5">
        <v>805</v>
      </c>
      <c r="B148" s="11">
        <v>30618</v>
      </c>
      <c r="C148" s="11">
        <v>32019</v>
      </c>
      <c r="D148" s="7">
        <f t="shared" si="2"/>
        <v>1401</v>
      </c>
    </row>
    <row r="149" spans="1:4" x14ac:dyDescent="0.3">
      <c r="A149" s="5">
        <v>351</v>
      </c>
      <c r="B149" s="11">
        <v>41589</v>
      </c>
      <c r="C149" s="11">
        <v>46347</v>
      </c>
      <c r="D149" s="7">
        <f t="shared" si="2"/>
        <v>4758</v>
      </c>
    </row>
    <row r="150" spans="1:4" x14ac:dyDescent="0.3">
      <c r="A150" s="5">
        <v>529</v>
      </c>
      <c r="B150" s="11">
        <v>27557</v>
      </c>
      <c r="C150" s="11">
        <v>30326</v>
      </c>
      <c r="D150" s="7">
        <f t="shared" si="2"/>
        <v>2769</v>
      </c>
    </row>
    <row r="151" spans="1:4" x14ac:dyDescent="0.3">
      <c r="A151" s="5">
        <v>52</v>
      </c>
      <c r="B151" s="11">
        <v>37574</v>
      </c>
      <c r="C151" s="11">
        <v>44918</v>
      </c>
      <c r="D151" s="7">
        <f t="shared" si="2"/>
        <v>7344</v>
      </c>
    </row>
    <row r="152" spans="1:4" x14ac:dyDescent="0.3">
      <c r="A152" s="5">
        <v>30</v>
      </c>
      <c r="B152" s="11">
        <v>42701</v>
      </c>
      <c r="C152" s="11">
        <v>47289</v>
      </c>
      <c r="D152" s="7">
        <f t="shared" si="2"/>
        <v>4588</v>
      </c>
    </row>
    <row r="153" spans="1:4" x14ac:dyDescent="0.3">
      <c r="A153" s="5">
        <v>421</v>
      </c>
      <c r="B153" s="11">
        <v>37431</v>
      </c>
      <c r="C153" s="11">
        <v>41643</v>
      </c>
      <c r="D153" s="7">
        <f t="shared" si="2"/>
        <v>4212</v>
      </c>
    </row>
    <row r="154" spans="1:4" x14ac:dyDescent="0.3">
      <c r="A154" s="5">
        <v>696</v>
      </c>
      <c r="B154" s="11">
        <v>35026</v>
      </c>
      <c r="C154" s="11">
        <v>36681</v>
      </c>
      <c r="D154" s="7">
        <f t="shared" si="2"/>
        <v>1655</v>
      </c>
    </row>
    <row r="155" spans="1:4" x14ac:dyDescent="0.3">
      <c r="A155" s="5">
        <v>788</v>
      </c>
      <c r="B155" s="11">
        <v>40677</v>
      </c>
      <c r="C155" s="11">
        <v>41528</v>
      </c>
      <c r="D155" s="7">
        <f t="shared" si="2"/>
        <v>851</v>
      </c>
    </row>
    <row r="156" spans="1:4" x14ac:dyDescent="0.3">
      <c r="A156" s="5">
        <v>590</v>
      </c>
      <c r="B156" s="11">
        <v>37462</v>
      </c>
      <c r="C156" s="11">
        <v>40524</v>
      </c>
      <c r="D156" s="7">
        <f t="shared" si="2"/>
        <v>3062</v>
      </c>
    </row>
    <row r="157" spans="1:4" x14ac:dyDescent="0.3">
      <c r="A157" s="5">
        <v>417</v>
      </c>
      <c r="B157" s="11">
        <v>40081</v>
      </c>
      <c r="C157" s="11">
        <v>45001</v>
      </c>
      <c r="D157" s="7">
        <f t="shared" si="2"/>
        <v>4920</v>
      </c>
    </row>
    <row r="158" spans="1:4" x14ac:dyDescent="0.3">
      <c r="A158" s="5">
        <v>635</v>
      </c>
      <c r="B158" s="11">
        <v>29348</v>
      </c>
      <c r="C158" s="11">
        <v>32068</v>
      </c>
      <c r="D158" s="7">
        <f t="shared" si="2"/>
        <v>2720</v>
      </c>
    </row>
    <row r="159" spans="1:4" x14ac:dyDescent="0.3">
      <c r="A159" s="5">
        <v>549</v>
      </c>
      <c r="B159" s="11">
        <v>26598</v>
      </c>
      <c r="C159" s="11">
        <v>32864</v>
      </c>
      <c r="D159" s="7">
        <f t="shared" si="2"/>
        <v>6266</v>
      </c>
    </row>
    <row r="160" spans="1:4" x14ac:dyDescent="0.3">
      <c r="A160" s="5">
        <v>877</v>
      </c>
      <c r="B160" s="11">
        <v>38732</v>
      </c>
      <c r="C160" s="11">
        <v>43959</v>
      </c>
      <c r="D160" s="7">
        <f t="shared" si="2"/>
        <v>5227</v>
      </c>
    </row>
    <row r="161" spans="1:4" x14ac:dyDescent="0.3">
      <c r="A161" s="5">
        <v>690</v>
      </c>
      <c r="B161" s="11">
        <v>40486</v>
      </c>
      <c r="C161" s="11">
        <v>42090</v>
      </c>
      <c r="D161" s="7">
        <f t="shared" si="2"/>
        <v>1604</v>
      </c>
    </row>
    <row r="162" spans="1:4" x14ac:dyDescent="0.3">
      <c r="A162" s="5">
        <v>164</v>
      </c>
      <c r="B162" s="11">
        <v>35569</v>
      </c>
      <c r="C162" s="11">
        <v>39460</v>
      </c>
      <c r="D162" s="7">
        <f t="shared" si="2"/>
        <v>3891</v>
      </c>
    </row>
    <row r="163" spans="1:4" x14ac:dyDescent="0.3">
      <c r="A163" s="5">
        <v>279</v>
      </c>
      <c r="B163" s="11">
        <v>29908</v>
      </c>
      <c r="C163" s="11">
        <v>32618</v>
      </c>
      <c r="D163" s="7">
        <f t="shared" si="2"/>
        <v>2710</v>
      </c>
    </row>
    <row r="164" spans="1:4" x14ac:dyDescent="0.3">
      <c r="A164" s="5">
        <v>574</v>
      </c>
      <c r="B164" s="11">
        <v>38631</v>
      </c>
      <c r="C164" s="11">
        <v>44297</v>
      </c>
      <c r="D164" s="7">
        <f t="shared" si="2"/>
        <v>5666</v>
      </c>
    </row>
    <row r="165" spans="1:4" x14ac:dyDescent="0.3">
      <c r="A165" s="5">
        <v>222</v>
      </c>
      <c r="B165" s="11">
        <v>26370</v>
      </c>
      <c r="C165" s="11">
        <v>32839</v>
      </c>
      <c r="D165" s="7">
        <f t="shared" si="2"/>
        <v>6469</v>
      </c>
    </row>
    <row r="166" spans="1:4" x14ac:dyDescent="0.3">
      <c r="A166" s="5">
        <v>640</v>
      </c>
      <c r="B166" s="11">
        <v>42654</v>
      </c>
      <c r="C166" s="11">
        <v>46610</v>
      </c>
      <c r="D166" s="7">
        <f t="shared" si="2"/>
        <v>3956</v>
      </c>
    </row>
    <row r="167" spans="1:4" x14ac:dyDescent="0.3">
      <c r="A167" s="5">
        <v>896</v>
      </c>
      <c r="B167" s="11">
        <v>42675</v>
      </c>
      <c r="C167" s="11">
        <v>44395</v>
      </c>
      <c r="D167" s="7">
        <f t="shared" si="2"/>
        <v>1720</v>
      </c>
    </row>
    <row r="168" spans="1:4" x14ac:dyDescent="0.3">
      <c r="A168" s="5">
        <v>318</v>
      </c>
      <c r="B168" s="11">
        <v>27180</v>
      </c>
      <c r="C168" s="11">
        <v>31970</v>
      </c>
      <c r="D168" s="7">
        <f t="shared" si="2"/>
        <v>4790</v>
      </c>
    </row>
    <row r="169" spans="1:4" x14ac:dyDescent="0.3">
      <c r="A169" s="5">
        <v>953</v>
      </c>
      <c r="B169" s="11">
        <v>36589</v>
      </c>
      <c r="C169" s="11">
        <v>42397</v>
      </c>
      <c r="D169" s="7">
        <f t="shared" si="2"/>
        <v>5808</v>
      </c>
    </row>
    <row r="170" spans="1:4" x14ac:dyDescent="0.3">
      <c r="A170" s="5">
        <v>681</v>
      </c>
      <c r="B170" s="11">
        <v>39826</v>
      </c>
      <c r="C170" s="11">
        <v>43852</v>
      </c>
      <c r="D170" s="7">
        <f t="shared" si="2"/>
        <v>4026</v>
      </c>
    </row>
    <row r="171" spans="1:4" x14ac:dyDescent="0.3">
      <c r="A171" s="5">
        <v>972</v>
      </c>
      <c r="B171" s="11">
        <v>39964</v>
      </c>
      <c r="C171" s="11">
        <v>45194</v>
      </c>
      <c r="D171" s="7">
        <f t="shared" si="2"/>
        <v>5230</v>
      </c>
    </row>
    <row r="172" spans="1:4" x14ac:dyDescent="0.3">
      <c r="A172" s="5">
        <v>407</v>
      </c>
      <c r="B172" s="11">
        <v>32729</v>
      </c>
      <c r="C172" s="11">
        <v>39308</v>
      </c>
      <c r="D172" s="7">
        <f t="shared" si="2"/>
        <v>6579</v>
      </c>
    </row>
    <row r="173" spans="1:4" x14ac:dyDescent="0.3">
      <c r="A173" s="5">
        <v>226</v>
      </c>
      <c r="B173" s="11">
        <v>31375</v>
      </c>
      <c r="C173" s="11">
        <v>34598</v>
      </c>
      <c r="D173" s="7">
        <f t="shared" si="2"/>
        <v>3223</v>
      </c>
    </row>
    <row r="174" spans="1:4" x14ac:dyDescent="0.3">
      <c r="A174" s="5">
        <v>762</v>
      </c>
      <c r="B174" s="11">
        <v>43729</v>
      </c>
      <c r="C174" s="11">
        <v>45888</v>
      </c>
      <c r="D174" s="7">
        <f t="shared" si="2"/>
        <v>2159</v>
      </c>
    </row>
    <row r="175" spans="1:4" x14ac:dyDescent="0.3">
      <c r="A175" s="5">
        <v>872</v>
      </c>
      <c r="B175" s="11">
        <v>36589</v>
      </c>
      <c r="C175" s="11">
        <v>41980</v>
      </c>
      <c r="D175" s="7">
        <f t="shared" si="2"/>
        <v>5391</v>
      </c>
    </row>
    <row r="176" spans="1:4" x14ac:dyDescent="0.3">
      <c r="A176" s="5">
        <v>473</v>
      </c>
      <c r="B176" s="11">
        <v>27879</v>
      </c>
      <c r="C176" s="11">
        <v>34520</v>
      </c>
      <c r="D176" s="7">
        <f t="shared" si="2"/>
        <v>6641</v>
      </c>
    </row>
    <row r="177" spans="1:4" x14ac:dyDescent="0.3">
      <c r="A177" s="5">
        <v>248</v>
      </c>
      <c r="B177" s="11">
        <v>40345</v>
      </c>
      <c r="C177" s="11">
        <v>43963</v>
      </c>
      <c r="D177" s="7">
        <f t="shared" si="2"/>
        <v>3618</v>
      </c>
    </row>
    <row r="178" spans="1:4" x14ac:dyDescent="0.3">
      <c r="A178" s="5">
        <v>416</v>
      </c>
      <c r="B178" s="11">
        <v>40802</v>
      </c>
      <c r="C178" s="11">
        <v>46010</v>
      </c>
      <c r="D178" s="7">
        <f t="shared" si="2"/>
        <v>5208</v>
      </c>
    </row>
    <row r="179" spans="1:4" x14ac:dyDescent="0.3">
      <c r="A179" s="5">
        <v>425</v>
      </c>
      <c r="B179" s="11">
        <v>42890</v>
      </c>
      <c r="C179" s="11">
        <v>43808</v>
      </c>
      <c r="D179" s="7">
        <f t="shared" si="2"/>
        <v>918</v>
      </c>
    </row>
    <row r="180" spans="1:4" x14ac:dyDescent="0.3">
      <c r="A180" s="5">
        <v>435</v>
      </c>
      <c r="B180" s="11">
        <v>34857</v>
      </c>
      <c r="C180" s="11">
        <v>39999</v>
      </c>
      <c r="D180" s="7">
        <f t="shared" si="2"/>
        <v>5142</v>
      </c>
    </row>
    <row r="181" spans="1:4" x14ac:dyDescent="0.3">
      <c r="A181" s="5">
        <v>370</v>
      </c>
      <c r="B181" s="11">
        <v>35960</v>
      </c>
      <c r="C181" s="11">
        <v>42486</v>
      </c>
      <c r="D181" s="7">
        <f t="shared" si="2"/>
        <v>6526</v>
      </c>
    </row>
    <row r="182" spans="1:4" x14ac:dyDescent="0.3">
      <c r="A182" s="5">
        <v>406</v>
      </c>
      <c r="B182" s="11">
        <v>32359</v>
      </c>
      <c r="C182" s="11">
        <v>39222</v>
      </c>
      <c r="D182" s="7">
        <f t="shared" si="2"/>
        <v>6863</v>
      </c>
    </row>
    <row r="183" spans="1:4" x14ac:dyDescent="0.3">
      <c r="A183" s="5">
        <v>976</v>
      </c>
      <c r="B183" s="11">
        <v>41343</v>
      </c>
      <c r="C183" s="11">
        <v>41645</v>
      </c>
      <c r="D183" s="7">
        <f t="shared" si="2"/>
        <v>302</v>
      </c>
    </row>
    <row r="184" spans="1:4" x14ac:dyDescent="0.3">
      <c r="A184" s="5">
        <v>349</v>
      </c>
      <c r="B184" s="11">
        <v>41049</v>
      </c>
      <c r="C184" s="11">
        <v>43066</v>
      </c>
      <c r="D184" s="7">
        <f t="shared" si="2"/>
        <v>2017</v>
      </c>
    </row>
    <row r="185" spans="1:4" x14ac:dyDescent="0.3">
      <c r="A185" s="5">
        <v>595</v>
      </c>
      <c r="B185" s="11">
        <v>30820</v>
      </c>
      <c r="C185" s="11">
        <v>36600</v>
      </c>
      <c r="D185" s="7">
        <f t="shared" si="2"/>
        <v>5780</v>
      </c>
    </row>
    <row r="186" spans="1:4" x14ac:dyDescent="0.3">
      <c r="A186" s="5">
        <v>366</v>
      </c>
      <c r="B186" s="11">
        <v>26107</v>
      </c>
      <c r="C186" s="11">
        <v>27549</v>
      </c>
      <c r="D186" s="7">
        <f t="shared" si="2"/>
        <v>1442</v>
      </c>
    </row>
    <row r="187" spans="1:4" x14ac:dyDescent="0.3">
      <c r="A187" s="5">
        <v>39</v>
      </c>
      <c r="B187" s="11">
        <v>34893</v>
      </c>
      <c r="C187" s="11">
        <v>40036</v>
      </c>
      <c r="D187" s="7">
        <f t="shared" si="2"/>
        <v>5143</v>
      </c>
    </row>
    <row r="188" spans="1:4" x14ac:dyDescent="0.3">
      <c r="A188" s="5">
        <v>978</v>
      </c>
      <c r="B188" s="11">
        <v>29419</v>
      </c>
      <c r="C188" s="11">
        <v>30070</v>
      </c>
      <c r="D188" s="7">
        <f t="shared" si="2"/>
        <v>651</v>
      </c>
    </row>
    <row r="189" spans="1:4" x14ac:dyDescent="0.3">
      <c r="A189" s="5">
        <v>623</v>
      </c>
      <c r="B189" s="11">
        <v>28109</v>
      </c>
      <c r="C189" s="11">
        <v>31210</v>
      </c>
      <c r="D189" s="7">
        <f t="shared" si="2"/>
        <v>3101</v>
      </c>
    </row>
    <row r="190" spans="1:4" x14ac:dyDescent="0.3">
      <c r="A190" s="5">
        <v>751</v>
      </c>
      <c r="B190" s="11">
        <v>40353</v>
      </c>
      <c r="C190" s="11">
        <v>42443</v>
      </c>
      <c r="D190" s="7">
        <f t="shared" si="2"/>
        <v>2090</v>
      </c>
    </row>
    <row r="191" spans="1:4" x14ac:dyDescent="0.3">
      <c r="A191" s="5">
        <v>899</v>
      </c>
      <c r="B191" s="11">
        <v>26367</v>
      </c>
      <c r="C191" s="11">
        <v>30146</v>
      </c>
      <c r="D191" s="7">
        <f t="shared" si="2"/>
        <v>3779</v>
      </c>
    </row>
    <row r="192" spans="1:4" x14ac:dyDescent="0.3">
      <c r="A192" s="5">
        <v>396</v>
      </c>
      <c r="B192" s="11">
        <v>30071</v>
      </c>
      <c r="C192" s="11">
        <v>35395</v>
      </c>
      <c r="D192" s="7">
        <f t="shared" si="2"/>
        <v>5324</v>
      </c>
    </row>
    <row r="193" spans="1:4" x14ac:dyDescent="0.3">
      <c r="A193" s="5">
        <v>792</v>
      </c>
      <c r="B193" s="11">
        <v>37044</v>
      </c>
      <c r="C193" s="11">
        <v>41647</v>
      </c>
      <c r="D193" s="7">
        <f t="shared" si="2"/>
        <v>4603</v>
      </c>
    </row>
    <row r="194" spans="1:4" x14ac:dyDescent="0.3">
      <c r="A194" s="5">
        <v>808</v>
      </c>
      <c r="B194" s="11">
        <v>41746</v>
      </c>
      <c r="C194" s="11">
        <v>48917</v>
      </c>
      <c r="D194" s="7">
        <f t="shared" si="2"/>
        <v>7171</v>
      </c>
    </row>
    <row r="195" spans="1:4" x14ac:dyDescent="0.3">
      <c r="A195" s="5">
        <v>903</v>
      </c>
      <c r="B195" s="11">
        <v>41603</v>
      </c>
      <c r="C195" s="11">
        <v>42856</v>
      </c>
      <c r="D195" s="7">
        <f t="shared" ref="D195:D201" si="3">C195-B195</f>
        <v>1253</v>
      </c>
    </row>
    <row r="196" spans="1:4" x14ac:dyDescent="0.3">
      <c r="A196" s="5">
        <v>335</v>
      </c>
      <c r="B196" s="11">
        <v>30974</v>
      </c>
      <c r="C196" s="11">
        <v>35261</v>
      </c>
      <c r="D196" s="7">
        <f t="shared" si="3"/>
        <v>4287</v>
      </c>
    </row>
    <row r="197" spans="1:4" x14ac:dyDescent="0.3">
      <c r="A197" s="5">
        <v>784</v>
      </c>
      <c r="B197" s="11">
        <v>34491</v>
      </c>
      <c r="C197" s="11">
        <v>39592</v>
      </c>
      <c r="D197" s="7">
        <f t="shared" si="3"/>
        <v>5101</v>
      </c>
    </row>
    <row r="198" spans="1:4" x14ac:dyDescent="0.3">
      <c r="A198" s="5">
        <v>683</v>
      </c>
      <c r="B198" s="11">
        <v>40408</v>
      </c>
      <c r="C198" s="11">
        <v>46382</v>
      </c>
      <c r="D198" s="7">
        <f t="shared" si="3"/>
        <v>5974</v>
      </c>
    </row>
    <row r="199" spans="1:4" x14ac:dyDescent="0.3">
      <c r="A199" s="5">
        <v>536</v>
      </c>
      <c r="B199" s="11">
        <v>40030</v>
      </c>
      <c r="C199" s="11">
        <v>41940</v>
      </c>
      <c r="D199" s="7">
        <f t="shared" si="3"/>
        <v>1910</v>
      </c>
    </row>
    <row r="200" spans="1:4" x14ac:dyDescent="0.3">
      <c r="A200" s="5">
        <v>142</v>
      </c>
      <c r="B200" s="11">
        <v>42858</v>
      </c>
      <c r="C200" s="11">
        <v>44812</v>
      </c>
      <c r="D200" s="7">
        <f t="shared" si="3"/>
        <v>1954</v>
      </c>
    </row>
    <row r="201" spans="1:4" x14ac:dyDescent="0.3">
      <c r="A201" s="8">
        <v>617</v>
      </c>
      <c r="B201" s="12">
        <v>33099</v>
      </c>
      <c r="C201" s="12">
        <v>34310</v>
      </c>
      <c r="D201" s="10">
        <f t="shared" si="3"/>
        <v>1211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showGridLines="0" workbookViewId="0">
      <selection activeCell="F201" sqref="F201"/>
    </sheetView>
  </sheetViews>
  <sheetFormatPr defaultRowHeight="14.4" x14ac:dyDescent="0.3"/>
  <cols>
    <col min="1" max="1" width="5.88671875" bestFit="1" customWidth="1"/>
    <col min="2" max="2" width="14.33203125" bestFit="1" customWidth="1"/>
    <col min="3" max="3" width="14.33203125" style="1" customWidth="1"/>
    <col min="4" max="4" width="16.77734375" style="42" customWidth="1"/>
    <col min="5" max="5" width="13" style="18" bestFit="1" customWidth="1"/>
  </cols>
  <sheetData>
    <row r="1" spans="1:5" x14ac:dyDescent="0.3">
      <c r="A1" s="77" t="s">
        <v>2</v>
      </c>
      <c r="B1" s="77" t="s">
        <v>1014</v>
      </c>
      <c r="C1" s="78" t="s">
        <v>1579</v>
      </c>
      <c r="D1" s="79" t="s">
        <v>1651</v>
      </c>
      <c r="E1" s="80" t="s">
        <v>1652</v>
      </c>
    </row>
    <row r="2" spans="1:5" x14ac:dyDescent="0.3">
      <c r="A2" s="2">
        <v>690</v>
      </c>
      <c r="B2" s="3" t="s">
        <v>1017</v>
      </c>
      <c r="C2" s="67">
        <v>41757</v>
      </c>
      <c r="D2" s="22">
        <v>41991</v>
      </c>
      <c r="E2" s="68">
        <f t="shared" ref="E2:E33" si="0">IF(D2&lt;&gt;"", (D2-C2), "")</f>
        <v>234</v>
      </c>
    </row>
    <row r="3" spans="1:5" x14ac:dyDescent="0.3">
      <c r="A3" s="5">
        <v>933</v>
      </c>
      <c r="B3" s="6" t="s">
        <v>1017</v>
      </c>
      <c r="C3" s="69">
        <v>35595</v>
      </c>
      <c r="D3" s="11">
        <v>35621</v>
      </c>
      <c r="E3" s="70">
        <f t="shared" si="0"/>
        <v>26</v>
      </c>
    </row>
    <row r="4" spans="1:5" x14ac:dyDescent="0.3">
      <c r="A4" s="5">
        <v>261</v>
      </c>
      <c r="B4" s="6" t="s">
        <v>1019</v>
      </c>
      <c r="C4" s="69">
        <v>34195</v>
      </c>
      <c r="D4" s="11" t="s">
        <v>1582</v>
      </c>
      <c r="E4" s="70" t="str">
        <f t="shared" si="0"/>
        <v/>
      </c>
    </row>
    <row r="5" spans="1:5" x14ac:dyDescent="0.3">
      <c r="A5" s="5">
        <v>445</v>
      </c>
      <c r="B5" s="6" t="s">
        <v>1019</v>
      </c>
      <c r="C5" s="69">
        <v>43812</v>
      </c>
      <c r="D5" s="11" t="s">
        <v>1582</v>
      </c>
      <c r="E5" s="70" t="str">
        <f t="shared" si="0"/>
        <v/>
      </c>
    </row>
    <row r="6" spans="1:5" x14ac:dyDescent="0.3">
      <c r="A6" s="5">
        <v>722</v>
      </c>
      <c r="B6" s="6" t="s">
        <v>1019</v>
      </c>
      <c r="C6" s="69">
        <v>35329</v>
      </c>
      <c r="D6" s="11" t="s">
        <v>1582</v>
      </c>
      <c r="E6" s="70" t="str">
        <f t="shared" si="0"/>
        <v/>
      </c>
    </row>
    <row r="7" spans="1:5" x14ac:dyDescent="0.3">
      <c r="A7" s="5">
        <v>129</v>
      </c>
      <c r="B7" s="6" t="s">
        <v>1017</v>
      </c>
      <c r="C7" s="69">
        <v>26046</v>
      </c>
      <c r="D7" s="11">
        <v>26238</v>
      </c>
      <c r="E7" s="70">
        <f t="shared" si="0"/>
        <v>192</v>
      </c>
    </row>
    <row r="8" spans="1:5" x14ac:dyDescent="0.3">
      <c r="A8" s="5">
        <v>489</v>
      </c>
      <c r="B8" s="6" t="s">
        <v>1019</v>
      </c>
      <c r="C8" s="69">
        <v>38707</v>
      </c>
      <c r="D8" s="11" t="s">
        <v>1582</v>
      </c>
      <c r="E8" s="70" t="str">
        <f t="shared" si="0"/>
        <v/>
      </c>
    </row>
    <row r="9" spans="1:5" x14ac:dyDescent="0.3">
      <c r="A9" s="5">
        <v>165</v>
      </c>
      <c r="B9" s="6" t="s">
        <v>1019</v>
      </c>
      <c r="C9" s="69">
        <v>29039</v>
      </c>
      <c r="D9" s="11" t="s">
        <v>1582</v>
      </c>
      <c r="E9" s="70" t="str">
        <f t="shared" si="0"/>
        <v/>
      </c>
    </row>
    <row r="10" spans="1:5" x14ac:dyDescent="0.3">
      <c r="A10" s="5">
        <v>164</v>
      </c>
      <c r="B10" s="6" t="s">
        <v>1019</v>
      </c>
      <c r="C10" s="69">
        <v>27879</v>
      </c>
      <c r="D10" s="11" t="s">
        <v>1582</v>
      </c>
      <c r="E10" s="70" t="str">
        <f t="shared" si="0"/>
        <v/>
      </c>
    </row>
    <row r="11" spans="1:5" x14ac:dyDescent="0.3">
      <c r="A11" s="5">
        <v>364</v>
      </c>
      <c r="B11" s="6" t="s">
        <v>1019</v>
      </c>
      <c r="C11" s="69">
        <v>40971</v>
      </c>
      <c r="D11" s="11" t="s">
        <v>1582</v>
      </c>
      <c r="E11" s="70" t="str">
        <f t="shared" si="0"/>
        <v/>
      </c>
    </row>
    <row r="12" spans="1:5" x14ac:dyDescent="0.3">
      <c r="A12" s="5">
        <v>469</v>
      </c>
      <c r="B12" s="6" t="s">
        <v>1017</v>
      </c>
      <c r="C12" s="69">
        <v>33287</v>
      </c>
      <c r="D12" s="11">
        <v>33373</v>
      </c>
      <c r="E12" s="70">
        <f t="shared" si="0"/>
        <v>86</v>
      </c>
    </row>
    <row r="13" spans="1:5" x14ac:dyDescent="0.3">
      <c r="A13" s="5">
        <v>158</v>
      </c>
      <c r="B13" s="6" t="s">
        <v>1017</v>
      </c>
      <c r="C13" s="69">
        <v>27850</v>
      </c>
      <c r="D13" s="11">
        <v>27941</v>
      </c>
      <c r="E13" s="70">
        <f t="shared" si="0"/>
        <v>91</v>
      </c>
    </row>
    <row r="14" spans="1:5" x14ac:dyDescent="0.3">
      <c r="A14" s="5">
        <v>337</v>
      </c>
      <c r="B14" s="6" t="s">
        <v>1019</v>
      </c>
      <c r="C14" s="69">
        <v>27891</v>
      </c>
      <c r="D14" s="11" t="s">
        <v>1582</v>
      </c>
      <c r="E14" s="70" t="str">
        <f t="shared" si="0"/>
        <v/>
      </c>
    </row>
    <row r="15" spans="1:5" x14ac:dyDescent="0.3">
      <c r="A15" s="5">
        <v>634</v>
      </c>
      <c r="B15" s="6" t="s">
        <v>1019</v>
      </c>
      <c r="C15" s="69">
        <v>29501</v>
      </c>
      <c r="D15" s="11" t="s">
        <v>1582</v>
      </c>
      <c r="E15" s="70" t="str">
        <f t="shared" si="0"/>
        <v/>
      </c>
    </row>
    <row r="16" spans="1:5" x14ac:dyDescent="0.3">
      <c r="A16" s="5">
        <v>577</v>
      </c>
      <c r="B16" s="6" t="s">
        <v>1017</v>
      </c>
      <c r="C16" s="69">
        <v>31855</v>
      </c>
      <c r="D16" s="11">
        <v>31998</v>
      </c>
      <c r="E16" s="70">
        <f t="shared" si="0"/>
        <v>143</v>
      </c>
    </row>
    <row r="17" spans="1:5" x14ac:dyDescent="0.3">
      <c r="A17" s="5">
        <v>907</v>
      </c>
      <c r="B17" s="6" t="s">
        <v>1019</v>
      </c>
      <c r="C17" s="69">
        <v>41478</v>
      </c>
      <c r="D17" s="11" t="s">
        <v>1582</v>
      </c>
      <c r="E17" s="70" t="str">
        <f t="shared" si="0"/>
        <v/>
      </c>
    </row>
    <row r="18" spans="1:5" x14ac:dyDescent="0.3">
      <c r="A18" s="5">
        <v>870</v>
      </c>
      <c r="B18" s="6" t="s">
        <v>1019</v>
      </c>
      <c r="C18" s="69">
        <v>40239</v>
      </c>
      <c r="D18" s="11" t="s">
        <v>1582</v>
      </c>
      <c r="E18" s="70" t="str">
        <f t="shared" si="0"/>
        <v/>
      </c>
    </row>
    <row r="19" spans="1:5" x14ac:dyDescent="0.3">
      <c r="A19" s="5">
        <v>982</v>
      </c>
      <c r="B19" s="6" t="s">
        <v>1019</v>
      </c>
      <c r="C19" s="69">
        <v>43025</v>
      </c>
      <c r="D19" s="11" t="s">
        <v>1582</v>
      </c>
      <c r="E19" s="70" t="str">
        <f t="shared" si="0"/>
        <v/>
      </c>
    </row>
    <row r="20" spans="1:5" x14ac:dyDescent="0.3">
      <c r="A20" s="5">
        <v>351</v>
      </c>
      <c r="B20" s="6" t="s">
        <v>1017</v>
      </c>
      <c r="C20" s="69">
        <v>28128</v>
      </c>
      <c r="D20" s="11">
        <v>28312</v>
      </c>
      <c r="E20" s="70">
        <f t="shared" si="0"/>
        <v>184</v>
      </c>
    </row>
    <row r="21" spans="1:5" x14ac:dyDescent="0.3">
      <c r="A21" s="5">
        <v>328</v>
      </c>
      <c r="B21" s="6" t="s">
        <v>1017</v>
      </c>
      <c r="C21" s="69">
        <v>35450</v>
      </c>
      <c r="D21" s="11">
        <v>35681</v>
      </c>
      <c r="E21" s="70">
        <f t="shared" si="0"/>
        <v>231</v>
      </c>
    </row>
    <row r="22" spans="1:5" x14ac:dyDescent="0.3">
      <c r="A22" s="5">
        <v>242</v>
      </c>
      <c r="B22" s="6" t="s">
        <v>1019</v>
      </c>
      <c r="C22" s="69">
        <v>35408</v>
      </c>
      <c r="D22" s="11" t="s">
        <v>1582</v>
      </c>
      <c r="E22" s="70" t="str">
        <f t="shared" si="0"/>
        <v/>
      </c>
    </row>
    <row r="23" spans="1:5" x14ac:dyDescent="0.3">
      <c r="A23" s="5">
        <v>421</v>
      </c>
      <c r="B23" s="6" t="s">
        <v>1017</v>
      </c>
      <c r="C23" s="69">
        <v>36198</v>
      </c>
      <c r="D23" s="11">
        <v>36224</v>
      </c>
      <c r="E23" s="70">
        <f t="shared" si="0"/>
        <v>26</v>
      </c>
    </row>
    <row r="24" spans="1:5" x14ac:dyDescent="0.3">
      <c r="A24" s="5">
        <v>6</v>
      </c>
      <c r="B24" s="6" t="s">
        <v>1017</v>
      </c>
      <c r="C24" s="69">
        <v>28192</v>
      </c>
      <c r="D24" s="11">
        <v>28437</v>
      </c>
      <c r="E24" s="70">
        <f t="shared" si="0"/>
        <v>245</v>
      </c>
    </row>
    <row r="25" spans="1:5" x14ac:dyDescent="0.3">
      <c r="A25" s="5">
        <v>384</v>
      </c>
      <c r="B25" s="6" t="s">
        <v>1019</v>
      </c>
      <c r="C25" s="69">
        <v>26350</v>
      </c>
      <c r="D25" s="11" t="s">
        <v>1582</v>
      </c>
      <c r="E25" s="70" t="str">
        <f t="shared" si="0"/>
        <v/>
      </c>
    </row>
    <row r="26" spans="1:5" x14ac:dyDescent="0.3">
      <c r="A26" s="5">
        <v>286</v>
      </c>
      <c r="B26" s="6" t="s">
        <v>1017</v>
      </c>
      <c r="C26" s="69">
        <v>38509</v>
      </c>
      <c r="D26" s="11">
        <v>38610</v>
      </c>
      <c r="E26" s="70">
        <f t="shared" si="0"/>
        <v>101</v>
      </c>
    </row>
    <row r="27" spans="1:5" x14ac:dyDescent="0.3">
      <c r="A27" s="5">
        <v>892</v>
      </c>
      <c r="B27" s="6" t="s">
        <v>1017</v>
      </c>
      <c r="C27" s="69">
        <v>43786</v>
      </c>
      <c r="D27" s="11">
        <v>43811</v>
      </c>
      <c r="E27" s="70">
        <f t="shared" si="0"/>
        <v>25</v>
      </c>
    </row>
    <row r="28" spans="1:5" x14ac:dyDescent="0.3">
      <c r="A28" s="5">
        <v>558</v>
      </c>
      <c r="B28" s="6" t="s">
        <v>1017</v>
      </c>
      <c r="C28" s="69">
        <v>41574</v>
      </c>
      <c r="D28" s="11">
        <v>41593</v>
      </c>
      <c r="E28" s="70">
        <f t="shared" si="0"/>
        <v>19</v>
      </c>
    </row>
    <row r="29" spans="1:5" x14ac:dyDescent="0.3">
      <c r="A29" s="5">
        <v>481</v>
      </c>
      <c r="B29" s="6" t="s">
        <v>1019</v>
      </c>
      <c r="C29" s="69">
        <v>38909</v>
      </c>
      <c r="D29" s="11" t="s">
        <v>1582</v>
      </c>
      <c r="E29" s="70" t="str">
        <f t="shared" si="0"/>
        <v/>
      </c>
    </row>
    <row r="30" spans="1:5" x14ac:dyDescent="0.3">
      <c r="A30" s="5">
        <v>155</v>
      </c>
      <c r="B30" s="6" t="s">
        <v>1019</v>
      </c>
      <c r="C30" s="69">
        <v>37887</v>
      </c>
      <c r="D30" s="11" t="s">
        <v>1582</v>
      </c>
      <c r="E30" s="70" t="str">
        <f t="shared" si="0"/>
        <v/>
      </c>
    </row>
    <row r="31" spans="1:5" x14ac:dyDescent="0.3">
      <c r="A31" s="5">
        <v>771</v>
      </c>
      <c r="B31" s="6" t="s">
        <v>1017</v>
      </c>
      <c r="C31" s="69">
        <v>41397</v>
      </c>
      <c r="D31" s="11">
        <v>41593</v>
      </c>
      <c r="E31" s="70">
        <f t="shared" si="0"/>
        <v>196</v>
      </c>
    </row>
    <row r="32" spans="1:5" x14ac:dyDescent="0.3">
      <c r="A32" s="5">
        <v>945</v>
      </c>
      <c r="B32" s="6" t="s">
        <v>1017</v>
      </c>
      <c r="C32" s="69">
        <v>37010</v>
      </c>
      <c r="D32" s="11">
        <v>37113</v>
      </c>
      <c r="E32" s="70">
        <f t="shared" si="0"/>
        <v>103</v>
      </c>
    </row>
    <row r="33" spans="1:5" x14ac:dyDescent="0.3">
      <c r="A33" s="5">
        <v>719</v>
      </c>
      <c r="B33" s="6" t="s">
        <v>1017</v>
      </c>
      <c r="C33" s="69">
        <v>38739</v>
      </c>
      <c r="D33" s="11">
        <v>38915</v>
      </c>
      <c r="E33" s="70">
        <f t="shared" si="0"/>
        <v>176</v>
      </c>
    </row>
    <row r="34" spans="1:5" x14ac:dyDescent="0.3">
      <c r="A34" s="5">
        <v>493</v>
      </c>
      <c r="B34" s="6" t="s">
        <v>1019</v>
      </c>
      <c r="C34" s="69">
        <v>34931</v>
      </c>
      <c r="D34" s="11" t="s">
        <v>1582</v>
      </c>
      <c r="E34" s="70" t="str">
        <f t="shared" ref="E34:E65" si="1">IF(D34&lt;&gt;"", (D34-C34), "")</f>
        <v/>
      </c>
    </row>
    <row r="35" spans="1:5" x14ac:dyDescent="0.3">
      <c r="A35" s="5">
        <v>998</v>
      </c>
      <c r="B35" s="6" t="s">
        <v>1017</v>
      </c>
      <c r="C35" s="69">
        <v>41599</v>
      </c>
      <c r="D35" s="11">
        <v>41593</v>
      </c>
      <c r="E35" s="70">
        <f t="shared" si="1"/>
        <v>-6</v>
      </c>
    </row>
    <row r="36" spans="1:5" x14ac:dyDescent="0.3">
      <c r="A36" s="5">
        <v>968</v>
      </c>
      <c r="B36" s="6" t="s">
        <v>1017</v>
      </c>
      <c r="C36" s="69">
        <v>33973</v>
      </c>
      <c r="D36" s="11">
        <v>34183</v>
      </c>
      <c r="E36" s="70">
        <f t="shared" si="1"/>
        <v>210</v>
      </c>
    </row>
    <row r="37" spans="1:5" x14ac:dyDescent="0.3">
      <c r="A37" s="5">
        <v>738</v>
      </c>
      <c r="B37" s="6" t="s">
        <v>1019</v>
      </c>
      <c r="C37" s="69">
        <v>28387</v>
      </c>
      <c r="D37" s="11" t="s">
        <v>1582</v>
      </c>
      <c r="E37" s="70" t="str">
        <f t="shared" si="1"/>
        <v/>
      </c>
    </row>
    <row r="38" spans="1:5" x14ac:dyDescent="0.3">
      <c r="A38" s="5">
        <v>912</v>
      </c>
      <c r="B38" s="6" t="s">
        <v>1019</v>
      </c>
      <c r="C38" s="69">
        <v>43829</v>
      </c>
      <c r="D38" s="11" t="s">
        <v>1582</v>
      </c>
      <c r="E38" s="70" t="str">
        <f t="shared" si="1"/>
        <v/>
      </c>
    </row>
    <row r="39" spans="1:5" x14ac:dyDescent="0.3">
      <c r="A39" s="5">
        <v>782</v>
      </c>
      <c r="B39" s="6" t="s">
        <v>1017</v>
      </c>
      <c r="C39" s="69">
        <v>37499</v>
      </c>
      <c r="D39" s="11">
        <v>37549</v>
      </c>
      <c r="E39" s="70">
        <f t="shared" si="1"/>
        <v>50</v>
      </c>
    </row>
    <row r="40" spans="1:5" x14ac:dyDescent="0.3">
      <c r="A40" s="5">
        <v>140</v>
      </c>
      <c r="B40" s="6" t="s">
        <v>1017</v>
      </c>
      <c r="C40" s="69">
        <v>38878</v>
      </c>
      <c r="D40" s="11">
        <v>38915</v>
      </c>
      <c r="E40" s="70">
        <f t="shared" si="1"/>
        <v>37</v>
      </c>
    </row>
    <row r="41" spans="1:5" x14ac:dyDescent="0.3">
      <c r="A41" s="5">
        <v>702</v>
      </c>
      <c r="B41" s="6" t="s">
        <v>1017</v>
      </c>
      <c r="C41" s="69">
        <v>38175</v>
      </c>
      <c r="D41" s="11">
        <v>38311</v>
      </c>
      <c r="E41" s="70">
        <f t="shared" si="1"/>
        <v>136</v>
      </c>
    </row>
    <row r="42" spans="1:5" x14ac:dyDescent="0.3">
      <c r="A42" s="5">
        <v>284</v>
      </c>
      <c r="B42" s="6" t="s">
        <v>1017</v>
      </c>
      <c r="C42" s="69">
        <v>29988</v>
      </c>
      <c r="D42" s="11">
        <v>30018</v>
      </c>
      <c r="E42" s="70">
        <f t="shared" si="1"/>
        <v>30</v>
      </c>
    </row>
    <row r="43" spans="1:5" x14ac:dyDescent="0.3">
      <c r="A43" s="5">
        <v>199</v>
      </c>
      <c r="B43" s="6" t="s">
        <v>1019</v>
      </c>
      <c r="C43" s="69">
        <v>39290</v>
      </c>
      <c r="D43" s="11" t="s">
        <v>1582</v>
      </c>
      <c r="E43" s="70" t="str">
        <f t="shared" si="1"/>
        <v/>
      </c>
    </row>
    <row r="44" spans="1:5" x14ac:dyDescent="0.3">
      <c r="A44" s="5">
        <v>228</v>
      </c>
      <c r="B44" s="6" t="s">
        <v>1017</v>
      </c>
      <c r="C44" s="69">
        <v>34423</v>
      </c>
      <c r="D44" s="11">
        <v>34433</v>
      </c>
      <c r="E44" s="70">
        <f t="shared" si="1"/>
        <v>10</v>
      </c>
    </row>
    <row r="45" spans="1:5" x14ac:dyDescent="0.3">
      <c r="A45" s="5">
        <v>908</v>
      </c>
      <c r="B45" s="6" t="s">
        <v>1019</v>
      </c>
      <c r="C45" s="69">
        <v>36188</v>
      </c>
      <c r="D45" s="11" t="s">
        <v>1582</v>
      </c>
      <c r="E45" s="70" t="str">
        <f t="shared" si="1"/>
        <v/>
      </c>
    </row>
    <row r="46" spans="1:5" x14ac:dyDescent="0.3">
      <c r="A46" s="5">
        <v>594</v>
      </c>
      <c r="B46" s="6" t="s">
        <v>1019</v>
      </c>
      <c r="C46" s="69">
        <v>38066</v>
      </c>
      <c r="D46" s="11" t="s">
        <v>1582</v>
      </c>
      <c r="E46" s="70" t="str">
        <f t="shared" si="1"/>
        <v/>
      </c>
    </row>
    <row r="47" spans="1:5" x14ac:dyDescent="0.3">
      <c r="A47" s="5">
        <v>542</v>
      </c>
      <c r="B47" s="6" t="s">
        <v>1019</v>
      </c>
      <c r="C47" s="69">
        <v>31551</v>
      </c>
      <c r="D47" s="11" t="s">
        <v>1582</v>
      </c>
      <c r="E47" s="70" t="str">
        <f t="shared" si="1"/>
        <v/>
      </c>
    </row>
    <row r="48" spans="1:5" x14ac:dyDescent="0.3">
      <c r="A48" s="5">
        <v>586</v>
      </c>
      <c r="B48" s="6" t="s">
        <v>1019</v>
      </c>
      <c r="C48" s="69">
        <v>28192</v>
      </c>
      <c r="D48" s="11" t="s">
        <v>1582</v>
      </c>
      <c r="E48" s="70" t="str">
        <f t="shared" si="1"/>
        <v/>
      </c>
    </row>
    <row r="49" spans="1:5" x14ac:dyDescent="0.3">
      <c r="A49" s="5">
        <v>636</v>
      </c>
      <c r="B49" s="6" t="s">
        <v>1017</v>
      </c>
      <c r="C49" s="69">
        <v>39502</v>
      </c>
      <c r="D49" s="11">
        <v>39669</v>
      </c>
      <c r="E49" s="70">
        <f t="shared" si="1"/>
        <v>167</v>
      </c>
    </row>
    <row r="50" spans="1:5" x14ac:dyDescent="0.3">
      <c r="A50" s="5">
        <v>581</v>
      </c>
      <c r="B50" s="6" t="s">
        <v>1019</v>
      </c>
      <c r="C50" s="69">
        <v>43063</v>
      </c>
      <c r="D50" s="11" t="s">
        <v>1582</v>
      </c>
      <c r="E50" s="70" t="str">
        <f t="shared" si="1"/>
        <v/>
      </c>
    </row>
    <row r="51" spans="1:5" x14ac:dyDescent="0.3">
      <c r="A51" s="5">
        <v>336</v>
      </c>
      <c r="B51" s="6" t="s">
        <v>1019</v>
      </c>
      <c r="C51" s="69">
        <v>26581</v>
      </c>
      <c r="D51" s="11" t="s">
        <v>1582</v>
      </c>
      <c r="E51" s="70" t="str">
        <f t="shared" si="1"/>
        <v/>
      </c>
    </row>
    <row r="52" spans="1:5" x14ac:dyDescent="0.3">
      <c r="A52" s="5">
        <v>504</v>
      </c>
      <c r="B52" s="6" t="s">
        <v>1017</v>
      </c>
      <c r="C52" s="69">
        <v>30143</v>
      </c>
      <c r="D52" s="11">
        <v>30239</v>
      </c>
      <c r="E52" s="70">
        <f t="shared" si="1"/>
        <v>96</v>
      </c>
    </row>
    <row r="53" spans="1:5" x14ac:dyDescent="0.3">
      <c r="A53" s="5">
        <v>346</v>
      </c>
      <c r="B53" s="6" t="s">
        <v>1017</v>
      </c>
      <c r="C53" s="69">
        <v>39238</v>
      </c>
      <c r="D53" s="11">
        <v>39275</v>
      </c>
      <c r="E53" s="70">
        <f t="shared" si="1"/>
        <v>37</v>
      </c>
    </row>
    <row r="54" spans="1:5" x14ac:dyDescent="0.3">
      <c r="A54" s="5">
        <v>135</v>
      </c>
      <c r="B54" s="6" t="s">
        <v>1019</v>
      </c>
      <c r="C54" s="69">
        <v>38240</v>
      </c>
      <c r="D54" s="11" t="s">
        <v>1582</v>
      </c>
      <c r="E54" s="70" t="str">
        <f t="shared" si="1"/>
        <v/>
      </c>
    </row>
    <row r="55" spans="1:5" x14ac:dyDescent="0.3">
      <c r="A55" s="5">
        <v>822</v>
      </c>
      <c r="B55" s="6" t="s">
        <v>1017</v>
      </c>
      <c r="C55" s="69">
        <v>33419</v>
      </c>
      <c r="D55" s="11">
        <v>33434</v>
      </c>
      <c r="E55" s="70">
        <f t="shared" si="1"/>
        <v>15</v>
      </c>
    </row>
    <row r="56" spans="1:5" x14ac:dyDescent="0.3">
      <c r="A56" s="5">
        <v>95</v>
      </c>
      <c r="B56" s="6" t="s">
        <v>1019</v>
      </c>
      <c r="C56" s="69">
        <v>41375</v>
      </c>
      <c r="D56" s="11" t="s">
        <v>1582</v>
      </c>
      <c r="E56" s="70" t="str">
        <f t="shared" si="1"/>
        <v/>
      </c>
    </row>
    <row r="57" spans="1:5" x14ac:dyDescent="0.3">
      <c r="A57" s="5">
        <v>597</v>
      </c>
      <c r="B57" s="6" t="s">
        <v>1019</v>
      </c>
      <c r="C57" s="69">
        <v>40385</v>
      </c>
      <c r="D57" s="11" t="s">
        <v>1582</v>
      </c>
      <c r="E57" s="70" t="str">
        <f t="shared" si="1"/>
        <v/>
      </c>
    </row>
    <row r="58" spans="1:5" x14ac:dyDescent="0.3">
      <c r="A58" s="5">
        <v>340</v>
      </c>
      <c r="B58" s="6" t="s">
        <v>1019</v>
      </c>
      <c r="C58" s="69">
        <v>29893</v>
      </c>
      <c r="D58" s="11" t="s">
        <v>1582</v>
      </c>
      <c r="E58" s="70" t="str">
        <f t="shared" si="1"/>
        <v/>
      </c>
    </row>
    <row r="59" spans="1:5" x14ac:dyDescent="0.3">
      <c r="A59" s="5">
        <v>905</v>
      </c>
      <c r="B59" s="6" t="s">
        <v>1017</v>
      </c>
      <c r="C59" s="69">
        <v>30417</v>
      </c>
      <c r="D59" s="11">
        <v>30589</v>
      </c>
      <c r="E59" s="70">
        <f t="shared" si="1"/>
        <v>172</v>
      </c>
    </row>
    <row r="60" spans="1:5" x14ac:dyDescent="0.3">
      <c r="A60" s="5">
        <v>250</v>
      </c>
      <c r="B60" s="6" t="s">
        <v>1017</v>
      </c>
      <c r="C60" s="69">
        <v>38978</v>
      </c>
      <c r="D60" s="11">
        <v>39012</v>
      </c>
      <c r="E60" s="70">
        <f t="shared" si="1"/>
        <v>34</v>
      </c>
    </row>
    <row r="61" spans="1:5" x14ac:dyDescent="0.3">
      <c r="A61" s="5">
        <v>400</v>
      </c>
      <c r="B61" s="6" t="s">
        <v>1019</v>
      </c>
      <c r="C61" s="69">
        <v>37628</v>
      </c>
      <c r="D61" s="11" t="s">
        <v>1582</v>
      </c>
      <c r="E61" s="70" t="str">
        <f t="shared" si="1"/>
        <v/>
      </c>
    </row>
    <row r="62" spans="1:5" x14ac:dyDescent="0.3">
      <c r="A62" s="5">
        <v>877</v>
      </c>
      <c r="B62" s="6" t="s">
        <v>1017</v>
      </c>
      <c r="C62" s="69">
        <v>36550</v>
      </c>
      <c r="D62" s="11">
        <v>36607</v>
      </c>
      <c r="E62" s="70">
        <f t="shared" si="1"/>
        <v>57</v>
      </c>
    </row>
    <row r="63" spans="1:5" x14ac:dyDescent="0.3">
      <c r="A63" s="5">
        <v>97</v>
      </c>
      <c r="B63" s="6" t="s">
        <v>1019</v>
      </c>
      <c r="C63" s="69">
        <v>40688</v>
      </c>
      <c r="D63" s="11" t="s">
        <v>1582</v>
      </c>
      <c r="E63" s="70" t="str">
        <f t="shared" si="1"/>
        <v/>
      </c>
    </row>
    <row r="64" spans="1:5" x14ac:dyDescent="0.3">
      <c r="A64" s="5">
        <v>12</v>
      </c>
      <c r="B64" s="6" t="s">
        <v>1019</v>
      </c>
      <c r="C64" s="69">
        <v>36695</v>
      </c>
      <c r="D64" s="11" t="s">
        <v>1582</v>
      </c>
      <c r="E64" s="70" t="str">
        <f t="shared" si="1"/>
        <v/>
      </c>
    </row>
    <row r="65" spans="1:5" x14ac:dyDescent="0.3">
      <c r="A65" s="5">
        <v>353</v>
      </c>
      <c r="B65" s="6" t="s">
        <v>1017</v>
      </c>
      <c r="C65" s="69">
        <v>41123</v>
      </c>
      <c r="D65" s="11">
        <v>41186</v>
      </c>
      <c r="E65" s="70">
        <f t="shared" si="1"/>
        <v>63</v>
      </c>
    </row>
    <row r="66" spans="1:5" x14ac:dyDescent="0.3">
      <c r="A66" s="5">
        <v>856</v>
      </c>
      <c r="B66" s="6" t="s">
        <v>1017</v>
      </c>
      <c r="C66" s="69">
        <v>28302</v>
      </c>
      <c r="D66" s="11">
        <v>28437</v>
      </c>
      <c r="E66" s="70">
        <f t="shared" ref="E66:E97" si="2">IF(D66&lt;&gt;"", (D66-C66), "")</f>
        <v>135</v>
      </c>
    </row>
    <row r="67" spans="1:5" x14ac:dyDescent="0.3">
      <c r="A67" s="5">
        <v>1</v>
      </c>
      <c r="B67" s="6" t="s">
        <v>1017</v>
      </c>
      <c r="C67" s="69">
        <v>40222</v>
      </c>
      <c r="D67" s="11">
        <v>40512</v>
      </c>
      <c r="E67" s="70">
        <f t="shared" si="2"/>
        <v>290</v>
      </c>
    </row>
    <row r="68" spans="1:5" x14ac:dyDescent="0.3">
      <c r="A68" s="5">
        <v>390</v>
      </c>
      <c r="B68" s="6" t="s">
        <v>1017</v>
      </c>
      <c r="C68" s="69">
        <v>39896</v>
      </c>
      <c r="D68" s="11">
        <v>39881</v>
      </c>
      <c r="E68" s="70">
        <f t="shared" si="2"/>
        <v>-15</v>
      </c>
    </row>
    <row r="69" spans="1:5" x14ac:dyDescent="0.3">
      <c r="A69" s="5">
        <v>446</v>
      </c>
      <c r="B69" s="6" t="s">
        <v>1019</v>
      </c>
      <c r="C69" s="69">
        <v>34084</v>
      </c>
      <c r="D69" s="11" t="s">
        <v>1582</v>
      </c>
      <c r="E69" s="70" t="str">
        <f t="shared" si="2"/>
        <v/>
      </c>
    </row>
    <row r="70" spans="1:5" x14ac:dyDescent="0.3">
      <c r="A70" s="5">
        <v>32</v>
      </c>
      <c r="B70" s="6" t="s">
        <v>1019</v>
      </c>
      <c r="C70" s="69">
        <v>38229</v>
      </c>
      <c r="D70" s="11" t="s">
        <v>1582</v>
      </c>
      <c r="E70" s="70" t="str">
        <f t="shared" si="2"/>
        <v/>
      </c>
    </row>
    <row r="71" spans="1:5" x14ac:dyDescent="0.3">
      <c r="A71" s="5">
        <v>420</v>
      </c>
      <c r="B71" s="6" t="s">
        <v>1019</v>
      </c>
      <c r="C71" s="69">
        <v>32510</v>
      </c>
      <c r="D71" s="11" t="s">
        <v>1582</v>
      </c>
      <c r="E71" s="70" t="str">
        <f t="shared" si="2"/>
        <v/>
      </c>
    </row>
    <row r="72" spans="1:5" x14ac:dyDescent="0.3">
      <c r="A72" s="5">
        <v>708</v>
      </c>
      <c r="B72" s="6" t="s">
        <v>1017</v>
      </c>
      <c r="C72" s="69">
        <v>43515</v>
      </c>
      <c r="D72" s="11">
        <v>43677</v>
      </c>
      <c r="E72" s="70">
        <f t="shared" si="2"/>
        <v>162</v>
      </c>
    </row>
    <row r="73" spans="1:5" x14ac:dyDescent="0.3">
      <c r="A73" s="5">
        <v>227</v>
      </c>
      <c r="B73" s="6" t="s">
        <v>1017</v>
      </c>
      <c r="C73" s="69">
        <v>37281</v>
      </c>
      <c r="D73" s="11">
        <v>37261</v>
      </c>
      <c r="E73" s="70">
        <f t="shared" si="2"/>
        <v>-20</v>
      </c>
    </row>
    <row r="74" spans="1:5" x14ac:dyDescent="0.3">
      <c r="A74" s="5">
        <v>595</v>
      </c>
      <c r="B74" s="6" t="s">
        <v>1019</v>
      </c>
      <c r="C74" s="69">
        <v>37751</v>
      </c>
      <c r="D74" s="11" t="s">
        <v>1582</v>
      </c>
      <c r="E74" s="70" t="str">
        <f t="shared" si="2"/>
        <v/>
      </c>
    </row>
    <row r="75" spans="1:5" x14ac:dyDescent="0.3">
      <c r="A75" s="5">
        <v>211</v>
      </c>
      <c r="B75" s="6" t="s">
        <v>1017</v>
      </c>
      <c r="C75" s="69">
        <v>38793</v>
      </c>
      <c r="D75" s="11">
        <v>39074</v>
      </c>
      <c r="E75" s="70">
        <f t="shared" si="2"/>
        <v>281</v>
      </c>
    </row>
    <row r="76" spans="1:5" x14ac:dyDescent="0.3">
      <c r="A76" s="5">
        <v>650</v>
      </c>
      <c r="B76" s="6" t="s">
        <v>1019</v>
      </c>
      <c r="C76" s="69">
        <v>39251</v>
      </c>
      <c r="D76" s="11" t="s">
        <v>1582</v>
      </c>
      <c r="E76" s="70" t="str">
        <f t="shared" si="2"/>
        <v/>
      </c>
    </row>
    <row r="77" spans="1:5" x14ac:dyDescent="0.3">
      <c r="A77" s="5">
        <v>45</v>
      </c>
      <c r="B77" s="6" t="s">
        <v>1017</v>
      </c>
      <c r="C77" s="69">
        <v>35127</v>
      </c>
      <c r="D77" s="11">
        <v>35186</v>
      </c>
      <c r="E77" s="70">
        <f t="shared" si="2"/>
        <v>59</v>
      </c>
    </row>
    <row r="78" spans="1:5" x14ac:dyDescent="0.3">
      <c r="A78" s="5">
        <v>201</v>
      </c>
      <c r="B78" s="6" t="s">
        <v>1019</v>
      </c>
      <c r="C78" s="69">
        <v>30287</v>
      </c>
      <c r="D78" s="11" t="s">
        <v>1582</v>
      </c>
      <c r="E78" s="70" t="str">
        <f t="shared" si="2"/>
        <v/>
      </c>
    </row>
    <row r="79" spans="1:5" x14ac:dyDescent="0.3">
      <c r="A79" s="5">
        <v>564</v>
      </c>
      <c r="B79" s="6" t="s">
        <v>1017</v>
      </c>
      <c r="C79" s="69">
        <v>38109</v>
      </c>
      <c r="D79" s="11">
        <v>38255</v>
      </c>
      <c r="E79" s="70">
        <f t="shared" si="2"/>
        <v>146</v>
      </c>
    </row>
    <row r="80" spans="1:5" x14ac:dyDescent="0.3">
      <c r="A80" s="5">
        <v>138</v>
      </c>
      <c r="B80" s="6" t="s">
        <v>1019</v>
      </c>
      <c r="C80" s="69">
        <v>39500</v>
      </c>
      <c r="D80" s="11" t="s">
        <v>1582</v>
      </c>
      <c r="E80" s="70" t="str">
        <f t="shared" si="2"/>
        <v/>
      </c>
    </row>
    <row r="81" spans="1:5" x14ac:dyDescent="0.3">
      <c r="A81" s="5">
        <v>57</v>
      </c>
      <c r="B81" s="6" t="s">
        <v>1017</v>
      </c>
      <c r="C81" s="69">
        <v>38064</v>
      </c>
      <c r="D81" s="11">
        <v>38048</v>
      </c>
      <c r="E81" s="70">
        <f t="shared" si="2"/>
        <v>-16</v>
      </c>
    </row>
    <row r="82" spans="1:5" x14ac:dyDescent="0.3">
      <c r="A82" s="5">
        <v>128</v>
      </c>
      <c r="B82" s="6" t="s">
        <v>1019</v>
      </c>
      <c r="C82" s="69">
        <v>33685</v>
      </c>
      <c r="D82" s="11" t="s">
        <v>1582</v>
      </c>
      <c r="E82" s="70" t="str">
        <f t="shared" si="2"/>
        <v/>
      </c>
    </row>
    <row r="83" spans="1:5" x14ac:dyDescent="0.3">
      <c r="A83" s="5">
        <v>33</v>
      </c>
      <c r="B83" s="6" t="s">
        <v>1019</v>
      </c>
      <c r="C83" s="69">
        <v>32238</v>
      </c>
      <c r="D83" s="11" t="s">
        <v>1582</v>
      </c>
      <c r="E83" s="70" t="str">
        <f t="shared" si="2"/>
        <v/>
      </c>
    </row>
    <row r="84" spans="1:5" x14ac:dyDescent="0.3">
      <c r="A84" s="5">
        <v>936</v>
      </c>
      <c r="B84" s="6" t="s">
        <v>1019</v>
      </c>
      <c r="C84" s="69">
        <v>41314</v>
      </c>
      <c r="D84" s="11" t="s">
        <v>1582</v>
      </c>
      <c r="E84" s="70" t="str">
        <f t="shared" si="2"/>
        <v/>
      </c>
    </row>
    <row r="85" spans="1:5" x14ac:dyDescent="0.3">
      <c r="A85" s="5">
        <v>762</v>
      </c>
      <c r="B85" s="6" t="s">
        <v>1019</v>
      </c>
      <c r="C85" s="69">
        <v>28570</v>
      </c>
      <c r="D85" s="11" t="s">
        <v>1582</v>
      </c>
      <c r="E85" s="70" t="str">
        <f t="shared" si="2"/>
        <v/>
      </c>
    </row>
    <row r="86" spans="1:5" x14ac:dyDescent="0.3">
      <c r="A86" s="5">
        <v>838</v>
      </c>
      <c r="B86" s="6" t="s">
        <v>1017</v>
      </c>
      <c r="C86" s="69">
        <v>34704</v>
      </c>
      <c r="D86" s="11">
        <v>34934</v>
      </c>
      <c r="E86" s="70">
        <f t="shared" si="2"/>
        <v>230</v>
      </c>
    </row>
    <row r="87" spans="1:5" x14ac:dyDescent="0.3">
      <c r="A87" s="5">
        <v>215</v>
      </c>
      <c r="B87" s="6" t="s">
        <v>1017</v>
      </c>
      <c r="C87" s="69">
        <v>31057</v>
      </c>
      <c r="D87" s="11">
        <v>31078</v>
      </c>
      <c r="E87" s="70">
        <f t="shared" si="2"/>
        <v>21</v>
      </c>
    </row>
    <row r="88" spans="1:5" x14ac:dyDescent="0.3">
      <c r="A88" s="5">
        <v>818</v>
      </c>
      <c r="B88" s="6" t="s">
        <v>1017</v>
      </c>
      <c r="C88" s="69">
        <v>38957</v>
      </c>
      <c r="D88" s="11">
        <v>39010</v>
      </c>
      <c r="E88" s="70">
        <f t="shared" si="2"/>
        <v>53</v>
      </c>
    </row>
    <row r="89" spans="1:5" x14ac:dyDescent="0.3">
      <c r="A89" s="5">
        <v>780</v>
      </c>
      <c r="B89" s="6" t="s">
        <v>1017</v>
      </c>
      <c r="C89" s="69">
        <v>32793</v>
      </c>
      <c r="D89" s="11">
        <v>32798</v>
      </c>
      <c r="E89" s="70">
        <f t="shared" si="2"/>
        <v>5</v>
      </c>
    </row>
    <row r="90" spans="1:5" x14ac:dyDescent="0.3">
      <c r="A90" s="5">
        <v>40</v>
      </c>
      <c r="B90" s="6" t="s">
        <v>1019</v>
      </c>
      <c r="C90" s="69">
        <v>29344</v>
      </c>
      <c r="D90" s="11" t="s">
        <v>1582</v>
      </c>
      <c r="E90" s="70" t="str">
        <f t="shared" si="2"/>
        <v/>
      </c>
    </row>
    <row r="91" spans="1:5" x14ac:dyDescent="0.3">
      <c r="A91" s="5">
        <v>366</v>
      </c>
      <c r="B91" s="6" t="s">
        <v>1017</v>
      </c>
      <c r="C91" s="69">
        <v>29281</v>
      </c>
      <c r="D91" s="11">
        <v>29296</v>
      </c>
      <c r="E91" s="70">
        <f t="shared" si="2"/>
        <v>15</v>
      </c>
    </row>
    <row r="92" spans="1:5" x14ac:dyDescent="0.3">
      <c r="A92" s="5">
        <v>678</v>
      </c>
      <c r="B92" s="6" t="s">
        <v>1019</v>
      </c>
      <c r="C92" s="69">
        <v>34349</v>
      </c>
      <c r="D92" s="11" t="s">
        <v>1582</v>
      </c>
      <c r="E92" s="70" t="str">
        <f t="shared" si="2"/>
        <v/>
      </c>
    </row>
    <row r="93" spans="1:5" x14ac:dyDescent="0.3">
      <c r="A93" s="5">
        <v>703</v>
      </c>
      <c r="B93" s="6" t="s">
        <v>1019</v>
      </c>
      <c r="C93" s="69">
        <v>42760</v>
      </c>
      <c r="D93" s="11" t="s">
        <v>1582</v>
      </c>
      <c r="E93" s="70" t="str">
        <f t="shared" si="2"/>
        <v/>
      </c>
    </row>
    <row r="94" spans="1:5" x14ac:dyDescent="0.3">
      <c r="A94" s="5">
        <v>180</v>
      </c>
      <c r="B94" s="6" t="s">
        <v>1019</v>
      </c>
      <c r="C94" s="69">
        <v>27485</v>
      </c>
      <c r="D94" s="11" t="s">
        <v>1582</v>
      </c>
      <c r="E94" s="70" t="str">
        <f t="shared" si="2"/>
        <v/>
      </c>
    </row>
    <row r="95" spans="1:5" x14ac:dyDescent="0.3">
      <c r="A95" s="5">
        <v>214</v>
      </c>
      <c r="B95" s="6" t="s">
        <v>1017</v>
      </c>
      <c r="C95" s="69">
        <v>31842</v>
      </c>
      <c r="D95" s="11">
        <v>31998</v>
      </c>
      <c r="E95" s="70">
        <f t="shared" si="2"/>
        <v>156</v>
      </c>
    </row>
    <row r="96" spans="1:5" x14ac:dyDescent="0.3">
      <c r="A96" s="5">
        <v>408</v>
      </c>
      <c r="B96" s="6" t="s">
        <v>1017</v>
      </c>
      <c r="C96" s="69">
        <v>32925</v>
      </c>
      <c r="D96" s="11">
        <v>33127</v>
      </c>
      <c r="E96" s="70">
        <f t="shared" si="2"/>
        <v>202</v>
      </c>
    </row>
    <row r="97" spans="1:5" x14ac:dyDescent="0.3">
      <c r="A97" s="5">
        <v>902</v>
      </c>
      <c r="B97" s="6" t="s">
        <v>1017</v>
      </c>
      <c r="C97" s="69">
        <v>32514</v>
      </c>
      <c r="D97" s="11">
        <v>32768</v>
      </c>
      <c r="E97" s="70">
        <f t="shared" si="2"/>
        <v>254</v>
      </c>
    </row>
    <row r="98" spans="1:5" x14ac:dyDescent="0.3">
      <c r="A98" s="5">
        <v>763</v>
      </c>
      <c r="B98" s="6" t="s">
        <v>1017</v>
      </c>
      <c r="C98" s="69">
        <v>41819</v>
      </c>
      <c r="D98" s="11">
        <v>41891</v>
      </c>
      <c r="E98" s="70">
        <f t="shared" ref="E98:E129" si="3">IF(D98&lt;&gt;"", (D98-C98), "")</f>
        <v>72</v>
      </c>
    </row>
    <row r="99" spans="1:5" x14ac:dyDescent="0.3">
      <c r="A99" s="5">
        <v>168</v>
      </c>
      <c r="B99" s="6" t="s">
        <v>1017</v>
      </c>
      <c r="C99" s="69">
        <v>35435</v>
      </c>
      <c r="D99" s="11">
        <v>35593</v>
      </c>
      <c r="E99" s="70">
        <f t="shared" si="3"/>
        <v>158</v>
      </c>
    </row>
    <row r="100" spans="1:5" x14ac:dyDescent="0.3">
      <c r="A100" s="5">
        <v>723</v>
      </c>
      <c r="B100" s="6" t="s">
        <v>1019</v>
      </c>
      <c r="C100" s="69">
        <v>29790</v>
      </c>
      <c r="D100" s="11" t="s">
        <v>1582</v>
      </c>
      <c r="E100" s="70" t="str">
        <f t="shared" si="3"/>
        <v/>
      </c>
    </row>
    <row r="101" spans="1:5" x14ac:dyDescent="0.3">
      <c r="A101" s="5">
        <v>438</v>
      </c>
      <c r="B101" s="6" t="s">
        <v>1017</v>
      </c>
      <c r="C101" s="69">
        <v>28210</v>
      </c>
      <c r="D101" s="11">
        <v>28214</v>
      </c>
      <c r="E101" s="70">
        <f t="shared" si="3"/>
        <v>4</v>
      </c>
    </row>
    <row r="102" spans="1:5" x14ac:dyDescent="0.3">
      <c r="A102" s="5">
        <v>162</v>
      </c>
      <c r="B102" s="6" t="s">
        <v>1017</v>
      </c>
      <c r="C102" s="69">
        <v>30112</v>
      </c>
      <c r="D102" s="11">
        <v>30253</v>
      </c>
      <c r="E102" s="70">
        <f t="shared" si="3"/>
        <v>141</v>
      </c>
    </row>
    <row r="103" spans="1:5" x14ac:dyDescent="0.3">
      <c r="A103" s="5">
        <v>246</v>
      </c>
      <c r="B103" s="6" t="s">
        <v>1017</v>
      </c>
      <c r="C103" s="69">
        <v>43527</v>
      </c>
      <c r="D103" s="11">
        <v>43525</v>
      </c>
      <c r="E103" s="70">
        <f t="shared" si="3"/>
        <v>-2</v>
      </c>
    </row>
    <row r="104" spans="1:5" x14ac:dyDescent="0.3">
      <c r="A104" s="5">
        <v>105</v>
      </c>
      <c r="B104" s="6" t="s">
        <v>1019</v>
      </c>
      <c r="C104" s="69">
        <v>35669</v>
      </c>
      <c r="D104" s="11" t="s">
        <v>1582</v>
      </c>
      <c r="E104" s="70" t="str">
        <f t="shared" si="3"/>
        <v/>
      </c>
    </row>
    <row r="105" spans="1:5" x14ac:dyDescent="0.3">
      <c r="A105" s="5">
        <v>308</v>
      </c>
      <c r="B105" s="6" t="s">
        <v>1019</v>
      </c>
      <c r="C105" s="69">
        <v>28883</v>
      </c>
      <c r="D105" s="11" t="s">
        <v>1582</v>
      </c>
      <c r="E105" s="70" t="str">
        <f t="shared" si="3"/>
        <v/>
      </c>
    </row>
    <row r="106" spans="1:5" x14ac:dyDescent="0.3">
      <c r="A106" s="5">
        <v>172</v>
      </c>
      <c r="B106" s="6" t="s">
        <v>1017</v>
      </c>
      <c r="C106" s="69">
        <v>38289</v>
      </c>
      <c r="D106" s="11">
        <v>38286</v>
      </c>
      <c r="E106" s="70">
        <f t="shared" si="3"/>
        <v>-3</v>
      </c>
    </row>
    <row r="107" spans="1:5" x14ac:dyDescent="0.3">
      <c r="A107" s="5">
        <v>775</v>
      </c>
      <c r="B107" s="6" t="s">
        <v>1019</v>
      </c>
      <c r="C107" s="69">
        <v>38258</v>
      </c>
      <c r="D107" s="11" t="s">
        <v>1582</v>
      </c>
      <c r="E107" s="70" t="str">
        <f t="shared" si="3"/>
        <v/>
      </c>
    </row>
    <row r="108" spans="1:5" x14ac:dyDescent="0.3">
      <c r="A108" s="5">
        <v>333</v>
      </c>
      <c r="B108" s="6" t="s">
        <v>1017</v>
      </c>
      <c r="C108" s="69">
        <v>41286</v>
      </c>
      <c r="D108" s="11">
        <v>41497</v>
      </c>
      <c r="E108" s="70">
        <f t="shared" si="3"/>
        <v>211</v>
      </c>
    </row>
    <row r="109" spans="1:5" x14ac:dyDescent="0.3">
      <c r="A109" s="5">
        <v>548</v>
      </c>
      <c r="B109" s="6" t="s">
        <v>1019</v>
      </c>
      <c r="C109" s="69">
        <v>41077</v>
      </c>
      <c r="D109" s="11" t="s">
        <v>1582</v>
      </c>
      <c r="E109" s="70" t="str">
        <f t="shared" si="3"/>
        <v/>
      </c>
    </row>
    <row r="110" spans="1:5" x14ac:dyDescent="0.3">
      <c r="A110" s="5">
        <v>665</v>
      </c>
      <c r="B110" s="6" t="s">
        <v>1017</v>
      </c>
      <c r="C110" s="69">
        <v>40190</v>
      </c>
      <c r="D110" s="11">
        <v>40295</v>
      </c>
      <c r="E110" s="70">
        <f t="shared" si="3"/>
        <v>105</v>
      </c>
    </row>
    <row r="111" spans="1:5" x14ac:dyDescent="0.3">
      <c r="A111" s="5">
        <v>305</v>
      </c>
      <c r="B111" s="6" t="s">
        <v>1017</v>
      </c>
      <c r="C111" s="69">
        <v>33827</v>
      </c>
      <c r="D111" s="11">
        <v>33909</v>
      </c>
      <c r="E111" s="70">
        <f t="shared" si="3"/>
        <v>82</v>
      </c>
    </row>
    <row r="112" spans="1:5" x14ac:dyDescent="0.3">
      <c r="A112" s="5">
        <v>938</v>
      </c>
      <c r="B112" s="6" t="s">
        <v>1019</v>
      </c>
      <c r="C112" s="69">
        <v>43455</v>
      </c>
      <c r="D112" s="11" t="s">
        <v>1582</v>
      </c>
      <c r="E112" s="70" t="str">
        <f t="shared" si="3"/>
        <v/>
      </c>
    </row>
    <row r="113" spans="1:5" x14ac:dyDescent="0.3">
      <c r="A113" s="5">
        <v>714</v>
      </c>
      <c r="B113" s="6" t="s">
        <v>1017</v>
      </c>
      <c r="C113" s="69">
        <v>40655</v>
      </c>
      <c r="D113" s="11">
        <v>40702</v>
      </c>
      <c r="E113" s="70">
        <f t="shared" si="3"/>
        <v>47</v>
      </c>
    </row>
    <row r="114" spans="1:5" x14ac:dyDescent="0.3">
      <c r="A114" s="5">
        <v>251</v>
      </c>
      <c r="B114" s="6" t="s">
        <v>1017</v>
      </c>
      <c r="C114" s="69">
        <v>37919</v>
      </c>
      <c r="D114" s="11">
        <v>37957</v>
      </c>
      <c r="E114" s="70">
        <f t="shared" si="3"/>
        <v>38</v>
      </c>
    </row>
    <row r="115" spans="1:5" x14ac:dyDescent="0.3">
      <c r="A115" s="5">
        <v>330</v>
      </c>
      <c r="B115" s="6" t="s">
        <v>1019</v>
      </c>
      <c r="C115" s="69">
        <v>40947</v>
      </c>
      <c r="D115" s="11" t="s">
        <v>1582</v>
      </c>
      <c r="E115" s="70" t="str">
        <f t="shared" si="3"/>
        <v/>
      </c>
    </row>
    <row r="116" spans="1:5" x14ac:dyDescent="0.3">
      <c r="A116" s="5">
        <v>69</v>
      </c>
      <c r="B116" s="6" t="s">
        <v>1017</v>
      </c>
      <c r="C116" s="69">
        <v>43173</v>
      </c>
      <c r="D116" s="11">
        <v>43342</v>
      </c>
      <c r="E116" s="70">
        <f t="shared" si="3"/>
        <v>169</v>
      </c>
    </row>
    <row r="117" spans="1:5" x14ac:dyDescent="0.3">
      <c r="A117" s="5">
        <v>969</v>
      </c>
      <c r="B117" s="6" t="s">
        <v>1017</v>
      </c>
      <c r="C117" s="69">
        <v>41352</v>
      </c>
      <c r="D117" s="11">
        <v>41342</v>
      </c>
      <c r="E117" s="70">
        <f t="shared" si="3"/>
        <v>-10</v>
      </c>
    </row>
    <row r="118" spans="1:5" x14ac:dyDescent="0.3">
      <c r="A118" s="5">
        <v>974</v>
      </c>
      <c r="B118" s="6" t="s">
        <v>1017</v>
      </c>
      <c r="C118" s="69">
        <v>41387</v>
      </c>
      <c r="D118" s="11">
        <v>41446</v>
      </c>
      <c r="E118" s="70">
        <f t="shared" si="3"/>
        <v>59</v>
      </c>
    </row>
    <row r="119" spans="1:5" x14ac:dyDescent="0.3">
      <c r="A119" s="5">
        <v>526</v>
      </c>
      <c r="B119" s="6" t="s">
        <v>1017</v>
      </c>
      <c r="C119" s="69">
        <v>33279</v>
      </c>
      <c r="D119" s="11">
        <v>33422</v>
      </c>
      <c r="E119" s="70">
        <f t="shared" si="3"/>
        <v>143</v>
      </c>
    </row>
    <row r="120" spans="1:5" x14ac:dyDescent="0.3">
      <c r="A120" s="5">
        <v>510</v>
      </c>
      <c r="B120" s="6" t="s">
        <v>1019</v>
      </c>
      <c r="C120" s="69">
        <v>28037</v>
      </c>
      <c r="D120" s="11" t="s">
        <v>1582</v>
      </c>
      <c r="E120" s="70" t="str">
        <f t="shared" si="3"/>
        <v/>
      </c>
    </row>
    <row r="121" spans="1:5" x14ac:dyDescent="0.3">
      <c r="A121" s="5">
        <v>444</v>
      </c>
      <c r="B121" s="6" t="s">
        <v>1019</v>
      </c>
      <c r="C121" s="69">
        <v>32075</v>
      </c>
      <c r="D121" s="11" t="s">
        <v>1582</v>
      </c>
      <c r="E121" s="70" t="str">
        <f t="shared" si="3"/>
        <v/>
      </c>
    </row>
    <row r="122" spans="1:5" x14ac:dyDescent="0.3">
      <c r="A122" s="5">
        <v>503</v>
      </c>
      <c r="B122" s="6" t="s">
        <v>1017</v>
      </c>
      <c r="C122" s="69">
        <v>27114</v>
      </c>
      <c r="D122" s="11">
        <v>27174</v>
      </c>
      <c r="E122" s="70">
        <f t="shared" si="3"/>
        <v>60</v>
      </c>
    </row>
    <row r="123" spans="1:5" x14ac:dyDescent="0.3">
      <c r="A123" s="5">
        <v>109</v>
      </c>
      <c r="B123" s="6" t="s">
        <v>1019</v>
      </c>
      <c r="C123" s="69">
        <v>41777</v>
      </c>
      <c r="D123" s="11" t="s">
        <v>1582</v>
      </c>
      <c r="E123" s="70" t="str">
        <f t="shared" si="3"/>
        <v/>
      </c>
    </row>
    <row r="124" spans="1:5" x14ac:dyDescent="0.3">
      <c r="A124" s="5">
        <v>823</v>
      </c>
      <c r="B124" s="6" t="s">
        <v>1017</v>
      </c>
      <c r="C124" s="69">
        <v>27532</v>
      </c>
      <c r="D124" s="11">
        <v>27534</v>
      </c>
      <c r="E124" s="70">
        <f t="shared" si="3"/>
        <v>2</v>
      </c>
    </row>
    <row r="125" spans="1:5" x14ac:dyDescent="0.3">
      <c r="A125" s="5">
        <v>147</v>
      </c>
      <c r="B125" s="6" t="s">
        <v>1017</v>
      </c>
      <c r="C125" s="69">
        <v>38431</v>
      </c>
      <c r="D125" s="11">
        <v>38610</v>
      </c>
      <c r="E125" s="70">
        <f t="shared" si="3"/>
        <v>179</v>
      </c>
    </row>
    <row r="126" spans="1:5" x14ac:dyDescent="0.3">
      <c r="A126" s="5">
        <v>625</v>
      </c>
      <c r="B126" s="6" t="s">
        <v>1019</v>
      </c>
      <c r="C126" s="69">
        <v>43376</v>
      </c>
      <c r="D126" s="11" t="s">
        <v>1582</v>
      </c>
      <c r="E126" s="70" t="str">
        <f t="shared" si="3"/>
        <v/>
      </c>
    </row>
    <row r="127" spans="1:5" x14ac:dyDescent="0.3">
      <c r="A127" s="5">
        <v>695</v>
      </c>
      <c r="B127" s="6" t="s">
        <v>1019</v>
      </c>
      <c r="C127" s="69">
        <v>41542</v>
      </c>
      <c r="D127" s="11" t="s">
        <v>1582</v>
      </c>
      <c r="E127" s="70" t="str">
        <f t="shared" si="3"/>
        <v/>
      </c>
    </row>
    <row r="128" spans="1:5" x14ac:dyDescent="0.3">
      <c r="A128" s="5">
        <v>983</v>
      </c>
      <c r="B128" s="6" t="s">
        <v>1019</v>
      </c>
      <c r="C128" s="69">
        <v>34159</v>
      </c>
      <c r="D128" s="11" t="s">
        <v>1582</v>
      </c>
      <c r="E128" s="70" t="str">
        <f t="shared" si="3"/>
        <v/>
      </c>
    </row>
    <row r="129" spans="1:5" x14ac:dyDescent="0.3">
      <c r="A129" s="5">
        <v>82</v>
      </c>
      <c r="B129" s="6" t="s">
        <v>1019</v>
      </c>
      <c r="C129" s="69">
        <v>35579</v>
      </c>
      <c r="D129" s="11" t="s">
        <v>1582</v>
      </c>
      <c r="E129" s="70" t="str">
        <f t="shared" si="3"/>
        <v/>
      </c>
    </row>
    <row r="130" spans="1:5" x14ac:dyDescent="0.3">
      <c r="A130" s="5">
        <v>397</v>
      </c>
      <c r="B130" s="6" t="s">
        <v>1019</v>
      </c>
      <c r="C130" s="69">
        <v>38046</v>
      </c>
      <c r="D130" s="11" t="s">
        <v>1582</v>
      </c>
      <c r="E130" s="70" t="str">
        <f t="shared" ref="E130:E161" si="4">IF(D130&lt;&gt;"", (D130-C130), "")</f>
        <v/>
      </c>
    </row>
    <row r="131" spans="1:5" x14ac:dyDescent="0.3">
      <c r="A131" s="5">
        <v>599</v>
      </c>
      <c r="B131" s="6" t="s">
        <v>1019</v>
      </c>
      <c r="C131" s="69">
        <v>37134</v>
      </c>
      <c r="D131" s="11" t="s">
        <v>1582</v>
      </c>
      <c r="E131" s="70" t="str">
        <f t="shared" si="4"/>
        <v/>
      </c>
    </row>
    <row r="132" spans="1:5" x14ac:dyDescent="0.3">
      <c r="A132" s="5">
        <v>306</v>
      </c>
      <c r="B132" s="6" t="s">
        <v>1017</v>
      </c>
      <c r="C132" s="69">
        <v>30344</v>
      </c>
      <c r="D132" s="11">
        <v>30519</v>
      </c>
      <c r="E132" s="70">
        <f t="shared" si="4"/>
        <v>175</v>
      </c>
    </row>
    <row r="133" spans="1:5" x14ac:dyDescent="0.3">
      <c r="A133" s="5">
        <v>536</v>
      </c>
      <c r="B133" s="6" t="s">
        <v>1017</v>
      </c>
      <c r="C133" s="69">
        <v>42636</v>
      </c>
      <c r="D133" s="11">
        <v>42634</v>
      </c>
      <c r="E133" s="70">
        <f t="shared" si="4"/>
        <v>-2</v>
      </c>
    </row>
    <row r="134" spans="1:5" x14ac:dyDescent="0.3">
      <c r="A134" s="5">
        <v>20</v>
      </c>
      <c r="B134" s="6" t="s">
        <v>1019</v>
      </c>
      <c r="C134" s="69">
        <v>43007</v>
      </c>
      <c r="D134" s="11" t="s">
        <v>1582</v>
      </c>
      <c r="E134" s="70" t="str">
        <f t="shared" si="4"/>
        <v/>
      </c>
    </row>
    <row r="135" spans="1:5" x14ac:dyDescent="0.3">
      <c r="A135" s="5">
        <v>515</v>
      </c>
      <c r="B135" s="6" t="s">
        <v>1019</v>
      </c>
      <c r="C135" s="69">
        <v>35065</v>
      </c>
      <c r="D135" s="11" t="s">
        <v>1582</v>
      </c>
      <c r="E135" s="70" t="str">
        <f t="shared" si="4"/>
        <v/>
      </c>
    </row>
    <row r="136" spans="1:5" x14ac:dyDescent="0.3">
      <c r="A136" s="5">
        <v>332</v>
      </c>
      <c r="B136" s="6" t="s">
        <v>1019</v>
      </c>
      <c r="C136" s="69">
        <v>39705</v>
      </c>
      <c r="D136" s="11" t="s">
        <v>1582</v>
      </c>
      <c r="E136" s="70" t="str">
        <f t="shared" si="4"/>
        <v/>
      </c>
    </row>
    <row r="137" spans="1:5" x14ac:dyDescent="0.3">
      <c r="A137" s="5">
        <v>127</v>
      </c>
      <c r="B137" s="6" t="s">
        <v>1017</v>
      </c>
      <c r="C137" s="69">
        <v>38725</v>
      </c>
      <c r="D137" s="11">
        <v>38726</v>
      </c>
      <c r="E137" s="70">
        <f t="shared" si="4"/>
        <v>1</v>
      </c>
    </row>
    <row r="138" spans="1:5" x14ac:dyDescent="0.3">
      <c r="A138" s="5">
        <v>958</v>
      </c>
      <c r="B138" s="6" t="s">
        <v>1019</v>
      </c>
      <c r="C138" s="69">
        <v>42424</v>
      </c>
      <c r="D138" s="11" t="s">
        <v>1582</v>
      </c>
      <c r="E138" s="70" t="str">
        <f t="shared" si="4"/>
        <v/>
      </c>
    </row>
    <row r="139" spans="1:5" x14ac:dyDescent="0.3">
      <c r="A139" s="5">
        <v>42</v>
      </c>
      <c r="B139" s="6" t="s">
        <v>1017</v>
      </c>
      <c r="C139" s="69">
        <v>28875</v>
      </c>
      <c r="D139" s="11">
        <v>29110</v>
      </c>
      <c r="E139" s="70">
        <f t="shared" si="4"/>
        <v>235</v>
      </c>
    </row>
    <row r="140" spans="1:5" x14ac:dyDescent="0.3">
      <c r="A140" s="5">
        <v>977</v>
      </c>
      <c r="B140" s="6" t="s">
        <v>1017</v>
      </c>
      <c r="C140" s="69">
        <v>37290</v>
      </c>
      <c r="D140" s="11">
        <v>37549</v>
      </c>
      <c r="E140" s="70">
        <f t="shared" si="4"/>
        <v>259</v>
      </c>
    </row>
    <row r="141" spans="1:5" x14ac:dyDescent="0.3">
      <c r="A141" s="5">
        <v>460</v>
      </c>
      <c r="B141" s="6" t="s">
        <v>1017</v>
      </c>
      <c r="C141" s="69">
        <v>38458</v>
      </c>
      <c r="D141" s="11">
        <v>38610</v>
      </c>
      <c r="E141" s="70">
        <f t="shared" si="4"/>
        <v>152</v>
      </c>
    </row>
    <row r="142" spans="1:5" x14ac:dyDescent="0.3">
      <c r="A142" s="5">
        <v>659</v>
      </c>
      <c r="B142" s="6" t="s">
        <v>1017</v>
      </c>
      <c r="C142" s="69">
        <v>35847</v>
      </c>
      <c r="D142" s="11">
        <v>36049</v>
      </c>
      <c r="E142" s="70">
        <f t="shared" si="4"/>
        <v>202</v>
      </c>
    </row>
    <row r="143" spans="1:5" x14ac:dyDescent="0.3">
      <c r="A143" s="5">
        <v>197</v>
      </c>
      <c r="B143" s="6" t="s">
        <v>1017</v>
      </c>
      <c r="C143" s="69">
        <v>32596</v>
      </c>
      <c r="D143" s="11">
        <v>32743</v>
      </c>
      <c r="E143" s="70">
        <f t="shared" si="4"/>
        <v>147</v>
      </c>
    </row>
    <row r="144" spans="1:5" x14ac:dyDescent="0.3">
      <c r="A144" s="5">
        <v>540</v>
      </c>
      <c r="B144" s="6" t="s">
        <v>1017</v>
      </c>
      <c r="C144" s="69">
        <v>28236</v>
      </c>
      <c r="D144" s="11">
        <v>28437</v>
      </c>
      <c r="E144" s="70">
        <f t="shared" si="4"/>
        <v>201</v>
      </c>
    </row>
    <row r="145" spans="1:5" x14ac:dyDescent="0.3">
      <c r="A145" s="5">
        <v>178</v>
      </c>
      <c r="B145" s="6" t="s">
        <v>1017</v>
      </c>
      <c r="C145" s="69">
        <v>39814</v>
      </c>
      <c r="D145" s="11">
        <v>39839</v>
      </c>
      <c r="E145" s="70">
        <f t="shared" si="4"/>
        <v>25</v>
      </c>
    </row>
    <row r="146" spans="1:5" x14ac:dyDescent="0.3">
      <c r="A146" s="5">
        <v>202</v>
      </c>
      <c r="B146" s="6" t="s">
        <v>1017</v>
      </c>
      <c r="C146" s="69">
        <v>36918</v>
      </c>
      <c r="D146" s="11">
        <v>37106</v>
      </c>
      <c r="E146" s="70">
        <f t="shared" si="4"/>
        <v>188</v>
      </c>
    </row>
    <row r="147" spans="1:5" x14ac:dyDescent="0.3">
      <c r="A147" s="5">
        <v>632</v>
      </c>
      <c r="B147" s="6" t="s">
        <v>1017</v>
      </c>
      <c r="C147" s="69">
        <v>33842</v>
      </c>
      <c r="D147" s="11">
        <v>33963</v>
      </c>
      <c r="E147" s="70">
        <f t="shared" si="4"/>
        <v>121</v>
      </c>
    </row>
    <row r="148" spans="1:5" x14ac:dyDescent="0.3">
      <c r="A148" s="5">
        <v>25</v>
      </c>
      <c r="B148" s="6" t="s">
        <v>1017</v>
      </c>
      <c r="C148" s="69">
        <v>38136</v>
      </c>
      <c r="D148" s="11">
        <v>38124</v>
      </c>
      <c r="E148" s="70">
        <f t="shared" si="4"/>
        <v>-12</v>
      </c>
    </row>
    <row r="149" spans="1:5" x14ac:dyDescent="0.3">
      <c r="A149" s="5">
        <v>990</v>
      </c>
      <c r="B149" s="6" t="s">
        <v>1017</v>
      </c>
      <c r="C149" s="69">
        <v>37759</v>
      </c>
      <c r="D149" s="11">
        <v>37953</v>
      </c>
      <c r="E149" s="70">
        <f t="shared" si="4"/>
        <v>194</v>
      </c>
    </row>
    <row r="150" spans="1:5" x14ac:dyDescent="0.3">
      <c r="A150" s="5">
        <v>913</v>
      </c>
      <c r="B150" s="6" t="s">
        <v>1019</v>
      </c>
      <c r="C150" s="69">
        <v>27157</v>
      </c>
      <c r="D150" s="11" t="s">
        <v>1582</v>
      </c>
      <c r="E150" s="70" t="str">
        <f t="shared" si="4"/>
        <v/>
      </c>
    </row>
    <row r="151" spans="1:5" x14ac:dyDescent="0.3">
      <c r="A151" s="5">
        <v>371</v>
      </c>
      <c r="B151" s="6" t="s">
        <v>1019</v>
      </c>
      <c r="C151" s="69">
        <v>27578</v>
      </c>
      <c r="D151" s="11" t="s">
        <v>1582</v>
      </c>
      <c r="E151" s="70" t="str">
        <f t="shared" si="4"/>
        <v/>
      </c>
    </row>
    <row r="152" spans="1:5" x14ac:dyDescent="0.3">
      <c r="A152" s="5">
        <v>514</v>
      </c>
      <c r="B152" s="6" t="s">
        <v>1019</v>
      </c>
      <c r="C152" s="69">
        <v>30089</v>
      </c>
      <c r="D152" s="11" t="s">
        <v>1582</v>
      </c>
      <c r="E152" s="70" t="str">
        <f t="shared" si="4"/>
        <v/>
      </c>
    </row>
    <row r="153" spans="1:5" x14ac:dyDescent="0.3">
      <c r="A153" s="5">
        <v>707</v>
      </c>
      <c r="B153" s="6" t="s">
        <v>1019</v>
      </c>
      <c r="C153" s="69">
        <v>39252</v>
      </c>
      <c r="D153" s="11" t="s">
        <v>1582</v>
      </c>
      <c r="E153" s="70" t="str">
        <f t="shared" si="4"/>
        <v/>
      </c>
    </row>
    <row r="154" spans="1:5" x14ac:dyDescent="0.3">
      <c r="A154" s="5">
        <v>473</v>
      </c>
      <c r="B154" s="6" t="s">
        <v>1017</v>
      </c>
      <c r="C154" s="69">
        <v>40933</v>
      </c>
      <c r="D154" s="11">
        <v>40925</v>
      </c>
      <c r="E154" s="70">
        <f t="shared" si="4"/>
        <v>-8</v>
      </c>
    </row>
    <row r="155" spans="1:5" x14ac:dyDescent="0.3">
      <c r="A155" s="5">
        <v>847</v>
      </c>
      <c r="B155" s="6" t="s">
        <v>1019</v>
      </c>
      <c r="C155" s="69">
        <v>30423</v>
      </c>
      <c r="D155" s="11" t="s">
        <v>1582</v>
      </c>
      <c r="E155" s="70" t="str">
        <f t="shared" si="4"/>
        <v/>
      </c>
    </row>
    <row r="156" spans="1:5" x14ac:dyDescent="0.3">
      <c r="A156" s="5">
        <v>815</v>
      </c>
      <c r="B156" s="6" t="s">
        <v>1017</v>
      </c>
      <c r="C156" s="69">
        <v>40208</v>
      </c>
      <c r="D156" s="11">
        <v>40239</v>
      </c>
      <c r="E156" s="70">
        <f t="shared" si="4"/>
        <v>31</v>
      </c>
    </row>
    <row r="157" spans="1:5" x14ac:dyDescent="0.3">
      <c r="A157" s="5">
        <v>928</v>
      </c>
      <c r="B157" s="6" t="s">
        <v>1019</v>
      </c>
      <c r="C157" s="69">
        <v>26912</v>
      </c>
      <c r="D157" s="11" t="s">
        <v>1582</v>
      </c>
      <c r="E157" s="70" t="str">
        <f t="shared" si="4"/>
        <v/>
      </c>
    </row>
    <row r="158" spans="1:5" x14ac:dyDescent="0.3">
      <c r="A158" s="5">
        <v>210</v>
      </c>
      <c r="B158" s="6" t="s">
        <v>1019</v>
      </c>
      <c r="C158" s="69">
        <v>38648</v>
      </c>
      <c r="D158" s="11" t="s">
        <v>1582</v>
      </c>
      <c r="E158" s="70" t="str">
        <f t="shared" si="4"/>
        <v/>
      </c>
    </row>
    <row r="159" spans="1:5" x14ac:dyDescent="0.3">
      <c r="A159" s="5">
        <v>793</v>
      </c>
      <c r="B159" s="6" t="s">
        <v>1019</v>
      </c>
      <c r="C159" s="69">
        <v>35252</v>
      </c>
      <c r="D159" s="11" t="s">
        <v>1582</v>
      </c>
      <c r="E159" s="70" t="str">
        <f t="shared" si="4"/>
        <v/>
      </c>
    </row>
    <row r="160" spans="1:5" x14ac:dyDescent="0.3">
      <c r="A160" s="5">
        <v>872</v>
      </c>
      <c r="B160" s="6" t="s">
        <v>1017</v>
      </c>
      <c r="C160" s="69">
        <v>39589</v>
      </c>
      <c r="D160" s="11">
        <v>39585</v>
      </c>
      <c r="E160" s="70">
        <f t="shared" si="4"/>
        <v>-4</v>
      </c>
    </row>
    <row r="161" spans="1:5" x14ac:dyDescent="0.3">
      <c r="A161" s="5">
        <v>298</v>
      </c>
      <c r="B161" s="6" t="s">
        <v>1019</v>
      </c>
      <c r="C161" s="69">
        <v>28988</v>
      </c>
      <c r="D161" s="11" t="s">
        <v>1582</v>
      </c>
      <c r="E161" s="70" t="str">
        <f t="shared" si="4"/>
        <v/>
      </c>
    </row>
    <row r="162" spans="1:5" x14ac:dyDescent="0.3">
      <c r="A162" s="5">
        <v>941</v>
      </c>
      <c r="B162" s="6" t="s">
        <v>1017</v>
      </c>
      <c r="C162" s="69">
        <v>40360</v>
      </c>
      <c r="D162" s="11">
        <v>40418</v>
      </c>
      <c r="E162" s="70">
        <f t="shared" ref="E162:E193" si="5">IF(D162&lt;&gt;"", (D162-C162), "")</f>
        <v>58</v>
      </c>
    </row>
    <row r="163" spans="1:5" x14ac:dyDescent="0.3">
      <c r="A163" s="5">
        <v>731</v>
      </c>
      <c r="B163" s="6" t="s">
        <v>1019</v>
      </c>
      <c r="C163" s="69">
        <v>30502</v>
      </c>
      <c r="D163" s="11" t="s">
        <v>1582</v>
      </c>
      <c r="E163" s="70" t="str">
        <f t="shared" si="5"/>
        <v/>
      </c>
    </row>
    <row r="164" spans="1:5" x14ac:dyDescent="0.3">
      <c r="A164" s="5">
        <v>500</v>
      </c>
      <c r="B164" s="6" t="s">
        <v>1019</v>
      </c>
      <c r="C164" s="69">
        <v>29407</v>
      </c>
      <c r="D164" s="11" t="s">
        <v>1582</v>
      </c>
      <c r="E164" s="70" t="str">
        <f t="shared" si="5"/>
        <v/>
      </c>
    </row>
    <row r="165" spans="1:5" x14ac:dyDescent="0.3">
      <c r="A165" s="5">
        <v>142</v>
      </c>
      <c r="B165" s="6" t="s">
        <v>1019</v>
      </c>
      <c r="C165" s="69">
        <v>30549</v>
      </c>
      <c r="D165" s="11" t="s">
        <v>1582</v>
      </c>
      <c r="E165" s="70" t="str">
        <f t="shared" si="5"/>
        <v/>
      </c>
    </row>
    <row r="166" spans="1:5" x14ac:dyDescent="0.3">
      <c r="A166" s="5">
        <v>787</v>
      </c>
      <c r="B166" s="6" t="s">
        <v>1017</v>
      </c>
      <c r="C166" s="69">
        <v>40630</v>
      </c>
      <c r="D166" s="11">
        <v>40719</v>
      </c>
      <c r="E166" s="70">
        <f t="shared" si="5"/>
        <v>89</v>
      </c>
    </row>
    <row r="167" spans="1:5" x14ac:dyDescent="0.3">
      <c r="A167" s="5">
        <v>749</v>
      </c>
      <c r="B167" s="6" t="s">
        <v>1017</v>
      </c>
      <c r="C167" s="69">
        <v>41759</v>
      </c>
      <c r="D167" s="11">
        <v>41822</v>
      </c>
      <c r="E167" s="70">
        <f t="shared" si="5"/>
        <v>63</v>
      </c>
    </row>
    <row r="168" spans="1:5" x14ac:dyDescent="0.3">
      <c r="A168" s="5">
        <v>304</v>
      </c>
      <c r="B168" s="6" t="s">
        <v>1017</v>
      </c>
      <c r="C168" s="69">
        <v>38066</v>
      </c>
      <c r="D168" s="11">
        <v>38255</v>
      </c>
      <c r="E168" s="70">
        <f t="shared" si="5"/>
        <v>189</v>
      </c>
    </row>
    <row r="169" spans="1:5" x14ac:dyDescent="0.3">
      <c r="A169" s="5">
        <v>30</v>
      </c>
      <c r="B169" s="6" t="s">
        <v>1017</v>
      </c>
      <c r="C169" s="69">
        <v>40228</v>
      </c>
      <c r="D169" s="11">
        <v>40246</v>
      </c>
      <c r="E169" s="70">
        <f t="shared" si="5"/>
        <v>18</v>
      </c>
    </row>
    <row r="170" spans="1:5" x14ac:dyDescent="0.3">
      <c r="A170" s="5">
        <v>477</v>
      </c>
      <c r="B170" s="6" t="s">
        <v>1019</v>
      </c>
      <c r="C170" s="69">
        <v>31662</v>
      </c>
      <c r="D170" s="11" t="s">
        <v>1582</v>
      </c>
      <c r="E170" s="70" t="str">
        <f t="shared" si="5"/>
        <v/>
      </c>
    </row>
    <row r="171" spans="1:5" x14ac:dyDescent="0.3">
      <c r="A171" s="5">
        <v>52</v>
      </c>
      <c r="B171" s="6" t="s">
        <v>1019</v>
      </c>
      <c r="C171" s="69">
        <v>42510</v>
      </c>
      <c r="D171" s="11" t="s">
        <v>1582</v>
      </c>
      <c r="E171" s="70" t="str">
        <f t="shared" si="5"/>
        <v/>
      </c>
    </row>
    <row r="172" spans="1:5" x14ac:dyDescent="0.3">
      <c r="A172" s="5">
        <v>73</v>
      </c>
      <c r="B172" s="6" t="s">
        <v>1019</v>
      </c>
      <c r="C172" s="69">
        <v>34034</v>
      </c>
      <c r="D172" s="11" t="s">
        <v>1582</v>
      </c>
      <c r="E172" s="70" t="str">
        <f t="shared" si="5"/>
        <v/>
      </c>
    </row>
    <row r="173" spans="1:5" x14ac:dyDescent="0.3">
      <c r="A173" s="5">
        <v>691</v>
      </c>
      <c r="B173" s="6" t="s">
        <v>1017</v>
      </c>
      <c r="C173" s="69">
        <v>41031</v>
      </c>
      <c r="D173" s="11">
        <v>41141</v>
      </c>
      <c r="E173" s="70">
        <f t="shared" si="5"/>
        <v>110</v>
      </c>
    </row>
    <row r="174" spans="1:5" x14ac:dyDescent="0.3">
      <c r="A174" s="5">
        <v>786</v>
      </c>
      <c r="B174" s="6" t="s">
        <v>1017</v>
      </c>
      <c r="C174" s="69">
        <v>27917</v>
      </c>
      <c r="D174" s="11">
        <v>28003</v>
      </c>
      <c r="E174" s="70">
        <f t="shared" si="5"/>
        <v>86</v>
      </c>
    </row>
    <row r="175" spans="1:5" x14ac:dyDescent="0.3">
      <c r="A175" s="5">
        <v>68</v>
      </c>
      <c r="B175" s="6" t="s">
        <v>1019</v>
      </c>
      <c r="C175" s="69">
        <v>38198</v>
      </c>
      <c r="D175" s="11" t="s">
        <v>1582</v>
      </c>
      <c r="E175" s="70" t="str">
        <f t="shared" si="5"/>
        <v/>
      </c>
    </row>
    <row r="176" spans="1:5" x14ac:dyDescent="0.3">
      <c r="A176" s="5">
        <v>630</v>
      </c>
      <c r="B176" s="6" t="s">
        <v>1017</v>
      </c>
      <c r="C176" s="69">
        <v>39867</v>
      </c>
      <c r="D176" s="11">
        <v>40085</v>
      </c>
      <c r="E176" s="70">
        <f t="shared" si="5"/>
        <v>218</v>
      </c>
    </row>
    <row r="177" spans="1:5" x14ac:dyDescent="0.3">
      <c r="A177" s="5">
        <v>357</v>
      </c>
      <c r="B177" s="6" t="s">
        <v>1019</v>
      </c>
      <c r="C177" s="69">
        <v>33157</v>
      </c>
      <c r="D177" s="11" t="s">
        <v>1582</v>
      </c>
      <c r="E177" s="70" t="str">
        <f t="shared" si="5"/>
        <v/>
      </c>
    </row>
    <row r="178" spans="1:5" x14ac:dyDescent="0.3">
      <c r="A178" s="5">
        <v>455</v>
      </c>
      <c r="B178" s="6" t="s">
        <v>1019</v>
      </c>
      <c r="C178" s="69">
        <v>40824</v>
      </c>
      <c r="D178" s="11" t="s">
        <v>1582</v>
      </c>
      <c r="E178" s="70" t="str">
        <f t="shared" si="5"/>
        <v/>
      </c>
    </row>
    <row r="179" spans="1:5" x14ac:dyDescent="0.3">
      <c r="A179" s="5">
        <v>947</v>
      </c>
      <c r="B179" s="6" t="s">
        <v>1017</v>
      </c>
      <c r="C179" s="69">
        <v>31792</v>
      </c>
      <c r="D179" s="11">
        <v>31897</v>
      </c>
      <c r="E179" s="70">
        <f t="shared" si="5"/>
        <v>105</v>
      </c>
    </row>
    <row r="180" spans="1:5" x14ac:dyDescent="0.3">
      <c r="A180" s="5">
        <v>589</v>
      </c>
      <c r="B180" s="6" t="s">
        <v>1019</v>
      </c>
      <c r="C180" s="69">
        <v>25970</v>
      </c>
      <c r="D180" s="11" t="s">
        <v>1582</v>
      </c>
      <c r="E180" s="70" t="str">
        <f t="shared" si="5"/>
        <v/>
      </c>
    </row>
    <row r="181" spans="1:5" x14ac:dyDescent="0.3">
      <c r="A181" s="5">
        <v>863</v>
      </c>
      <c r="B181" s="6" t="s">
        <v>1019</v>
      </c>
      <c r="C181" s="69">
        <v>27457</v>
      </c>
      <c r="D181" s="11" t="s">
        <v>1582</v>
      </c>
      <c r="E181" s="70" t="str">
        <f t="shared" si="5"/>
        <v/>
      </c>
    </row>
    <row r="182" spans="1:5" x14ac:dyDescent="0.3">
      <c r="A182" s="5">
        <v>668</v>
      </c>
      <c r="B182" s="6" t="s">
        <v>1017</v>
      </c>
      <c r="C182" s="69">
        <v>26460</v>
      </c>
      <c r="D182" s="11">
        <v>26466</v>
      </c>
      <c r="E182" s="70">
        <f t="shared" si="5"/>
        <v>6</v>
      </c>
    </row>
    <row r="183" spans="1:5" x14ac:dyDescent="0.3">
      <c r="A183" s="5">
        <v>206</v>
      </c>
      <c r="B183" s="6" t="s">
        <v>1019</v>
      </c>
      <c r="C183" s="69">
        <v>41085</v>
      </c>
      <c r="D183" s="11" t="s">
        <v>1582</v>
      </c>
      <c r="E183" s="70" t="str">
        <f t="shared" si="5"/>
        <v/>
      </c>
    </row>
    <row r="184" spans="1:5" x14ac:dyDescent="0.3">
      <c r="A184" s="5">
        <v>835</v>
      </c>
      <c r="B184" s="6" t="s">
        <v>1019</v>
      </c>
      <c r="C184" s="69">
        <v>28130</v>
      </c>
      <c r="D184" s="11" t="s">
        <v>1582</v>
      </c>
      <c r="E184" s="70" t="str">
        <f t="shared" si="5"/>
        <v/>
      </c>
    </row>
    <row r="185" spans="1:5" x14ac:dyDescent="0.3">
      <c r="A185" s="5">
        <v>315</v>
      </c>
      <c r="B185" s="6" t="s">
        <v>1019</v>
      </c>
      <c r="C185" s="69">
        <v>35029</v>
      </c>
      <c r="D185" s="11" t="s">
        <v>1582</v>
      </c>
      <c r="E185" s="70" t="str">
        <f t="shared" si="5"/>
        <v/>
      </c>
    </row>
    <row r="186" spans="1:5" x14ac:dyDescent="0.3">
      <c r="A186" s="5">
        <v>553</v>
      </c>
      <c r="B186" s="6" t="s">
        <v>1019</v>
      </c>
      <c r="C186" s="69">
        <v>34906</v>
      </c>
      <c r="D186" s="11" t="s">
        <v>1582</v>
      </c>
      <c r="E186" s="70" t="str">
        <f t="shared" si="5"/>
        <v/>
      </c>
    </row>
    <row r="187" spans="1:5" x14ac:dyDescent="0.3">
      <c r="A187" s="5">
        <v>861</v>
      </c>
      <c r="B187" s="6" t="s">
        <v>1017</v>
      </c>
      <c r="C187" s="69">
        <v>35104</v>
      </c>
      <c r="D187" s="11">
        <v>35321</v>
      </c>
      <c r="E187" s="70">
        <f t="shared" si="5"/>
        <v>217</v>
      </c>
    </row>
    <row r="188" spans="1:5" x14ac:dyDescent="0.3">
      <c r="A188" s="5">
        <v>279</v>
      </c>
      <c r="B188" s="6" t="s">
        <v>1019</v>
      </c>
      <c r="C188" s="69">
        <v>42447</v>
      </c>
      <c r="D188" s="11" t="s">
        <v>1582</v>
      </c>
      <c r="E188" s="70" t="str">
        <f t="shared" si="5"/>
        <v/>
      </c>
    </row>
    <row r="189" spans="1:5" x14ac:dyDescent="0.3">
      <c r="A189" s="5">
        <v>75</v>
      </c>
      <c r="B189" s="6" t="s">
        <v>1017</v>
      </c>
      <c r="C189" s="69">
        <v>37404</v>
      </c>
      <c r="D189" s="11">
        <v>37507</v>
      </c>
      <c r="E189" s="70">
        <f t="shared" si="5"/>
        <v>103</v>
      </c>
    </row>
    <row r="190" spans="1:5" x14ac:dyDescent="0.3">
      <c r="A190" s="5">
        <v>895</v>
      </c>
      <c r="B190" s="6" t="s">
        <v>1019</v>
      </c>
      <c r="C190" s="69">
        <v>40252</v>
      </c>
      <c r="D190" s="11" t="s">
        <v>1582</v>
      </c>
      <c r="E190" s="70" t="str">
        <f t="shared" si="5"/>
        <v/>
      </c>
    </row>
    <row r="191" spans="1:5" x14ac:dyDescent="0.3">
      <c r="A191" s="5">
        <v>866</v>
      </c>
      <c r="B191" s="6" t="s">
        <v>1017</v>
      </c>
      <c r="C191" s="69">
        <v>34721</v>
      </c>
      <c r="D191" s="11">
        <v>34700</v>
      </c>
      <c r="E191" s="70">
        <f t="shared" si="5"/>
        <v>-21</v>
      </c>
    </row>
    <row r="192" spans="1:5" x14ac:dyDescent="0.3">
      <c r="A192" s="5">
        <v>792</v>
      </c>
      <c r="B192" s="6" t="s">
        <v>1019</v>
      </c>
      <c r="C192" s="69">
        <v>39715</v>
      </c>
      <c r="D192" s="11" t="s">
        <v>1582</v>
      </c>
      <c r="E192" s="70" t="str">
        <f t="shared" si="5"/>
        <v/>
      </c>
    </row>
    <row r="193" spans="1:5" x14ac:dyDescent="0.3">
      <c r="A193" s="5">
        <v>191</v>
      </c>
      <c r="B193" s="6" t="s">
        <v>1017</v>
      </c>
      <c r="C193" s="69">
        <v>32511</v>
      </c>
      <c r="D193" s="11">
        <v>32798</v>
      </c>
      <c r="E193" s="70">
        <f t="shared" si="5"/>
        <v>287</v>
      </c>
    </row>
    <row r="194" spans="1:5" x14ac:dyDescent="0.3">
      <c r="A194" s="5">
        <v>59</v>
      </c>
      <c r="B194" s="6" t="s">
        <v>1019</v>
      </c>
      <c r="C194" s="69">
        <v>30774</v>
      </c>
      <c r="D194" s="11" t="s">
        <v>1582</v>
      </c>
      <c r="E194" s="70" t="str">
        <f t="shared" ref="E194:E201" si="6">IF(D194&lt;&gt;"", (D194-C194), "")</f>
        <v/>
      </c>
    </row>
    <row r="195" spans="1:5" x14ac:dyDescent="0.3">
      <c r="A195" s="5">
        <v>748</v>
      </c>
      <c r="B195" s="6" t="s">
        <v>1019</v>
      </c>
      <c r="C195" s="69">
        <v>31904</v>
      </c>
      <c r="D195" s="11" t="s">
        <v>1582</v>
      </c>
      <c r="E195" s="70" t="str">
        <f t="shared" si="6"/>
        <v/>
      </c>
    </row>
    <row r="196" spans="1:5" x14ac:dyDescent="0.3">
      <c r="A196" s="5">
        <v>693</v>
      </c>
      <c r="B196" s="6" t="s">
        <v>1019</v>
      </c>
      <c r="C196" s="69">
        <v>30685</v>
      </c>
      <c r="D196" s="11" t="s">
        <v>1582</v>
      </c>
      <c r="E196" s="70" t="str">
        <f t="shared" si="6"/>
        <v/>
      </c>
    </row>
    <row r="197" spans="1:5" x14ac:dyDescent="0.3">
      <c r="A197" s="5">
        <v>955</v>
      </c>
      <c r="B197" s="6" t="s">
        <v>1017</v>
      </c>
      <c r="C197" s="69">
        <v>33734</v>
      </c>
      <c r="D197" s="11">
        <v>33965</v>
      </c>
      <c r="E197" s="70">
        <f t="shared" si="6"/>
        <v>231</v>
      </c>
    </row>
    <row r="198" spans="1:5" x14ac:dyDescent="0.3">
      <c r="A198" s="5">
        <v>538</v>
      </c>
      <c r="B198" s="6" t="s">
        <v>1019</v>
      </c>
      <c r="C198" s="69">
        <v>40032</v>
      </c>
      <c r="D198" s="11" t="s">
        <v>1582</v>
      </c>
      <c r="E198" s="70" t="str">
        <f t="shared" si="6"/>
        <v/>
      </c>
    </row>
    <row r="199" spans="1:5" x14ac:dyDescent="0.3">
      <c r="A199" s="5">
        <v>169</v>
      </c>
      <c r="B199" s="6" t="s">
        <v>1017</v>
      </c>
      <c r="C199" s="69">
        <v>42811</v>
      </c>
      <c r="D199" s="11">
        <v>42971</v>
      </c>
      <c r="E199" s="70">
        <f t="shared" si="6"/>
        <v>160</v>
      </c>
    </row>
    <row r="200" spans="1:5" x14ac:dyDescent="0.3">
      <c r="A200" s="5">
        <v>924</v>
      </c>
      <c r="B200" s="6" t="s">
        <v>1017</v>
      </c>
      <c r="C200" s="69">
        <v>42032</v>
      </c>
      <c r="D200" s="11">
        <v>42083</v>
      </c>
      <c r="E200" s="70">
        <f t="shared" si="6"/>
        <v>51</v>
      </c>
    </row>
    <row r="201" spans="1:5" x14ac:dyDescent="0.3">
      <c r="A201" s="8">
        <v>579</v>
      </c>
      <c r="B201" s="9" t="s">
        <v>1019</v>
      </c>
      <c r="C201" s="48">
        <v>42725</v>
      </c>
      <c r="D201" s="12" t="s">
        <v>1582</v>
      </c>
      <c r="E201" s="71" t="str">
        <f t="shared" si="6"/>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1"/>
  <sheetViews>
    <sheetView showGridLines="0" workbookViewId="0">
      <selection activeCell="H201" sqref="H201"/>
    </sheetView>
  </sheetViews>
  <sheetFormatPr defaultRowHeight="14.4" x14ac:dyDescent="0.3"/>
  <cols>
    <col min="2" max="2" width="4.77734375" bestFit="1" customWidth="1"/>
    <col min="3" max="3" width="9.77734375" bestFit="1" customWidth="1"/>
    <col min="4" max="4" width="28.33203125" bestFit="1" customWidth="1"/>
    <col min="5" max="5" width="38.21875" bestFit="1" customWidth="1"/>
    <col min="6" max="6" width="10" bestFit="1" customWidth="1"/>
    <col min="7" max="7" width="11.44140625" bestFit="1" customWidth="1"/>
  </cols>
  <sheetData>
    <row r="1" spans="1:7" x14ac:dyDescent="0.3">
      <c r="A1" s="75" t="s">
        <v>2</v>
      </c>
      <c r="B1" s="75" t="s">
        <v>211</v>
      </c>
      <c r="C1" s="75" t="s">
        <v>212</v>
      </c>
      <c r="D1" s="75" t="s">
        <v>213</v>
      </c>
      <c r="E1" s="75" t="s">
        <v>214</v>
      </c>
      <c r="F1" s="75" t="s">
        <v>215</v>
      </c>
      <c r="G1" s="75" t="s">
        <v>216</v>
      </c>
    </row>
    <row r="2" spans="1:7" x14ac:dyDescent="0.3">
      <c r="A2" s="2">
        <f>VLOOKUP(B2, Employee_Manages_Shipment!A2:B201, 2, 0)</f>
        <v>690</v>
      </c>
      <c r="B2" s="3">
        <v>582</v>
      </c>
      <c r="C2" s="3" t="s">
        <v>217</v>
      </c>
      <c r="D2" s="3" t="s">
        <v>218</v>
      </c>
      <c r="E2" s="3" t="s">
        <v>219</v>
      </c>
      <c r="F2" s="3" t="s">
        <v>220</v>
      </c>
      <c r="G2" s="4">
        <v>2754220306</v>
      </c>
    </row>
    <row r="3" spans="1:7" x14ac:dyDescent="0.3">
      <c r="A3" s="5">
        <f>VLOOKUP(B3, Employee_Manages_Shipment!A3:B202, 2, 0)</f>
        <v>933</v>
      </c>
      <c r="B3" s="6">
        <v>396</v>
      </c>
      <c r="C3" s="6" t="s">
        <v>221</v>
      </c>
      <c r="D3" s="6" t="s">
        <v>222</v>
      </c>
      <c r="E3" s="6" t="s">
        <v>223</v>
      </c>
      <c r="F3" s="6" t="s">
        <v>224</v>
      </c>
      <c r="G3" s="7">
        <v>4171197971</v>
      </c>
    </row>
    <row r="4" spans="1:7" x14ac:dyDescent="0.3">
      <c r="A4" s="5">
        <f>VLOOKUP(B4, Employee_Manages_Shipment!A4:B203, 2, 0)</f>
        <v>261</v>
      </c>
      <c r="B4" s="6">
        <v>545</v>
      </c>
      <c r="C4" s="6" t="s">
        <v>225</v>
      </c>
      <c r="D4" s="6" t="s">
        <v>226</v>
      </c>
      <c r="E4" s="6" t="s">
        <v>227</v>
      </c>
      <c r="F4" s="6" t="s">
        <v>228</v>
      </c>
      <c r="G4" s="7">
        <v>8354987185</v>
      </c>
    </row>
    <row r="5" spans="1:7" x14ac:dyDescent="0.3">
      <c r="A5" s="5">
        <f>VLOOKUP(B5, Employee_Manages_Shipment!A5:B204, 2, 0)</f>
        <v>445</v>
      </c>
      <c r="B5" s="6">
        <v>770</v>
      </c>
      <c r="C5" s="6" t="s">
        <v>229</v>
      </c>
      <c r="D5" s="6" t="s">
        <v>230</v>
      </c>
      <c r="E5" s="6" t="s">
        <v>231</v>
      </c>
      <c r="F5" s="6" t="s">
        <v>232</v>
      </c>
      <c r="G5" s="7">
        <v>6348759218</v>
      </c>
    </row>
    <row r="6" spans="1:7" x14ac:dyDescent="0.3">
      <c r="A6" s="5">
        <f>VLOOKUP(B6, Employee_Manages_Shipment!A6:B205, 2, 0)</f>
        <v>722</v>
      </c>
      <c r="B6" s="6">
        <v>991</v>
      </c>
      <c r="C6" s="6" t="s">
        <v>233</v>
      </c>
      <c r="D6" s="6" t="s">
        <v>234</v>
      </c>
      <c r="E6" s="6" t="s">
        <v>235</v>
      </c>
      <c r="F6" s="6" t="s">
        <v>236</v>
      </c>
      <c r="G6" s="7">
        <v>5096424869</v>
      </c>
    </row>
    <row r="7" spans="1:7" x14ac:dyDescent="0.3">
      <c r="A7" s="5">
        <f>VLOOKUP(B7, Employee_Manages_Shipment!A7:B206, 2, 0)</f>
        <v>129</v>
      </c>
      <c r="B7" s="6">
        <v>437</v>
      </c>
      <c r="C7" s="6" t="s">
        <v>237</v>
      </c>
      <c r="D7" s="6" t="s">
        <v>238</v>
      </c>
      <c r="E7" s="6" t="s">
        <v>239</v>
      </c>
      <c r="F7" s="6" t="s">
        <v>240</v>
      </c>
      <c r="G7" s="7">
        <v>2378946703</v>
      </c>
    </row>
    <row r="8" spans="1:7" x14ac:dyDescent="0.3">
      <c r="A8" s="5">
        <f>VLOOKUP(B8, Employee_Manages_Shipment!A8:B207, 2, 0)</f>
        <v>489</v>
      </c>
      <c r="B8" s="6">
        <v>805</v>
      </c>
      <c r="C8" s="6" t="s">
        <v>241</v>
      </c>
      <c r="D8" s="6" t="s">
        <v>242</v>
      </c>
      <c r="E8" s="6" t="s">
        <v>243</v>
      </c>
      <c r="F8" s="6" t="s">
        <v>244</v>
      </c>
      <c r="G8" s="7">
        <v>8374022176</v>
      </c>
    </row>
    <row r="9" spans="1:7" x14ac:dyDescent="0.3">
      <c r="A9" s="5">
        <f>VLOOKUP(B9, Employee_Manages_Shipment!A9:B208, 2, 0)</f>
        <v>165</v>
      </c>
      <c r="B9" s="6">
        <v>803</v>
      </c>
      <c r="C9" s="6" t="s">
        <v>245</v>
      </c>
      <c r="D9" s="6" t="s">
        <v>246</v>
      </c>
      <c r="E9" s="6" t="s">
        <v>247</v>
      </c>
      <c r="F9" s="6" t="s">
        <v>232</v>
      </c>
      <c r="G9" s="7">
        <v>5698225463</v>
      </c>
    </row>
    <row r="10" spans="1:7" x14ac:dyDescent="0.3">
      <c r="A10" s="5">
        <f>VLOOKUP(B10, Employee_Manages_Shipment!A10:B209, 2, 0)</f>
        <v>164</v>
      </c>
      <c r="B10" s="6">
        <v>295</v>
      </c>
      <c r="C10" s="6" t="s">
        <v>248</v>
      </c>
      <c r="D10" s="6" t="s">
        <v>249</v>
      </c>
      <c r="E10" s="6" t="s">
        <v>250</v>
      </c>
      <c r="F10" s="6" t="s">
        <v>236</v>
      </c>
      <c r="G10" s="7">
        <v>1948808609</v>
      </c>
    </row>
    <row r="11" spans="1:7" x14ac:dyDescent="0.3">
      <c r="A11" s="5">
        <f>VLOOKUP(B11, Employee_Manages_Shipment!A11:B210, 2, 0)</f>
        <v>364</v>
      </c>
      <c r="B11" s="6">
        <v>804</v>
      </c>
      <c r="C11" s="6" t="s">
        <v>251</v>
      </c>
      <c r="D11" s="6" t="s">
        <v>218</v>
      </c>
      <c r="E11" s="6" t="s">
        <v>252</v>
      </c>
      <c r="F11" s="6" t="s">
        <v>253</v>
      </c>
      <c r="G11" s="7">
        <v>5155277679</v>
      </c>
    </row>
    <row r="12" spans="1:7" x14ac:dyDescent="0.3">
      <c r="A12" s="5">
        <f>VLOOKUP(B12, Employee_Manages_Shipment!A12:B211, 2, 0)</f>
        <v>469</v>
      </c>
      <c r="B12" s="6">
        <v>54</v>
      </c>
      <c r="C12" s="6" t="s">
        <v>254</v>
      </c>
      <c r="D12" s="6" t="s">
        <v>255</v>
      </c>
      <c r="E12" s="6" t="s">
        <v>256</v>
      </c>
      <c r="F12" s="6" t="s">
        <v>257</v>
      </c>
      <c r="G12" s="7">
        <v>8682770474</v>
      </c>
    </row>
    <row r="13" spans="1:7" x14ac:dyDescent="0.3">
      <c r="A13" s="5">
        <f>VLOOKUP(B13, Employee_Manages_Shipment!A13:B212, 2, 0)</f>
        <v>158</v>
      </c>
      <c r="B13" s="6">
        <v>853</v>
      </c>
      <c r="C13" s="6" t="s">
        <v>258</v>
      </c>
      <c r="D13" s="6" t="s">
        <v>259</v>
      </c>
      <c r="E13" s="6" t="s">
        <v>260</v>
      </c>
      <c r="F13" s="6" t="s">
        <v>261</v>
      </c>
      <c r="G13" s="7">
        <v>9334728554</v>
      </c>
    </row>
    <row r="14" spans="1:7" x14ac:dyDescent="0.3">
      <c r="A14" s="5">
        <f>VLOOKUP(B14, Employee_Manages_Shipment!A14:B213, 2, 0)</f>
        <v>337</v>
      </c>
      <c r="B14" s="6">
        <v>902</v>
      </c>
      <c r="C14" s="6" t="s">
        <v>262</v>
      </c>
      <c r="D14" s="6" t="s">
        <v>263</v>
      </c>
      <c r="E14" s="6" t="s">
        <v>264</v>
      </c>
      <c r="F14" s="6" t="s">
        <v>265</v>
      </c>
      <c r="G14" s="7">
        <v>8568849220</v>
      </c>
    </row>
    <row r="15" spans="1:7" x14ac:dyDescent="0.3">
      <c r="A15" s="5">
        <f>VLOOKUP(B15, Employee_Manages_Shipment!A15:B214, 2, 0)</f>
        <v>634</v>
      </c>
      <c r="B15" s="6">
        <v>163</v>
      </c>
      <c r="C15" s="6" t="s">
        <v>266</v>
      </c>
      <c r="D15" s="6" t="s">
        <v>267</v>
      </c>
      <c r="E15" s="6" t="s">
        <v>268</v>
      </c>
      <c r="F15" s="6" t="s">
        <v>269</v>
      </c>
      <c r="G15" s="7">
        <v>6993831591</v>
      </c>
    </row>
    <row r="16" spans="1:7" x14ac:dyDescent="0.3">
      <c r="A16" s="5">
        <f>VLOOKUP(B16, Employee_Manages_Shipment!A16:B215, 2, 0)</f>
        <v>577</v>
      </c>
      <c r="B16" s="6">
        <v>993</v>
      </c>
      <c r="C16" s="6" t="s">
        <v>270</v>
      </c>
      <c r="D16" s="6" t="s">
        <v>234</v>
      </c>
      <c r="E16" s="6" t="s">
        <v>271</v>
      </c>
      <c r="F16" s="6" t="s">
        <v>220</v>
      </c>
      <c r="G16" s="7">
        <v>3028920870</v>
      </c>
    </row>
    <row r="17" spans="1:7" x14ac:dyDescent="0.3">
      <c r="A17" s="5">
        <f>VLOOKUP(B17, Employee_Manages_Shipment!A17:B216, 2, 0)</f>
        <v>907</v>
      </c>
      <c r="B17" s="6">
        <v>891</v>
      </c>
      <c r="C17" s="6" t="s">
        <v>272</v>
      </c>
      <c r="D17" s="6" t="s">
        <v>273</v>
      </c>
      <c r="E17" s="6" t="s">
        <v>274</v>
      </c>
      <c r="F17" s="6" t="s">
        <v>275</v>
      </c>
      <c r="G17" s="7">
        <v>8786356477</v>
      </c>
    </row>
    <row r="18" spans="1:7" x14ac:dyDescent="0.3">
      <c r="A18" s="5">
        <f>VLOOKUP(B18, Employee_Manages_Shipment!A18:B217, 2, 0)</f>
        <v>870</v>
      </c>
      <c r="B18" s="6">
        <v>950</v>
      </c>
      <c r="C18" s="6" t="s">
        <v>276</v>
      </c>
      <c r="D18" s="6" t="s">
        <v>277</v>
      </c>
      <c r="E18" s="6" t="s">
        <v>278</v>
      </c>
      <c r="F18" s="6" t="s">
        <v>236</v>
      </c>
      <c r="G18" s="7">
        <v>5614057152</v>
      </c>
    </row>
    <row r="19" spans="1:7" x14ac:dyDescent="0.3">
      <c r="A19" s="5">
        <f>VLOOKUP(B19, Employee_Manages_Shipment!A19:B218, 2, 0)</f>
        <v>982</v>
      </c>
      <c r="B19" s="6">
        <v>292</v>
      </c>
      <c r="C19" s="6" t="s">
        <v>279</v>
      </c>
      <c r="D19" s="6" t="s">
        <v>255</v>
      </c>
      <c r="E19" s="6" t="s">
        <v>280</v>
      </c>
      <c r="F19" s="6" t="s">
        <v>236</v>
      </c>
      <c r="G19" s="7">
        <v>7483616892</v>
      </c>
    </row>
    <row r="20" spans="1:7" x14ac:dyDescent="0.3">
      <c r="A20" s="5">
        <f>VLOOKUP(B20, Employee_Manages_Shipment!A20:B219, 2, 0)</f>
        <v>351</v>
      </c>
      <c r="B20" s="6">
        <v>90</v>
      </c>
      <c r="C20" s="6" t="s">
        <v>281</v>
      </c>
      <c r="D20" s="6" t="s">
        <v>282</v>
      </c>
      <c r="E20" s="6" t="s">
        <v>283</v>
      </c>
      <c r="F20" s="6" t="s">
        <v>284</v>
      </c>
      <c r="G20" s="7">
        <v>2812376384</v>
      </c>
    </row>
    <row r="21" spans="1:7" x14ac:dyDescent="0.3">
      <c r="A21" s="5">
        <f>VLOOKUP(B21, Employee_Manages_Shipment!A21:B220, 2, 0)</f>
        <v>328</v>
      </c>
      <c r="B21" s="6">
        <v>49</v>
      </c>
      <c r="C21" s="6" t="s">
        <v>285</v>
      </c>
      <c r="D21" s="6" t="s">
        <v>222</v>
      </c>
      <c r="E21" s="6" t="s">
        <v>286</v>
      </c>
      <c r="F21" s="6" t="s">
        <v>224</v>
      </c>
      <c r="G21" s="7">
        <v>5956508519</v>
      </c>
    </row>
    <row r="22" spans="1:7" x14ac:dyDescent="0.3">
      <c r="A22" s="5">
        <f>VLOOKUP(B22, Employee_Manages_Shipment!A22:B221, 2, 0)</f>
        <v>242</v>
      </c>
      <c r="B22" s="6">
        <v>100</v>
      </c>
      <c r="C22" s="6" t="s">
        <v>287</v>
      </c>
      <c r="D22" s="6" t="s">
        <v>246</v>
      </c>
      <c r="E22" s="6" t="s">
        <v>288</v>
      </c>
      <c r="F22" s="6" t="s">
        <v>289</v>
      </c>
      <c r="G22" s="7">
        <v>5847136625</v>
      </c>
    </row>
    <row r="23" spans="1:7" x14ac:dyDescent="0.3">
      <c r="A23" s="5">
        <f>VLOOKUP(B23, Employee_Manages_Shipment!A23:B222, 2, 0)</f>
        <v>421</v>
      </c>
      <c r="B23" s="6">
        <v>405</v>
      </c>
      <c r="C23" s="6" t="s">
        <v>290</v>
      </c>
      <c r="D23" s="6" t="s">
        <v>273</v>
      </c>
      <c r="E23" s="6" t="s">
        <v>291</v>
      </c>
      <c r="F23" s="6" t="s">
        <v>292</v>
      </c>
      <c r="G23" s="7">
        <v>4048218701</v>
      </c>
    </row>
    <row r="24" spans="1:7" x14ac:dyDescent="0.3">
      <c r="A24" s="5">
        <f>VLOOKUP(B24, Employee_Manages_Shipment!A24:B223, 2, 0)</f>
        <v>6</v>
      </c>
      <c r="B24" s="6">
        <v>584</v>
      </c>
      <c r="C24" s="6" t="s">
        <v>293</v>
      </c>
      <c r="D24" s="6" t="s">
        <v>294</v>
      </c>
      <c r="E24" s="6" t="s">
        <v>295</v>
      </c>
      <c r="F24" s="6" t="s">
        <v>296</v>
      </c>
      <c r="G24" s="7">
        <v>1646327916</v>
      </c>
    </row>
    <row r="25" spans="1:7" x14ac:dyDescent="0.3">
      <c r="A25" s="5">
        <f>VLOOKUP(B25, Employee_Manages_Shipment!A25:B224, 2, 0)</f>
        <v>384</v>
      </c>
      <c r="B25" s="6">
        <v>326</v>
      </c>
      <c r="C25" s="6" t="s">
        <v>281</v>
      </c>
      <c r="D25" s="6" t="s">
        <v>297</v>
      </c>
      <c r="E25" s="6" t="s">
        <v>298</v>
      </c>
      <c r="F25" s="6" t="s">
        <v>299</v>
      </c>
      <c r="G25" s="7">
        <v>2898450180</v>
      </c>
    </row>
    <row r="26" spans="1:7" x14ac:dyDescent="0.3">
      <c r="A26" s="5">
        <f>VLOOKUP(B26, Employee_Manages_Shipment!A26:B225, 2, 0)</f>
        <v>286</v>
      </c>
      <c r="B26" s="6">
        <v>95</v>
      </c>
      <c r="C26" s="6" t="s">
        <v>300</v>
      </c>
      <c r="D26" s="6" t="s">
        <v>255</v>
      </c>
      <c r="E26" s="6" t="s">
        <v>301</v>
      </c>
      <c r="F26" s="6" t="s">
        <v>236</v>
      </c>
      <c r="G26" s="7">
        <v>1977102732</v>
      </c>
    </row>
    <row r="27" spans="1:7" x14ac:dyDescent="0.3">
      <c r="A27" s="5">
        <f>VLOOKUP(B27, Employee_Manages_Shipment!A27:B226, 2, 0)</f>
        <v>892</v>
      </c>
      <c r="B27" s="6">
        <v>600</v>
      </c>
      <c r="C27" s="6" t="s">
        <v>302</v>
      </c>
      <c r="D27" s="6" t="s">
        <v>303</v>
      </c>
      <c r="E27" s="6" t="s">
        <v>304</v>
      </c>
      <c r="F27" s="6" t="s">
        <v>305</v>
      </c>
      <c r="G27" s="7">
        <v>1551452510</v>
      </c>
    </row>
    <row r="28" spans="1:7" x14ac:dyDescent="0.3">
      <c r="A28" s="5">
        <f>VLOOKUP(B28, Employee_Manages_Shipment!A28:B227, 2, 0)</f>
        <v>558</v>
      </c>
      <c r="B28" s="6">
        <v>26</v>
      </c>
      <c r="C28" s="6" t="s">
        <v>306</v>
      </c>
      <c r="D28" s="6" t="s">
        <v>249</v>
      </c>
      <c r="E28" s="6" t="s">
        <v>307</v>
      </c>
      <c r="F28" s="6" t="s">
        <v>308</v>
      </c>
      <c r="G28" s="7">
        <v>5544881818</v>
      </c>
    </row>
    <row r="29" spans="1:7" x14ac:dyDescent="0.3">
      <c r="A29" s="5">
        <f>VLOOKUP(B29, Employee_Manages_Shipment!A29:B228, 2, 0)</f>
        <v>481</v>
      </c>
      <c r="B29" s="6">
        <v>515</v>
      </c>
      <c r="C29" s="6" t="s">
        <v>309</v>
      </c>
      <c r="D29" s="6" t="s">
        <v>310</v>
      </c>
      <c r="E29" s="6" t="s">
        <v>311</v>
      </c>
      <c r="F29" s="6" t="s">
        <v>240</v>
      </c>
      <c r="G29" s="7">
        <v>6808482203</v>
      </c>
    </row>
    <row r="30" spans="1:7" x14ac:dyDescent="0.3">
      <c r="A30" s="5">
        <f>VLOOKUP(B30, Employee_Manages_Shipment!A30:B229, 2, 0)</f>
        <v>155</v>
      </c>
      <c r="B30" s="6">
        <v>876</v>
      </c>
      <c r="C30" s="6" t="s">
        <v>312</v>
      </c>
      <c r="D30" s="6" t="s">
        <v>234</v>
      </c>
      <c r="E30" s="6" t="s">
        <v>313</v>
      </c>
      <c r="F30" s="6" t="s">
        <v>299</v>
      </c>
      <c r="G30" s="7">
        <v>6818183906</v>
      </c>
    </row>
    <row r="31" spans="1:7" x14ac:dyDescent="0.3">
      <c r="A31" s="5">
        <f>VLOOKUP(B31, Employee_Manages_Shipment!A31:B230, 2, 0)</f>
        <v>771</v>
      </c>
      <c r="B31" s="6">
        <v>691</v>
      </c>
      <c r="C31" s="6" t="s">
        <v>217</v>
      </c>
      <c r="D31" s="6" t="s">
        <v>249</v>
      </c>
      <c r="E31" s="6" t="s">
        <v>314</v>
      </c>
      <c r="F31" s="6" t="s">
        <v>257</v>
      </c>
      <c r="G31" s="7">
        <v>1052447026</v>
      </c>
    </row>
    <row r="32" spans="1:7" x14ac:dyDescent="0.3">
      <c r="A32" s="5">
        <f>VLOOKUP(B32, Employee_Manages_Shipment!A32:B231, 2, 0)</f>
        <v>945</v>
      </c>
      <c r="B32" s="6">
        <v>605</v>
      </c>
      <c r="C32" s="6" t="s">
        <v>315</v>
      </c>
      <c r="D32" s="6" t="s">
        <v>316</v>
      </c>
      <c r="E32" s="6" t="s">
        <v>317</v>
      </c>
      <c r="F32" s="6" t="s">
        <v>318</v>
      </c>
      <c r="G32" s="7">
        <v>1926409080</v>
      </c>
    </row>
    <row r="33" spans="1:7" x14ac:dyDescent="0.3">
      <c r="A33" s="5">
        <f>VLOOKUP(B33, Employee_Manages_Shipment!A33:B232, 2, 0)</f>
        <v>719</v>
      </c>
      <c r="B33" s="6">
        <v>864</v>
      </c>
      <c r="C33" s="6" t="s">
        <v>319</v>
      </c>
      <c r="D33" s="6" t="s">
        <v>320</v>
      </c>
      <c r="E33" s="6" t="s">
        <v>321</v>
      </c>
      <c r="F33" s="6" t="s">
        <v>253</v>
      </c>
      <c r="G33" s="7">
        <v>7332778584</v>
      </c>
    </row>
    <row r="34" spans="1:7" x14ac:dyDescent="0.3">
      <c r="A34" s="5">
        <f>VLOOKUP(B34, Employee_Manages_Shipment!A34:B233, 2, 0)</f>
        <v>493</v>
      </c>
      <c r="B34" s="6">
        <v>886</v>
      </c>
      <c r="C34" s="6" t="s">
        <v>322</v>
      </c>
      <c r="D34" s="6" t="s">
        <v>222</v>
      </c>
      <c r="E34" s="6" t="s">
        <v>323</v>
      </c>
      <c r="F34" s="6" t="s">
        <v>240</v>
      </c>
      <c r="G34" s="7">
        <v>1374706667</v>
      </c>
    </row>
    <row r="35" spans="1:7" x14ac:dyDescent="0.3">
      <c r="A35" s="5">
        <f>VLOOKUP(B35, Employee_Manages_Shipment!A35:B234, 2, 0)</f>
        <v>998</v>
      </c>
      <c r="B35" s="6">
        <v>365</v>
      </c>
      <c r="C35" s="6" t="s">
        <v>324</v>
      </c>
      <c r="D35" s="6" t="s">
        <v>303</v>
      </c>
      <c r="E35" s="6" t="s">
        <v>325</v>
      </c>
      <c r="F35" s="6" t="s">
        <v>326</v>
      </c>
      <c r="G35" s="7">
        <v>2176301525</v>
      </c>
    </row>
    <row r="36" spans="1:7" x14ac:dyDescent="0.3">
      <c r="A36" s="5">
        <f>VLOOKUP(B36, Employee_Manages_Shipment!A36:B235, 2, 0)</f>
        <v>968</v>
      </c>
      <c r="B36" s="6">
        <v>946</v>
      </c>
      <c r="C36" s="6" t="s">
        <v>281</v>
      </c>
      <c r="D36" s="6" t="s">
        <v>327</v>
      </c>
      <c r="E36" s="6" t="s">
        <v>328</v>
      </c>
      <c r="F36" s="6" t="s">
        <v>275</v>
      </c>
      <c r="G36" s="7">
        <v>1590827102</v>
      </c>
    </row>
    <row r="37" spans="1:7" x14ac:dyDescent="0.3">
      <c r="A37" s="5">
        <f>VLOOKUP(B37, Employee_Manages_Shipment!A37:B236, 2, 0)</f>
        <v>738</v>
      </c>
      <c r="B37" s="6">
        <v>152</v>
      </c>
      <c r="C37" s="6" t="s">
        <v>329</v>
      </c>
      <c r="D37" s="6" t="s">
        <v>310</v>
      </c>
      <c r="E37" s="6" t="s">
        <v>330</v>
      </c>
      <c r="F37" s="6" t="s">
        <v>299</v>
      </c>
      <c r="G37" s="7">
        <v>1705805447</v>
      </c>
    </row>
    <row r="38" spans="1:7" x14ac:dyDescent="0.3">
      <c r="A38" s="5">
        <f>VLOOKUP(B38, Employee_Manages_Shipment!A38:B237, 2, 0)</f>
        <v>912</v>
      </c>
      <c r="B38" s="6">
        <v>789</v>
      </c>
      <c r="C38" s="6" t="s">
        <v>331</v>
      </c>
      <c r="D38" s="6" t="s">
        <v>238</v>
      </c>
      <c r="E38" s="6" t="s">
        <v>332</v>
      </c>
      <c r="F38" s="6" t="s">
        <v>232</v>
      </c>
      <c r="G38" s="7">
        <v>7412005788</v>
      </c>
    </row>
    <row r="39" spans="1:7" x14ac:dyDescent="0.3">
      <c r="A39" s="5">
        <f>VLOOKUP(B39, Employee_Manages_Shipment!A39:B238, 2, 0)</f>
        <v>782</v>
      </c>
      <c r="B39" s="6">
        <v>148</v>
      </c>
      <c r="C39" s="6" t="s">
        <v>333</v>
      </c>
      <c r="D39" s="6" t="s">
        <v>230</v>
      </c>
      <c r="E39" s="6" t="s">
        <v>334</v>
      </c>
      <c r="F39" s="6" t="s">
        <v>292</v>
      </c>
      <c r="G39" s="7">
        <v>4924177596</v>
      </c>
    </row>
    <row r="40" spans="1:7" x14ac:dyDescent="0.3">
      <c r="A40" s="5">
        <f>VLOOKUP(B40, Employee_Manages_Shipment!A40:B239, 2, 0)</f>
        <v>140</v>
      </c>
      <c r="B40" s="6">
        <v>7</v>
      </c>
      <c r="C40" s="6" t="s">
        <v>335</v>
      </c>
      <c r="D40" s="6" t="s">
        <v>226</v>
      </c>
      <c r="E40" s="6" t="s">
        <v>336</v>
      </c>
      <c r="F40" s="6" t="s">
        <v>337</v>
      </c>
      <c r="G40" s="7">
        <v>9744154055</v>
      </c>
    </row>
    <row r="41" spans="1:7" x14ac:dyDescent="0.3">
      <c r="A41" s="5">
        <f>VLOOKUP(B41, Employee_Manages_Shipment!A41:B240, 2, 0)</f>
        <v>702</v>
      </c>
      <c r="B41" s="6">
        <v>982</v>
      </c>
      <c r="C41" s="6" t="s">
        <v>338</v>
      </c>
      <c r="D41" s="6" t="s">
        <v>294</v>
      </c>
      <c r="E41" s="6" t="s">
        <v>339</v>
      </c>
      <c r="F41" s="6" t="s">
        <v>224</v>
      </c>
      <c r="G41" s="7">
        <v>5862720266</v>
      </c>
    </row>
    <row r="42" spans="1:7" x14ac:dyDescent="0.3">
      <c r="A42" s="5">
        <f>VLOOKUP(B42, Employee_Manages_Shipment!A42:B241, 2, 0)</f>
        <v>284</v>
      </c>
      <c r="B42" s="6">
        <v>249</v>
      </c>
      <c r="C42" s="6" t="s">
        <v>340</v>
      </c>
      <c r="D42" s="6" t="s">
        <v>282</v>
      </c>
      <c r="E42" s="6" t="s">
        <v>341</v>
      </c>
      <c r="F42" s="6" t="s">
        <v>220</v>
      </c>
      <c r="G42" s="7">
        <v>6264685114</v>
      </c>
    </row>
    <row r="43" spans="1:7" x14ac:dyDescent="0.3">
      <c r="A43" s="5">
        <f>VLOOKUP(B43, Employee_Manages_Shipment!A43:B242, 2, 0)</f>
        <v>199</v>
      </c>
      <c r="B43" s="6">
        <v>273</v>
      </c>
      <c r="C43" s="6" t="s">
        <v>342</v>
      </c>
      <c r="D43" s="6" t="s">
        <v>234</v>
      </c>
      <c r="E43" s="6" t="s">
        <v>343</v>
      </c>
      <c r="F43" s="6" t="s">
        <v>299</v>
      </c>
      <c r="G43" s="7">
        <v>6650624462</v>
      </c>
    </row>
    <row r="44" spans="1:7" x14ac:dyDescent="0.3">
      <c r="A44" s="5">
        <f>VLOOKUP(B44, Employee_Manages_Shipment!A44:B243, 2, 0)</f>
        <v>228</v>
      </c>
      <c r="B44" s="6">
        <v>172</v>
      </c>
      <c r="C44" s="6" t="s">
        <v>344</v>
      </c>
      <c r="D44" s="6" t="s">
        <v>246</v>
      </c>
      <c r="E44" s="6" t="s">
        <v>345</v>
      </c>
      <c r="F44" s="6" t="s">
        <v>220</v>
      </c>
      <c r="G44" s="7">
        <v>7889923764</v>
      </c>
    </row>
    <row r="45" spans="1:7" x14ac:dyDescent="0.3">
      <c r="A45" s="5">
        <f>VLOOKUP(B45, Employee_Manages_Shipment!A45:B244, 2, 0)</f>
        <v>908</v>
      </c>
      <c r="B45" s="6">
        <v>234</v>
      </c>
      <c r="C45" s="6" t="s">
        <v>346</v>
      </c>
      <c r="D45" s="6" t="s">
        <v>238</v>
      </c>
      <c r="E45" s="6" t="s">
        <v>347</v>
      </c>
      <c r="F45" s="6" t="s">
        <v>284</v>
      </c>
      <c r="G45" s="7">
        <v>4666975381</v>
      </c>
    </row>
    <row r="46" spans="1:7" x14ac:dyDescent="0.3">
      <c r="A46" s="5">
        <f>VLOOKUP(B46, Employee_Manages_Shipment!A46:B245, 2, 0)</f>
        <v>594</v>
      </c>
      <c r="B46" s="6">
        <v>844</v>
      </c>
      <c r="C46" s="6" t="s">
        <v>348</v>
      </c>
      <c r="D46" s="6" t="s">
        <v>320</v>
      </c>
      <c r="E46" s="6" t="s">
        <v>349</v>
      </c>
      <c r="F46" s="6" t="s">
        <v>269</v>
      </c>
      <c r="G46" s="7">
        <v>1860620006</v>
      </c>
    </row>
    <row r="47" spans="1:7" x14ac:dyDescent="0.3">
      <c r="A47" s="5">
        <f>VLOOKUP(B47, Employee_Manages_Shipment!A47:B246, 2, 0)</f>
        <v>542</v>
      </c>
      <c r="B47" s="6">
        <v>368</v>
      </c>
      <c r="C47" s="6" t="s">
        <v>350</v>
      </c>
      <c r="D47" s="6" t="s">
        <v>246</v>
      </c>
      <c r="E47" s="6" t="s">
        <v>351</v>
      </c>
      <c r="F47" s="6" t="s">
        <v>220</v>
      </c>
      <c r="G47" s="7">
        <v>1015130737</v>
      </c>
    </row>
    <row r="48" spans="1:7" x14ac:dyDescent="0.3">
      <c r="A48" s="5">
        <f>VLOOKUP(B48, Employee_Manages_Shipment!A48:B247, 2, 0)</f>
        <v>586</v>
      </c>
      <c r="B48" s="6">
        <v>372</v>
      </c>
      <c r="C48" s="6" t="s">
        <v>352</v>
      </c>
      <c r="D48" s="6" t="s">
        <v>226</v>
      </c>
      <c r="E48" s="6" t="s">
        <v>353</v>
      </c>
      <c r="F48" s="6" t="s">
        <v>224</v>
      </c>
      <c r="G48" s="7">
        <v>3355369287</v>
      </c>
    </row>
    <row r="49" spans="1:7" x14ac:dyDescent="0.3">
      <c r="A49" s="5">
        <f>VLOOKUP(B49, Employee_Manages_Shipment!A49:B248, 2, 0)</f>
        <v>636</v>
      </c>
      <c r="B49" s="6">
        <v>82</v>
      </c>
      <c r="C49" s="6" t="s">
        <v>354</v>
      </c>
      <c r="D49" s="6" t="s">
        <v>297</v>
      </c>
      <c r="E49" s="6" t="s">
        <v>295</v>
      </c>
      <c r="F49" s="6" t="s">
        <v>355</v>
      </c>
      <c r="G49" s="7">
        <v>7381630742</v>
      </c>
    </row>
    <row r="50" spans="1:7" x14ac:dyDescent="0.3">
      <c r="A50" s="5">
        <f>VLOOKUP(B50, Employee_Manages_Shipment!A50:B249, 2, 0)</f>
        <v>581</v>
      </c>
      <c r="B50" s="6">
        <v>528</v>
      </c>
      <c r="C50" s="6" t="s">
        <v>356</v>
      </c>
      <c r="D50" s="6" t="s">
        <v>218</v>
      </c>
      <c r="E50" s="6" t="s">
        <v>357</v>
      </c>
      <c r="F50" s="6" t="s">
        <v>337</v>
      </c>
      <c r="G50" s="7">
        <v>3343867513</v>
      </c>
    </row>
    <row r="51" spans="1:7" x14ac:dyDescent="0.3">
      <c r="A51" s="5">
        <f>VLOOKUP(B51, Employee_Manages_Shipment!A51:B250, 2, 0)</f>
        <v>336</v>
      </c>
      <c r="B51" s="6">
        <v>143</v>
      </c>
      <c r="C51" s="6" t="s">
        <v>358</v>
      </c>
      <c r="D51" s="6" t="s">
        <v>273</v>
      </c>
      <c r="E51" s="6" t="s">
        <v>359</v>
      </c>
      <c r="F51" s="6" t="s">
        <v>228</v>
      </c>
      <c r="G51" s="7">
        <v>1484052991</v>
      </c>
    </row>
    <row r="52" spans="1:7" x14ac:dyDescent="0.3">
      <c r="A52" s="5">
        <f>VLOOKUP(B52, Employee_Manages_Shipment!A52:B251, 2, 0)</f>
        <v>504</v>
      </c>
      <c r="B52" s="6">
        <v>429</v>
      </c>
      <c r="C52" s="6" t="s">
        <v>360</v>
      </c>
      <c r="D52" s="6" t="s">
        <v>230</v>
      </c>
      <c r="E52" s="6" t="s">
        <v>361</v>
      </c>
      <c r="F52" s="6" t="s">
        <v>257</v>
      </c>
      <c r="G52" s="7">
        <v>5158272401</v>
      </c>
    </row>
    <row r="53" spans="1:7" x14ac:dyDescent="0.3">
      <c r="A53" s="5">
        <f>VLOOKUP(B53, Employee_Manages_Shipment!A53:B252, 2, 0)</f>
        <v>346</v>
      </c>
      <c r="B53" s="6">
        <v>47</v>
      </c>
      <c r="C53" s="6" t="s">
        <v>362</v>
      </c>
      <c r="D53" s="6" t="s">
        <v>222</v>
      </c>
      <c r="E53" s="6" t="s">
        <v>363</v>
      </c>
      <c r="F53" s="6" t="s">
        <v>364</v>
      </c>
      <c r="G53" s="7">
        <v>6223189308</v>
      </c>
    </row>
    <row r="54" spans="1:7" x14ac:dyDescent="0.3">
      <c r="A54" s="5">
        <f>VLOOKUP(B54, Employee_Manages_Shipment!A54:B253, 2, 0)</f>
        <v>135</v>
      </c>
      <c r="B54" s="6">
        <v>790</v>
      </c>
      <c r="C54" s="6" t="s">
        <v>365</v>
      </c>
      <c r="D54" s="6" t="s">
        <v>327</v>
      </c>
      <c r="E54" s="6" t="s">
        <v>366</v>
      </c>
      <c r="F54" s="6" t="s">
        <v>224</v>
      </c>
      <c r="G54" s="7">
        <v>1246424250</v>
      </c>
    </row>
    <row r="55" spans="1:7" x14ac:dyDescent="0.3">
      <c r="A55" s="5">
        <f>VLOOKUP(B55, Employee_Manages_Shipment!A55:B254, 2, 0)</f>
        <v>822</v>
      </c>
      <c r="B55" s="6">
        <v>427</v>
      </c>
      <c r="C55" s="6" t="s">
        <v>367</v>
      </c>
      <c r="D55" s="6" t="s">
        <v>234</v>
      </c>
      <c r="E55" s="6" t="s">
        <v>368</v>
      </c>
      <c r="F55" s="6" t="s">
        <v>284</v>
      </c>
      <c r="G55" s="7">
        <v>4239981168</v>
      </c>
    </row>
    <row r="56" spans="1:7" x14ac:dyDescent="0.3">
      <c r="A56" s="5">
        <f>VLOOKUP(B56, Employee_Manages_Shipment!A56:B255, 2, 0)</f>
        <v>95</v>
      </c>
      <c r="B56" s="6">
        <v>906</v>
      </c>
      <c r="C56" s="6" t="s">
        <v>369</v>
      </c>
      <c r="D56" s="6" t="s">
        <v>316</v>
      </c>
      <c r="E56" s="6" t="s">
        <v>280</v>
      </c>
      <c r="F56" s="6" t="s">
        <v>370</v>
      </c>
      <c r="G56" s="7">
        <v>3882423236</v>
      </c>
    </row>
    <row r="57" spans="1:7" x14ac:dyDescent="0.3">
      <c r="A57" s="5">
        <f>VLOOKUP(B57, Employee_Manages_Shipment!A57:B256, 2, 0)</f>
        <v>597</v>
      </c>
      <c r="B57" s="6">
        <v>750</v>
      </c>
      <c r="C57" s="6" t="s">
        <v>371</v>
      </c>
      <c r="D57" s="6" t="s">
        <v>303</v>
      </c>
      <c r="E57" s="6" t="s">
        <v>372</v>
      </c>
      <c r="F57" s="6" t="s">
        <v>373</v>
      </c>
      <c r="G57" s="7">
        <v>9166200177</v>
      </c>
    </row>
    <row r="58" spans="1:7" x14ac:dyDescent="0.3">
      <c r="A58" s="5">
        <f>VLOOKUP(B58, Employee_Manages_Shipment!A58:B257, 2, 0)</f>
        <v>340</v>
      </c>
      <c r="B58" s="6">
        <v>913</v>
      </c>
      <c r="C58" s="6" t="s">
        <v>374</v>
      </c>
      <c r="D58" s="6" t="s">
        <v>375</v>
      </c>
      <c r="E58" s="6" t="s">
        <v>376</v>
      </c>
      <c r="F58" s="6" t="s">
        <v>236</v>
      </c>
      <c r="G58" s="7">
        <v>5137511014</v>
      </c>
    </row>
    <row r="59" spans="1:7" x14ac:dyDescent="0.3">
      <c r="A59" s="5">
        <f>VLOOKUP(B59, Employee_Manages_Shipment!A59:B258, 2, 0)</f>
        <v>905</v>
      </c>
      <c r="B59" s="6">
        <v>31</v>
      </c>
      <c r="C59" s="6" t="s">
        <v>377</v>
      </c>
      <c r="D59" s="6" t="s">
        <v>316</v>
      </c>
      <c r="E59" s="6" t="s">
        <v>378</v>
      </c>
      <c r="F59" s="6" t="s">
        <v>379</v>
      </c>
      <c r="G59" s="7">
        <v>9741124956</v>
      </c>
    </row>
    <row r="60" spans="1:7" x14ac:dyDescent="0.3">
      <c r="A60" s="5">
        <f>VLOOKUP(B60, Employee_Manages_Shipment!A60:B259, 2, 0)</f>
        <v>250</v>
      </c>
      <c r="B60" s="6">
        <v>733</v>
      </c>
      <c r="C60" s="6" t="s">
        <v>380</v>
      </c>
      <c r="D60" s="6" t="s">
        <v>294</v>
      </c>
      <c r="E60" s="6" t="s">
        <v>381</v>
      </c>
      <c r="F60" s="6" t="s">
        <v>382</v>
      </c>
      <c r="G60" s="7">
        <v>1055293942</v>
      </c>
    </row>
    <row r="61" spans="1:7" x14ac:dyDescent="0.3">
      <c r="A61" s="5">
        <f>VLOOKUP(B61, Employee_Manages_Shipment!A61:B260, 2, 0)</f>
        <v>400</v>
      </c>
      <c r="B61" s="6">
        <v>624</v>
      </c>
      <c r="C61" s="6" t="s">
        <v>383</v>
      </c>
      <c r="D61" s="6" t="s">
        <v>320</v>
      </c>
      <c r="E61" s="6" t="s">
        <v>384</v>
      </c>
      <c r="F61" s="6" t="s">
        <v>284</v>
      </c>
      <c r="G61" s="7">
        <v>2774587967</v>
      </c>
    </row>
    <row r="62" spans="1:7" x14ac:dyDescent="0.3">
      <c r="A62" s="5">
        <f>VLOOKUP(B62, Employee_Manages_Shipment!A62:B261, 2, 0)</f>
        <v>877</v>
      </c>
      <c r="B62" s="6">
        <v>199</v>
      </c>
      <c r="C62" s="6" t="s">
        <v>385</v>
      </c>
      <c r="D62" s="6" t="s">
        <v>310</v>
      </c>
      <c r="E62" s="6" t="s">
        <v>386</v>
      </c>
      <c r="F62" s="6" t="s">
        <v>387</v>
      </c>
      <c r="G62" s="7">
        <v>6383939014</v>
      </c>
    </row>
    <row r="63" spans="1:7" x14ac:dyDescent="0.3">
      <c r="A63" s="5">
        <f>VLOOKUP(B63, Employee_Manages_Shipment!A63:B262, 2, 0)</f>
        <v>97</v>
      </c>
      <c r="B63" s="6">
        <v>112</v>
      </c>
      <c r="C63" s="6" t="s">
        <v>388</v>
      </c>
      <c r="D63" s="6" t="s">
        <v>249</v>
      </c>
      <c r="E63" s="6" t="s">
        <v>389</v>
      </c>
      <c r="F63" s="6" t="s">
        <v>228</v>
      </c>
      <c r="G63" s="7">
        <v>8157564947</v>
      </c>
    </row>
    <row r="64" spans="1:7" x14ac:dyDescent="0.3">
      <c r="A64" s="5">
        <f>VLOOKUP(B64, Employee_Manages_Shipment!A64:B263, 2, 0)</f>
        <v>12</v>
      </c>
      <c r="B64" s="6">
        <v>256</v>
      </c>
      <c r="C64" s="6" t="s">
        <v>390</v>
      </c>
      <c r="D64" s="6" t="s">
        <v>303</v>
      </c>
      <c r="E64" s="6" t="s">
        <v>391</v>
      </c>
      <c r="F64" s="6" t="s">
        <v>392</v>
      </c>
      <c r="G64" s="7">
        <v>2513725051</v>
      </c>
    </row>
    <row r="65" spans="1:7" x14ac:dyDescent="0.3">
      <c r="A65" s="5">
        <f>VLOOKUP(B65, Employee_Manages_Shipment!A65:B264, 2, 0)</f>
        <v>353</v>
      </c>
      <c r="B65" s="6">
        <v>848</v>
      </c>
      <c r="C65" s="6" t="s">
        <v>393</v>
      </c>
      <c r="D65" s="6" t="s">
        <v>310</v>
      </c>
      <c r="E65" s="6" t="s">
        <v>394</v>
      </c>
      <c r="F65" s="6" t="s">
        <v>326</v>
      </c>
      <c r="G65" s="7">
        <v>6829482368</v>
      </c>
    </row>
    <row r="66" spans="1:7" x14ac:dyDescent="0.3">
      <c r="A66" s="5">
        <f>VLOOKUP(B66, Employee_Manages_Shipment!A66:B265, 2, 0)</f>
        <v>856</v>
      </c>
      <c r="B66" s="6">
        <v>102</v>
      </c>
      <c r="C66" s="6" t="s">
        <v>241</v>
      </c>
      <c r="D66" s="6" t="s">
        <v>310</v>
      </c>
      <c r="E66" s="6" t="s">
        <v>395</v>
      </c>
      <c r="F66" s="6" t="s">
        <v>269</v>
      </c>
      <c r="G66" s="7">
        <v>3746956671</v>
      </c>
    </row>
    <row r="67" spans="1:7" x14ac:dyDescent="0.3">
      <c r="A67" s="5">
        <f>VLOOKUP(B67, Employee_Manages_Shipment!A67:B266, 2, 0)</f>
        <v>1</v>
      </c>
      <c r="B67" s="6">
        <v>361</v>
      </c>
      <c r="C67" s="6" t="s">
        <v>396</v>
      </c>
      <c r="D67" s="6" t="s">
        <v>218</v>
      </c>
      <c r="E67" s="6" t="s">
        <v>397</v>
      </c>
      <c r="F67" s="6" t="s">
        <v>299</v>
      </c>
      <c r="G67" s="7">
        <v>3968979172</v>
      </c>
    </row>
    <row r="68" spans="1:7" x14ac:dyDescent="0.3">
      <c r="A68" s="5">
        <f>VLOOKUP(B68, Employee_Manages_Shipment!A68:B267, 2, 0)</f>
        <v>390</v>
      </c>
      <c r="B68" s="6">
        <v>962</v>
      </c>
      <c r="C68" s="6" t="s">
        <v>398</v>
      </c>
      <c r="D68" s="6" t="s">
        <v>263</v>
      </c>
      <c r="E68" s="6" t="s">
        <v>399</v>
      </c>
      <c r="F68" s="6" t="s">
        <v>253</v>
      </c>
      <c r="G68" s="7">
        <v>3932448384</v>
      </c>
    </row>
    <row r="69" spans="1:7" x14ac:dyDescent="0.3">
      <c r="A69" s="5">
        <f>VLOOKUP(B69, Employee_Manages_Shipment!A69:B268, 2, 0)</f>
        <v>446</v>
      </c>
      <c r="B69" s="6">
        <v>443</v>
      </c>
      <c r="C69" s="6" t="s">
        <v>400</v>
      </c>
      <c r="D69" s="6" t="s">
        <v>259</v>
      </c>
      <c r="E69" s="6" t="s">
        <v>401</v>
      </c>
      <c r="F69" s="6" t="s">
        <v>265</v>
      </c>
      <c r="G69" s="7">
        <v>2852248623</v>
      </c>
    </row>
    <row r="70" spans="1:7" x14ac:dyDescent="0.3">
      <c r="A70" s="5">
        <f>VLOOKUP(B70, Employee_Manages_Shipment!A70:B269, 2, 0)</f>
        <v>32</v>
      </c>
      <c r="B70" s="6">
        <v>977</v>
      </c>
      <c r="C70" s="6" t="s">
        <v>402</v>
      </c>
      <c r="D70" s="6" t="s">
        <v>403</v>
      </c>
      <c r="E70" s="6" t="s">
        <v>363</v>
      </c>
      <c r="F70" s="6" t="s">
        <v>296</v>
      </c>
      <c r="G70" s="7">
        <v>2448301670</v>
      </c>
    </row>
    <row r="71" spans="1:7" x14ac:dyDescent="0.3">
      <c r="A71" s="5">
        <f>VLOOKUP(B71, Employee_Manages_Shipment!A71:B270, 2, 0)</f>
        <v>420</v>
      </c>
      <c r="B71" s="6">
        <v>936</v>
      </c>
      <c r="C71" s="6" t="s">
        <v>404</v>
      </c>
      <c r="D71" s="6" t="s">
        <v>218</v>
      </c>
      <c r="E71" s="6" t="s">
        <v>405</v>
      </c>
      <c r="F71" s="6" t="s">
        <v>406</v>
      </c>
      <c r="G71" s="7">
        <v>3017545245</v>
      </c>
    </row>
    <row r="72" spans="1:7" x14ac:dyDescent="0.3">
      <c r="A72" s="5">
        <f>VLOOKUP(B72, Employee_Manages_Shipment!A72:B271, 2, 0)</f>
        <v>708</v>
      </c>
      <c r="B72" s="6">
        <v>395</v>
      </c>
      <c r="C72" s="6" t="s">
        <v>407</v>
      </c>
      <c r="D72" s="6" t="s">
        <v>273</v>
      </c>
      <c r="E72" s="6" t="s">
        <v>408</v>
      </c>
      <c r="F72" s="6" t="s">
        <v>220</v>
      </c>
      <c r="G72" s="7">
        <v>3061127061</v>
      </c>
    </row>
    <row r="73" spans="1:7" x14ac:dyDescent="0.3">
      <c r="A73" s="5">
        <f>VLOOKUP(B73, Employee_Manages_Shipment!A73:B272, 2, 0)</f>
        <v>227</v>
      </c>
      <c r="B73" s="6">
        <v>344</v>
      </c>
      <c r="C73" s="6" t="s">
        <v>409</v>
      </c>
      <c r="D73" s="6" t="s">
        <v>410</v>
      </c>
      <c r="E73" s="6" t="s">
        <v>411</v>
      </c>
      <c r="F73" s="6" t="s">
        <v>412</v>
      </c>
      <c r="G73" s="7">
        <v>6894953031</v>
      </c>
    </row>
    <row r="74" spans="1:7" x14ac:dyDescent="0.3">
      <c r="A74" s="5">
        <f>VLOOKUP(B74, Employee_Manages_Shipment!A74:B273, 2, 0)</f>
        <v>595</v>
      </c>
      <c r="B74" s="6">
        <v>48</v>
      </c>
      <c r="C74" s="6" t="s">
        <v>413</v>
      </c>
      <c r="D74" s="6" t="s">
        <v>277</v>
      </c>
      <c r="E74" s="6" t="s">
        <v>414</v>
      </c>
      <c r="F74" s="6" t="s">
        <v>326</v>
      </c>
      <c r="G74" s="7">
        <v>3072705157</v>
      </c>
    </row>
    <row r="75" spans="1:7" x14ac:dyDescent="0.3">
      <c r="A75" s="5">
        <f>VLOOKUP(B75, Employee_Manages_Shipment!A75:B274, 2, 0)</f>
        <v>211</v>
      </c>
      <c r="B75" s="6">
        <v>362</v>
      </c>
      <c r="C75" s="6" t="s">
        <v>415</v>
      </c>
      <c r="D75" s="6" t="s">
        <v>222</v>
      </c>
      <c r="E75" s="6" t="s">
        <v>416</v>
      </c>
      <c r="F75" s="6" t="s">
        <v>240</v>
      </c>
      <c r="G75" s="7">
        <v>7245809798</v>
      </c>
    </row>
    <row r="76" spans="1:7" x14ac:dyDescent="0.3">
      <c r="A76" s="5">
        <f>VLOOKUP(B76, Employee_Manages_Shipment!A76:B275, 2, 0)</f>
        <v>650</v>
      </c>
      <c r="B76" s="6">
        <v>88</v>
      </c>
      <c r="C76" s="6" t="s">
        <v>417</v>
      </c>
      <c r="D76" s="6" t="s">
        <v>316</v>
      </c>
      <c r="E76" s="6" t="s">
        <v>418</v>
      </c>
      <c r="F76" s="6" t="s">
        <v>299</v>
      </c>
      <c r="G76" s="7">
        <v>8271644418</v>
      </c>
    </row>
    <row r="77" spans="1:7" x14ac:dyDescent="0.3">
      <c r="A77" s="5">
        <f>VLOOKUP(B77, Employee_Manages_Shipment!A77:B276, 2, 0)</f>
        <v>45</v>
      </c>
      <c r="B77" s="6">
        <v>289</v>
      </c>
      <c r="C77" s="6" t="s">
        <v>419</v>
      </c>
      <c r="D77" s="6" t="s">
        <v>222</v>
      </c>
      <c r="E77" s="6" t="s">
        <v>420</v>
      </c>
      <c r="F77" s="6" t="s">
        <v>421</v>
      </c>
      <c r="G77" s="7">
        <v>3201665520</v>
      </c>
    </row>
    <row r="78" spans="1:7" x14ac:dyDescent="0.3">
      <c r="A78" s="5">
        <f>VLOOKUP(B78, Employee_Manages_Shipment!A78:B277, 2, 0)</f>
        <v>201</v>
      </c>
      <c r="B78" s="6">
        <v>704</v>
      </c>
      <c r="C78" s="6" t="s">
        <v>422</v>
      </c>
      <c r="D78" s="6" t="s">
        <v>249</v>
      </c>
      <c r="E78" s="6" t="s">
        <v>423</v>
      </c>
      <c r="F78" s="6" t="s">
        <v>326</v>
      </c>
      <c r="G78" s="7">
        <v>3426056035</v>
      </c>
    </row>
    <row r="79" spans="1:7" x14ac:dyDescent="0.3">
      <c r="A79" s="5">
        <f>VLOOKUP(B79, Employee_Manages_Shipment!A79:B278, 2, 0)</f>
        <v>564</v>
      </c>
      <c r="B79" s="6">
        <v>903</v>
      </c>
      <c r="C79" s="6" t="s">
        <v>424</v>
      </c>
      <c r="D79" s="6" t="s">
        <v>320</v>
      </c>
      <c r="E79" s="6" t="s">
        <v>425</v>
      </c>
      <c r="F79" s="6" t="s">
        <v>421</v>
      </c>
      <c r="G79" s="7">
        <v>1233066378</v>
      </c>
    </row>
    <row r="80" spans="1:7" x14ac:dyDescent="0.3">
      <c r="A80" s="5">
        <f>VLOOKUP(B80, Employee_Manages_Shipment!A80:B279, 2, 0)</f>
        <v>138</v>
      </c>
      <c r="B80" s="6">
        <v>315</v>
      </c>
      <c r="C80" s="6" t="s">
        <v>426</v>
      </c>
      <c r="D80" s="6" t="s">
        <v>222</v>
      </c>
      <c r="E80" s="6" t="s">
        <v>227</v>
      </c>
      <c r="F80" s="6" t="s">
        <v>370</v>
      </c>
      <c r="G80" s="7">
        <v>6263485134</v>
      </c>
    </row>
    <row r="81" spans="1:7" x14ac:dyDescent="0.3">
      <c r="A81" s="5">
        <f>VLOOKUP(B81, Employee_Manages_Shipment!A81:B280, 2, 0)</f>
        <v>57</v>
      </c>
      <c r="B81" s="6">
        <v>501</v>
      </c>
      <c r="C81" s="6" t="s">
        <v>427</v>
      </c>
      <c r="D81" s="6" t="s">
        <v>259</v>
      </c>
      <c r="E81" s="6" t="s">
        <v>428</v>
      </c>
      <c r="F81" s="6" t="s">
        <v>299</v>
      </c>
      <c r="G81" s="7">
        <v>1354925878</v>
      </c>
    </row>
    <row r="82" spans="1:7" x14ac:dyDescent="0.3">
      <c r="A82" s="5">
        <f>VLOOKUP(B82, Employee_Manages_Shipment!A82:B281, 2, 0)</f>
        <v>128</v>
      </c>
      <c r="B82" s="6">
        <v>812</v>
      </c>
      <c r="C82" s="6" t="s">
        <v>429</v>
      </c>
      <c r="D82" s="6" t="s">
        <v>218</v>
      </c>
      <c r="E82" s="6" t="s">
        <v>430</v>
      </c>
      <c r="F82" s="6" t="s">
        <v>240</v>
      </c>
      <c r="G82" s="7">
        <v>6143377957</v>
      </c>
    </row>
    <row r="83" spans="1:7" x14ac:dyDescent="0.3">
      <c r="A83" s="5">
        <f>VLOOKUP(B83, Employee_Manages_Shipment!A83:B282, 2, 0)</f>
        <v>33</v>
      </c>
      <c r="B83" s="6">
        <v>953</v>
      </c>
      <c r="C83" s="6" t="s">
        <v>431</v>
      </c>
      <c r="D83" s="6" t="s">
        <v>410</v>
      </c>
      <c r="E83" s="6" t="s">
        <v>432</v>
      </c>
      <c r="F83" s="6" t="s">
        <v>228</v>
      </c>
      <c r="G83" s="7">
        <v>1029837290</v>
      </c>
    </row>
    <row r="84" spans="1:7" x14ac:dyDescent="0.3">
      <c r="A84" s="5">
        <f>VLOOKUP(B84, Employee_Manages_Shipment!A84:B283, 2, 0)</f>
        <v>936</v>
      </c>
      <c r="B84" s="6">
        <v>830</v>
      </c>
      <c r="C84" s="6" t="s">
        <v>340</v>
      </c>
      <c r="D84" s="6" t="s">
        <v>433</v>
      </c>
      <c r="E84" s="6" t="s">
        <v>434</v>
      </c>
      <c r="F84" s="6" t="s">
        <v>224</v>
      </c>
      <c r="G84" s="7">
        <v>9313787148</v>
      </c>
    </row>
    <row r="85" spans="1:7" x14ac:dyDescent="0.3">
      <c r="A85" s="5">
        <f>VLOOKUP(B85, Employee_Manages_Shipment!A85:B284, 2, 0)</f>
        <v>762</v>
      </c>
      <c r="B85" s="6">
        <v>656</v>
      </c>
      <c r="C85" s="6" t="s">
        <v>435</v>
      </c>
      <c r="D85" s="6" t="s">
        <v>297</v>
      </c>
      <c r="E85" s="6" t="s">
        <v>436</v>
      </c>
      <c r="F85" s="6" t="s">
        <v>387</v>
      </c>
      <c r="G85" s="7">
        <v>9053980373</v>
      </c>
    </row>
    <row r="86" spans="1:7" x14ac:dyDescent="0.3">
      <c r="A86" s="5">
        <f>VLOOKUP(B86, Employee_Manages_Shipment!A86:B285, 2, 0)</f>
        <v>838</v>
      </c>
      <c r="B86" s="6">
        <v>935</v>
      </c>
      <c r="C86" s="6" t="s">
        <v>437</v>
      </c>
      <c r="D86" s="6" t="s">
        <v>303</v>
      </c>
      <c r="E86" s="6" t="s">
        <v>438</v>
      </c>
      <c r="F86" s="6" t="s">
        <v>318</v>
      </c>
      <c r="G86" s="7">
        <v>2836649349</v>
      </c>
    </row>
    <row r="87" spans="1:7" x14ac:dyDescent="0.3">
      <c r="A87" s="5">
        <f>VLOOKUP(B87, Employee_Manages_Shipment!A87:B286, 2, 0)</f>
        <v>215</v>
      </c>
      <c r="B87" s="6">
        <v>762</v>
      </c>
      <c r="C87" s="6" t="s">
        <v>439</v>
      </c>
      <c r="D87" s="6" t="s">
        <v>218</v>
      </c>
      <c r="E87" s="6" t="s">
        <v>440</v>
      </c>
      <c r="F87" s="6" t="s">
        <v>261</v>
      </c>
      <c r="G87" s="7">
        <v>1786274009</v>
      </c>
    </row>
    <row r="88" spans="1:7" x14ac:dyDescent="0.3">
      <c r="A88" s="5">
        <f>VLOOKUP(B88, Employee_Manages_Shipment!A88:B287, 2, 0)</f>
        <v>818</v>
      </c>
      <c r="B88" s="6">
        <v>698</v>
      </c>
      <c r="C88" s="6" t="s">
        <v>362</v>
      </c>
      <c r="D88" s="6" t="s">
        <v>246</v>
      </c>
      <c r="E88" s="6" t="s">
        <v>441</v>
      </c>
      <c r="F88" s="6" t="s">
        <v>296</v>
      </c>
      <c r="G88" s="7">
        <v>1300453861</v>
      </c>
    </row>
    <row r="89" spans="1:7" x14ac:dyDescent="0.3">
      <c r="A89" s="5">
        <f>VLOOKUP(B89, Employee_Manages_Shipment!A89:B288, 2, 0)</f>
        <v>780</v>
      </c>
      <c r="B89" s="6">
        <v>294</v>
      </c>
      <c r="C89" s="6" t="s">
        <v>442</v>
      </c>
      <c r="D89" s="6" t="s">
        <v>375</v>
      </c>
      <c r="E89" s="6" t="s">
        <v>311</v>
      </c>
      <c r="F89" s="6" t="s">
        <v>382</v>
      </c>
      <c r="G89" s="7">
        <v>6518015418</v>
      </c>
    </row>
    <row r="90" spans="1:7" x14ac:dyDescent="0.3">
      <c r="A90" s="5">
        <f>VLOOKUP(B90, Employee_Manages_Shipment!A90:B289, 2, 0)</f>
        <v>40</v>
      </c>
      <c r="B90" s="6">
        <v>535</v>
      </c>
      <c r="C90" s="6" t="s">
        <v>443</v>
      </c>
      <c r="D90" s="6" t="s">
        <v>226</v>
      </c>
      <c r="E90" s="6" t="s">
        <v>444</v>
      </c>
      <c r="F90" s="6" t="s">
        <v>284</v>
      </c>
      <c r="G90" s="7">
        <v>7774474168</v>
      </c>
    </row>
    <row r="91" spans="1:7" x14ac:dyDescent="0.3">
      <c r="A91" s="5">
        <f>VLOOKUP(B91, Employee_Manages_Shipment!A91:B290, 2, 0)</f>
        <v>366</v>
      </c>
      <c r="B91" s="6">
        <v>357</v>
      </c>
      <c r="C91" s="6" t="s">
        <v>445</v>
      </c>
      <c r="D91" s="6" t="s">
        <v>410</v>
      </c>
      <c r="E91" s="6" t="s">
        <v>446</v>
      </c>
      <c r="F91" s="6" t="s">
        <v>412</v>
      </c>
      <c r="G91" s="7">
        <v>5796916149</v>
      </c>
    </row>
    <row r="92" spans="1:7" x14ac:dyDescent="0.3">
      <c r="A92" s="5">
        <f>VLOOKUP(B92, Employee_Manages_Shipment!A92:B291, 2, 0)</f>
        <v>678</v>
      </c>
      <c r="B92" s="6">
        <v>468</v>
      </c>
      <c r="C92" s="6" t="s">
        <v>447</v>
      </c>
      <c r="D92" s="6" t="s">
        <v>230</v>
      </c>
      <c r="E92" s="6" t="s">
        <v>448</v>
      </c>
      <c r="F92" s="6" t="s">
        <v>449</v>
      </c>
      <c r="G92" s="7">
        <v>2618359567</v>
      </c>
    </row>
    <row r="93" spans="1:7" x14ac:dyDescent="0.3">
      <c r="A93" s="5">
        <f>VLOOKUP(B93, Employee_Manages_Shipment!A93:B292, 2, 0)</f>
        <v>703</v>
      </c>
      <c r="B93" s="6">
        <v>798</v>
      </c>
      <c r="C93" s="6" t="s">
        <v>450</v>
      </c>
      <c r="D93" s="6" t="s">
        <v>294</v>
      </c>
      <c r="E93" s="6" t="s">
        <v>451</v>
      </c>
      <c r="F93" s="6" t="s">
        <v>387</v>
      </c>
      <c r="G93" s="7">
        <v>2073271791</v>
      </c>
    </row>
    <row r="94" spans="1:7" x14ac:dyDescent="0.3">
      <c r="A94" s="5">
        <f>VLOOKUP(B94, Employee_Manages_Shipment!A94:B293, 2, 0)</f>
        <v>180</v>
      </c>
      <c r="B94" s="6">
        <v>497</v>
      </c>
      <c r="C94" s="6" t="s">
        <v>452</v>
      </c>
      <c r="D94" s="6" t="s">
        <v>310</v>
      </c>
      <c r="E94" s="6" t="s">
        <v>453</v>
      </c>
      <c r="F94" s="6" t="s">
        <v>261</v>
      </c>
      <c r="G94" s="7">
        <v>8030257579</v>
      </c>
    </row>
    <row r="95" spans="1:7" x14ac:dyDescent="0.3">
      <c r="A95" s="5">
        <f>VLOOKUP(B95, Employee_Manages_Shipment!A95:B294, 2, 0)</f>
        <v>214</v>
      </c>
      <c r="B95" s="6">
        <v>841</v>
      </c>
      <c r="C95" s="6" t="s">
        <v>454</v>
      </c>
      <c r="D95" s="6" t="s">
        <v>255</v>
      </c>
      <c r="E95" s="6" t="s">
        <v>455</v>
      </c>
      <c r="F95" s="6" t="s">
        <v>261</v>
      </c>
      <c r="G95" s="7">
        <v>1610528704</v>
      </c>
    </row>
    <row r="96" spans="1:7" x14ac:dyDescent="0.3">
      <c r="A96" s="5">
        <f>VLOOKUP(B96, Employee_Manages_Shipment!A96:B295, 2, 0)</f>
        <v>408</v>
      </c>
      <c r="B96" s="6">
        <v>521</v>
      </c>
      <c r="C96" s="6" t="s">
        <v>456</v>
      </c>
      <c r="D96" s="6" t="s">
        <v>267</v>
      </c>
      <c r="E96" s="6" t="s">
        <v>457</v>
      </c>
      <c r="F96" s="6" t="s">
        <v>244</v>
      </c>
      <c r="G96" s="7">
        <v>4105997340</v>
      </c>
    </row>
    <row r="97" spans="1:7" x14ac:dyDescent="0.3">
      <c r="A97" s="5">
        <f>VLOOKUP(B97, Employee_Manages_Shipment!A97:B296, 2, 0)</f>
        <v>902</v>
      </c>
      <c r="B97" s="6">
        <v>2</v>
      </c>
      <c r="C97" s="6" t="s">
        <v>458</v>
      </c>
      <c r="D97" s="6" t="s">
        <v>226</v>
      </c>
      <c r="E97" s="6" t="s">
        <v>459</v>
      </c>
      <c r="F97" s="6" t="s">
        <v>337</v>
      </c>
      <c r="G97" s="7">
        <v>9250747856</v>
      </c>
    </row>
    <row r="98" spans="1:7" x14ac:dyDescent="0.3">
      <c r="A98" s="5">
        <f>VLOOKUP(B98, Employee_Manages_Shipment!A98:B297, 2, 0)</f>
        <v>763</v>
      </c>
      <c r="B98" s="6">
        <v>637</v>
      </c>
      <c r="C98" s="6" t="s">
        <v>439</v>
      </c>
      <c r="D98" s="6" t="s">
        <v>277</v>
      </c>
      <c r="E98" s="6" t="s">
        <v>460</v>
      </c>
      <c r="F98" s="6" t="s">
        <v>461</v>
      </c>
      <c r="G98" s="7">
        <v>8907221376</v>
      </c>
    </row>
    <row r="99" spans="1:7" x14ac:dyDescent="0.3">
      <c r="A99" s="5">
        <f>VLOOKUP(B99, Employee_Manages_Shipment!A99:B298, 2, 0)</f>
        <v>168</v>
      </c>
      <c r="B99" s="6">
        <v>407</v>
      </c>
      <c r="C99" s="6" t="s">
        <v>462</v>
      </c>
      <c r="D99" s="6" t="s">
        <v>234</v>
      </c>
      <c r="E99" s="6" t="s">
        <v>463</v>
      </c>
      <c r="F99" s="6" t="s">
        <v>364</v>
      </c>
      <c r="G99" s="7">
        <v>5519170607</v>
      </c>
    </row>
    <row r="100" spans="1:7" x14ac:dyDescent="0.3">
      <c r="A100" s="5">
        <f>VLOOKUP(B100, Employee_Manages_Shipment!A100:B299, 2, 0)</f>
        <v>723</v>
      </c>
      <c r="B100" s="6">
        <v>87</v>
      </c>
      <c r="C100" s="6" t="s">
        <v>251</v>
      </c>
      <c r="D100" s="6" t="s">
        <v>234</v>
      </c>
      <c r="E100" s="6" t="s">
        <v>227</v>
      </c>
      <c r="F100" s="6" t="s">
        <v>326</v>
      </c>
      <c r="G100" s="7">
        <v>4444871583</v>
      </c>
    </row>
    <row r="101" spans="1:7" x14ac:dyDescent="0.3">
      <c r="A101" s="5">
        <f>VLOOKUP(B101, Employee_Manages_Shipment!A101:B300, 2, 0)</f>
        <v>438</v>
      </c>
      <c r="B101" s="6">
        <v>894</v>
      </c>
      <c r="C101" s="6" t="s">
        <v>464</v>
      </c>
      <c r="D101" s="6" t="s">
        <v>277</v>
      </c>
      <c r="E101" s="6" t="s">
        <v>465</v>
      </c>
      <c r="F101" s="6" t="s">
        <v>236</v>
      </c>
      <c r="G101" s="7">
        <v>9892285623</v>
      </c>
    </row>
    <row r="102" spans="1:7" x14ac:dyDescent="0.3">
      <c r="A102" s="5">
        <f>VLOOKUP(B102, Employee_Manages_Shipment!A102:B301, 2, 0)</f>
        <v>162</v>
      </c>
      <c r="B102" s="6">
        <v>708</v>
      </c>
      <c r="C102" s="6" t="s">
        <v>276</v>
      </c>
      <c r="D102" s="6" t="s">
        <v>277</v>
      </c>
      <c r="E102" s="6" t="s">
        <v>466</v>
      </c>
      <c r="F102" s="6" t="s">
        <v>261</v>
      </c>
      <c r="G102" s="7">
        <v>6155699440</v>
      </c>
    </row>
    <row r="103" spans="1:7" x14ac:dyDescent="0.3">
      <c r="A103" s="5">
        <f>VLOOKUP(B103, Employee_Manages_Shipment!A103:B302, 2, 0)</f>
        <v>246</v>
      </c>
      <c r="B103" s="6">
        <v>311</v>
      </c>
      <c r="C103" s="6" t="s">
        <v>467</v>
      </c>
      <c r="D103" s="6" t="s">
        <v>255</v>
      </c>
      <c r="E103" s="6" t="s">
        <v>468</v>
      </c>
      <c r="F103" s="6" t="s">
        <v>261</v>
      </c>
      <c r="G103" s="7">
        <v>2539275235</v>
      </c>
    </row>
    <row r="104" spans="1:7" x14ac:dyDescent="0.3">
      <c r="A104" s="5">
        <f>VLOOKUP(B104, Employee_Manages_Shipment!A104:B303, 2, 0)</f>
        <v>105</v>
      </c>
      <c r="B104" s="6">
        <v>888</v>
      </c>
      <c r="C104" s="6" t="s">
        <v>469</v>
      </c>
      <c r="D104" s="6" t="s">
        <v>310</v>
      </c>
      <c r="E104" s="6" t="s">
        <v>295</v>
      </c>
      <c r="F104" s="6" t="s">
        <v>261</v>
      </c>
      <c r="G104" s="7">
        <v>4534991454</v>
      </c>
    </row>
    <row r="105" spans="1:7" x14ac:dyDescent="0.3">
      <c r="A105" s="5">
        <f>VLOOKUP(B105, Employee_Manages_Shipment!A105:B304, 2, 0)</f>
        <v>308</v>
      </c>
      <c r="B105" s="6">
        <v>678</v>
      </c>
      <c r="C105" s="6" t="s">
        <v>470</v>
      </c>
      <c r="D105" s="6" t="s">
        <v>327</v>
      </c>
      <c r="E105" s="6" t="s">
        <v>471</v>
      </c>
      <c r="F105" s="6" t="s">
        <v>296</v>
      </c>
      <c r="G105" s="7">
        <v>9411155106</v>
      </c>
    </row>
    <row r="106" spans="1:7" x14ac:dyDescent="0.3">
      <c r="A106" s="5">
        <f>VLOOKUP(B106, Employee_Manages_Shipment!A106:B305, 2, 0)</f>
        <v>172</v>
      </c>
      <c r="B106" s="6">
        <v>734</v>
      </c>
      <c r="C106" s="6" t="s">
        <v>472</v>
      </c>
      <c r="D106" s="6" t="s">
        <v>282</v>
      </c>
      <c r="E106" s="6" t="s">
        <v>473</v>
      </c>
      <c r="F106" s="6" t="s">
        <v>275</v>
      </c>
      <c r="G106" s="7">
        <v>1161903173</v>
      </c>
    </row>
    <row r="107" spans="1:7" x14ac:dyDescent="0.3">
      <c r="A107" s="5">
        <f>VLOOKUP(B107, Employee_Manages_Shipment!A107:B306, 2, 0)</f>
        <v>775</v>
      </c>
      <c r="B107" s="6">
        <v>640</v>
      </c>
      <c r="C107" s="6" t="s">
        <v>474</v>
      </c>
      <c r="D107" s="6" t="s">
        <v>277</v>
      </c>
      <c r="E107" s="6" t="s">
        <v>475</v>
      </c>
      <c r="F107" s="6" t="s">
        <v>299</v>
      </c>
      <c r="G107" s="7">
        <v>7858706884</v>
      </c>
    </row>
    <row r="108" spans="1:7" x14ac:dyDescent="0.3">
      <c r="A108" s="5">
        <f>VLOOKUP(B108, Employee_Manages_Shipment!A108:B307, 2, 0)</f>
        <v>333</v>
      </c>
      <c r="B108" s="6">
        <v>189</v>
      </c>
      <c r="C108" s="6" t="s">
        <v>476</v>
      </c>
      <c r="D108" s="6" t="s">
        <v>403</v>
      </c>
      <c r="E108" s="6" t="s">
        <v>477</v>
      </c>
      <c r="F108" s="6" t="s">
        <v>318</v>
      </c>
      <c r="G108" s="7">
        <v>1967221186</v>
      </c>
    </row>
    <row r="109" spans="1:7" x14ac:dyDescent="0.3">
      <c r="A109" s="5">
        <f>VLOOKUP(B109, Employee_Manages_Shipment!A109:B308, 2, 0)</f>
        <v>548</v>
      </c>
      <c r="B109" s="6">
        <v>685</v>
      </c>
      <c r="C109" s="6" t="s">
        <v>478</v>
      </c>
      <c r="D109" s="6" t="s">
        <v>246</v>
      </c>
      <c r="E109" s="6" t="s">
        <v>479</v>
      </c>
      <c r="F109" s="6" t="s">
        <v>382</v>
      </c>
      <c r="G109" s="7">
        <v>9336147887</v>
      </c>
    </row>
    <row r="110" spans="1:7" x14ac:dyDescent="0.3">
      <c r="A110" s="5">
        <f>VLOOKUP(B110, Employee_Manages_Shipment!A110:B309, 2, 0)</f>
        <v>665</v>
      </c>
      <c r="B110" s="6">
        <v>617</v>
      </c>
      <c r="C110" s="6" t="s">
        <v>480</v>
      </c>
      <c r="D110" s="6" t="s">
        <v>320</v>
      </c>
      <c r="E110" s="6" t="s">
        <v>481</v>
      </c>
      <c r="F110" s="6" t="s">
        <v>412</v>
      </c>
      <c r="G110" s="7">
        <v>8437782692</v>
      </c>
    </row>
    <row r="111" spans="1:7" x14ac:dyDescent="0.3">
      <c r="A111" s="5">
        <f>VLOOKUP(B111, Employee_Manages_Shipment!A111:B310, 2, 0)</f>
        <v>305</v>
      </c>
      <c r="B111" s="6">
        <v>508</v>
      </c>
      <c r="C111" s="6" t="s">
        <v>482</v>
      </c>
      <c r="D111" s="6" t="s">
        <v>310</v>
      </c>
      <c r="E111" s="6" t="s">
        <v>483</v>
      </c>
      <c r="F111" s="6" t="s">
        <v>484</v>
      </c>
      <c r="G111" s="7">
        <v>4162410124</v>
      </c>
    </row>
    <row r="112" spans="1:7" x14ac:dyDescent="0.3">
      <c r="A112" s="5">
        <f>VLOOKUP(B112, Employee_Manages_Shipment!A112:B311, 2, 0)</f>
        <v>938</v>
      </c>
      <c r="B112" s="6">
        <v>406</v>
      </c>
      <c r="C112" s="6" t="s">
        <v>312</v>
      </c>
      <c r="D112" s="6" t="s">
        <v>297</v>
      </c>
      <c r="E112" s="6" t="s">
        <v>485</v>
      </c>
      <c r="F112" s="6" t="s">
        <v>406</v>
      </c>
      <c r="G112" s="7">
        <v>3864558057</v>
      </c>
    </row>
    <row r="113" spans="1:7" x14ac:dyDescent="0.3">
      <c r="A113" s="5">
        <f>VLOOKUP(B113, Employee_Manages_Shipment!A113:B312, 2, 0)</f>
        <v>714</v>
      </c>
      <c r="B113" s="6">
        <v>132</v>
      </c>
      <c r="C113" s="6" t="s">
        <v>486</v>
      </c>
      <c r="D113" s="6" t="s">
        <v>303</v>
      </c>
      <c r="E113" s="6" t="s">
        <v>487</v>
      </c>
      <c r="F113" s="6" t="s">
        <v>296</v>
      </c>
      <c r="G113" s="7">
        <v>2019622576</v>
      </c>
    </row>
    <row r="114" spans="1:7" x14ac:dyDescent="0.3">
      <c r="A114" s="5">
        <f>VLOOKUP(B114, Employee_Manages_Shipment!A114:B313, 2, 0)</f>
        <v>251</v>
      </c>
      <c r="B114" s="6">
        <v>785</v>
      </c>
      <c r="C114" s="6" t="s">
        <v>488</v>
      </c>
      <c r="D114" s="6" t="s">
        <v>218</v>
      </c>
      <c r="E114" s="6" t="s">
        <v>489</v>
      </c>
      <c r="F114" s="6" t="s">
        <v>299</v>
      </c>
      <c r="G114" s="7">
        <v>1837040341</v>
      </c>
    </row>
    <row r="115" spans="1:7" x14ac:dyDescent="0.3">
      <c r="A115" s="5">
        <f>VLOOKUP(B115, Employee_Manages_Shipment!A115:B314, 2, 0)</f>
        <v>330</v>
      </c>
      <c r="B115" s="6">
        <v>113</v>
      </c>
      <c r="C115" s="6" t="s">
        <v>490</v>
      </c>
      <c r="D115" s="6" t="s">
        <v>316</v>
      </c>
      <c r="E115" s="6" t="s">
        <v>491</v>
      </c>
      <c r="F115" s="6" t="s">
        <v>492</v>
      </c>
      <c r="G115" s="7">
        <v>4235755436</v>
      </c>
    </row>
    <row r="116" spans="1:7" x14ac:dyDescent="0.3">
      <c r="A116" s="5">
        <f>VLOOKUP(B116, Employee_Manages_Shipment!A116:B315, 2, 0)</f>
        <v>69</v>
      </c>
      <c r="B116" s="6">
        <v>951</v>
      </c>
      <c r="C116" s="6" t="s">
        <v>493</v>
      </c>
      <c r="D116" s="6" t="s">
        <v>218</v>
      </c>
      <c r="E116" s="6" t="s">
        <v>494</v>
      </c>
      <c r="F116" s="6" t="s">
        <v>289</v>
      </c>
      <c r="G116" s="7">
        <v>4933964760</v>
      </c>
    </row>
    <row r="117" spans="1:7" x14ac:dyDescent="0.3">
      <c r="A117" s="5">
        <f>VLOOKUP(B117, Employee_Manages_Shipment!A117:B316, 2, 0)</f>
        <v>969</v>
      </c>
      <c r="B117" s="6">
        <v>169</v>
      </c>
      <c r="C117" s="6" t="s">
        <v>495</v>
      </c>
      <c r="D117" s="6" t="s">
        <v>263</v>
      </c>
      <c r="E117" s="6" t="s">
        <v>496</v>
      </c>
      <c r="F117" s="6" t="s">
        <v>370</v>
      </c>
      <c r="G117" s="7">
        <v>9986862728</v>
      </c>
    </row>
    <row r="118" spans="1:7" x14ac:dyDescent="0.3">
      <c r="A118" s="5">
        <f>VLOOKUP(B118, Employee_Manages_Shipment!A118:B317, 2, 0)</f>
        <v>974</v>
      </c>
      <c r="B118" s="6">
        <v>984</v>
      </c>
      <c r="C118" s="6" t="s">
        <v>497</v>
      </c>
      <c r="D118" s="6" t="s">
        <v>263</v>
      </c>
      <c r="E118" s="6" t="s">
        <v>498</v>
      </c>
      <c r="F118" s="6" t="s">
        <v>244</v>
      </c>
      <c r="G118" s="7">
        <v>2460523574</v>
      </c>
    </row>
    <row r="119" spans="1:7" x14ac:dyDescent="0.3">
      <c r="A119" s="5">
        <f>VLOOKUP(B119, Employee_Manages_Shipment!A119:B318, 2, 0)</f>
        <v>526</v>
      </c>
      <c r="B119" s="6">
        <v>881</v>
      </c>
      <c r="C119" s="6" t="s">
        <v>499</v>
      </c>
      <c r="D119" s="6" t="s">
        <v>294</v>
      </c>
      <c r="E119" s="6" t="s">
        <v>500</v>
      </c>
      <c r="F119" s="6" t="s">
        <v>305</v>
      </c>
      <c r="G119" s="7">
        <v>3243646644</v>
      </c>
    </row>
    <row r="120" spans="1:7" x14ac:dyDescent="0.3">
      <c r="A120" s="5">
        <f>VLOOKUP(B120, Employee_Manages_Shipment!A120:B319, 2, 0)</f>
        <v>510</v>
      </c>
      <c r="B120" s="6">
        <v>883</v>
      </c>
      <c r="C120" s="6" t="s">
        <v>501</v>
      </c>
      <c r="D120" s="6" t="s">
        <v>246</v>
      </c>
      <c r="E120" s="6" t="s">
        <v>502</v>
      </c>
      <c r="F120" s="6" t="s">
        <v>503</v>
      </c>
      <c r="G120" s="7">
        <v>4932358514</v>
      </c>
    </row>
    <row r="121" spans="1:7" x14ac:dyDescent="0.3">
      <c r="A121" s="5">
        <f>VLOOKUP(B121, Employee_Manages_Shipment!A121:B320, 2, 0)</f>
        <v>444</v>
      </c>
      <c r="B121" s="6">
        <v>735</v>
      </c>
      <c r="C121" s="6" t="s">
        <v>300</v>
      </c>
      <c r="D121" s="6" t="s">
        <v>238</v>
      </c>
      <c r="E121" s="6" t="s">
        <v>504</v>
      </c>
      <c r="F121" s="6" t="s">
        <v>275</v>
      </c>
      <c r="G121" s="7">
        <v>1419382893</v>
      </c>
    </row>
    <row r="122" spans="1:7" x14ac:dyDescent="0.3">
      <c r="A122" s="5">
        <f>VLOOKUP(B122, Employee_Manages_Shipment!A122:B321, 2, 0)</f>
        <v>503</v>
      </c>
      <c r="B122" s="6">
        <v>120</v>
      </c>
      <c r="C122" s="6" t="s">
        <v>505</v>
      </c>
      <c r="D122" s="6" t="s">
        <v>226</v>
      </c>
      <c r="E122" s="6" t="s">
        <v>506</v>
      </c>
      <c r="F122" s="6" t="s">
        <v>507</v>
      </c>
      <c r="G122" s="7">
        <v>6456637698</v>
      </c>
    </row>
    <row r="123" spans="1:7" x14ac:dyDescent="0.3">
      <c r="A123" s="5">
        <f>VLOOKUP(B123, Employee_Manages_Shipment!A123:B322, 2, 0)</f>
        <v>109</v>
      </c>
      <c r="B123" s="6">
        <v>92</v>
      </c>
      <c r="C123" s="6" t="s">
        <v>508</v>
      </c>
      <c r="D123" s="6" t="s">
        <v>403</v>
      </c>
      <c r="E123" s="6" t="s">
        <v>509</v>
      </c>
      <c r="F123" s="6" t="s">
        <v>220</v>
      </c>
      <c r="G123" s="7">
        <v>4615496293</v>
      </c>
    </row>
    <row r="124" spans="1:7" x14ac:dyDescent="0.3">
      <c r="A124" s="5">
        <f>VLOOKUP(B124, Employee_Manages_Shipment!A124:B323, 2, 0)</f>
        <v>823</v>
      </c>
      <c r="B124" s="6">
        <v>618</v>
      </c>
      <c r="C124" s="6" t="s">
        <v>470</v>
      </c>
      <c r="D124" s="6" t="s">
        <v>294</v>
      </c>
      <c r="E124" s="6" t="s">
        <v>510</v>
      </c>
      <c r="F124" s="6" t="s">
        <v>412</v>
      </c>
      <c r="G124" s="7">
        <v>6419268208</v>
      </c>
    </row>
    <row r="125" spans="1:7" x14ac:dyDescent="0.3">
      <c r="A125" s="5">
        <f>VLOOKUP(B125, Employee_Manages_Shipment!A125:B324, 2, 0)</f>
        <v>147</v>
      </c>
      <c r="B125" s="6">
        <v>768</v>
      </c>
      <c r="C125" s="6" t="s">
        <v>511</v>
      </c>
      <c r="D125" s="6" t="s">
        <v>226</v>
      </c>
      <c r="E125" s="6" t="s">
        <v>512</v>
      </c>
      <c r="F125" s="6" t="s">
        <v>220</v>
      </c>
      <c r="G125" s="7">
        <v>3258758083</v>
      </c>
    </row>
    <row r="126" spans="1:7" x14ac:dyDescent="0.3">
      <c r="A126" s="5">
        <f>VLOOKUP(B126, Employee_Manages_Shipment!A126:B325, 2, 0)</f>
        <v>625</v>
      </c>
      <c r="B126" s="6">
        <v>619</v>
      </c>
      <c r="C126" s="6" t="s">
        <v>513</v>
      </c>
      <c r="D126" s="6" t="s">
        <v>238</v>
      </c>
      <c r="E126" s="6" t="s">
        <v>514</v>
      </c>
      <c r="F126" s="6" t="s">
        <v>326</v>
      </c>
      <c r="G126" s="7">
        <v>9823103962</v>
      </c>
    </row>
    <row r="127" spans="1:7" x14ac:dyDescent="0.3">
      <c r="A127" s="5">
        <f>VLOOKUP(B127, Employee_Manages_Shipment!A127:B326, 2, 0)</f>
        <v>695</v>
      </c>
      <c r="B127" s="6">
        <v>393</v>
      </c>
      <c r="C127" s="6" t="s">
        <v>515</v>
      </c>
      <c r="D127" s="6" t="s">
        <v>294</v>
      </c>
      <c r="E127" s="6" t="s">
        <v>516</v>
      </c>
      <c r="F127" s="6" t="s">
        <v>220</v>
      </c>
      <c r="G127" s="7">
        <v>5931525319</v>
      </c>
    </row>
    <row r="128" spans="1:7" x14ac:dyDescent="0.3">
      <c r="A128" s="5">
        <f>VLOOKUP(B128, Employee_Manages_Shipment!A128:B327, 2, 0)</f>
        <v>983</v>
      </c>
      <c r="B128" s="6">
        <v>127</v>
      </c>
      <c r="C128" s="6" t="s">
        <v>515</v>
      </c>
      <c r="D128" s="6" t="s">
        <v>282</v>
      </c>
      <c r="E128" s="6" t="s">
        <v>517</v>
      </c>
      <c r="F128" s="6" t="s">
        <v>284</v>
      </c>
      <c r="G128" s="7">
        <v>5199096406</v>
      </c>
    </row>
    <row r="129" spans="1:7" x14ac:dyDescent="0.3">
      <c r="A129" s="5">
        <f>VLOOKUP(B129, Employee_Manages_Shipment!A129:B328, 2, 0)</f>
        <v>82</v>
      </c>
      <c r="B129" s="6">
        <v>329</v>
      </c>
      <c r="C129" s="6" t="s">
        <v>518</v>
      </c>
      <c r="D129" s="6" t="s">
        <v>375</v>
      </c>
      <c r="E129" s="6" t="s">
        <v>519</v>
      </c>
      <c r="F129" s="6" t="s">
        <v>284</v>
      </c>
      <c r="G129" s="7">
        <v>4926013012</v>
      </c>
    </row>
    <row r="130" spans="1:7" x14ac:dyDescent="0.3">
      <c r="A130" s="5">
        <f>VLOOKUP(B130, Employee_Manages_Shipment!A130:B329, 2, 0)</f>
        <v>397</v>
      </c>
      <c r="B130" s="6">
        <v>839</v>
      </c>
      <c r="C130" s="6" t="s">
        <v>520</v>
      </c>
      <c r="D130" s="6" t="s">
        <v>282</v>
      </c>
      <c r="E130" s="6" t="s">
        <v>521</v>
      </c>
      <c r="F130" s="6" t="s">
        <v>412</v>
      </c>
      <c r="G130" s="7">
        <v>1385206446</v>
      </c>
    </row>
    <row r="131" spans="1:7" x14ac:dyDescent="0.3">
      <c r="A131" s="5">
        <f>VLOOKUP(B131, Employee_Manages_Shipment!A131:B330, 2, 0)</f>
        <v>599</v>
      </c>
      <c r="B131" s="6">
        <v>787</v>
      </c>
      <c r="C131" s="6" t="s">
        <v>508</v>
      </c>
      <c r="D131" s="6" t="s">
        <v>273</v>
      </c>
      <c r="E131" s="6" t="s">
        <v>522</v>
      </c>
      <c r="F131" s="6" t="s">
        <v>421</v>
      </c>
      <c r="G131" s="7">
        <v>7592482439</v>
      </c>
    </row>
    <row r="132" spans="1:7" x14ac:dyDescent="0.3">
      <c r="A132" s="5">
        <f>VLOOKUP(B132, Employee_Manages_Shipment!A132:B331, 2, 0)</f>
        <v>306</v>
      </c>
      <c r="B132" s="6">
        <v>658</v>
      </c>
      <c r="C132" s="6" t="s">
        <v>523</v>
      </c>
      <c r="D132" s="6" t="s">
        <v>294</v>
      </c>
      <c r="E132" s="6" t="s">
        <v>524</v>
      </c>
      <c r="F132" s="6" t="s">
        <v>412</v>
      </c>
      <c r="G132" s="7">
        <v>1575826863</v>
      </c>
    </row>
    <row r="133" spans="1:7" x14ac:dyDescent="0.3">
      <c r="A133" s="5">
        <f>VLOOKUP(B133, Employee_Manages_Shipment!A133:B332, 2, 0)</f>
        <v>536</v>
      </c>
      <c r="B133" s="6">
        <v>302</v>
      </c>
      <c r="C133" s="6" t="s">
        <v>525</v>
      </c>
      <c r="D133" s="6" t="s">
        <v>375</v>
      </c>
      <c r="E133" s="6" t="s">
        <v>526</v>
      </c>
      <c r="F133" s="6" t="s">
        <v>284</v>
      </c>
      <c r="G133" s="7">
        <v>4826890428</v>
      </c>
    </row>
    <row r="134" spans="1:7" x14ac:dyDescent="0.3">
      <c r="A134" s="5">
        <f>VLOOKUP(B134, Employee_Manages_Shipment!A134:B333, 2, 0)</f>
        <v>20</v>
      </c>
      <c r="B134" s="6">
        <v>959</v>
      </c>
      <c r="C134" s="6" t="s">
        <v>527</v>
      </c>
      <c r="D134" s="6" t="s">
        <v>259</v>
      </c>
      <c r="E134" s="6" t="s">
        <v>528</v>
      </c>
      <c r="F134" s="6" t="s">
        <v>364</v>
      </c>
      <c r="G134" s="7">
        <v>1171287473</v>
      </c>
    </row>
    <row r="135" spans="1:7" x14ac:dyDescent="0.3">
      <c r="A135" s="5">
        <f>VLOOKUP(B135, Employee_Manages_Shipment!A135:B334, 2, 0)</f>
        <v>515</v>
      </c>
      <c r="B135" s="6">
        <v>467</v>
      </c>
      <c r="C135" s="6" t="s">
        <v>529</v>
      </c>
      <c r="D135" s="6" t="s">
        <v>238</v>
      </c>
      <c r="E135" s="6" t="s">
        <v>530</v>
      </c>
      <c r="F135" s="6" t="s">
        <v>412</v>
      </c>
      <c r="G135" s="7">
        <v>3594123975</v>
      </c>
    </row>
    <row r="136" spans="1:7" x14ac:dyDescent="0.3">
      <c r="A136" s="5">
        <f>VLOOKUP(B136, Employee_Manages_Shipment!A136:B335, 2, 0)</f>
        <v>332</v>
      </c>
      <c r="B136" s="6">
        <v>642</v>
      </c>
      <c r="C136" s="6" t="s">
        <v>531</v>
      </c>
      <c r="D136" s="6" t="s">
        <v>238</v>
      </c>
      <c r="E136" s="6" t="s">
        <v>532</v>
      </c>
      <c r="F136" s="6" t="s">
        <v>299</v>
      </c>
      <c r="G136" s="7">
        <v>7051750919</v>
      </c>
    </row>
    <row r="137" spans="1:7" x14ac:dyDescent="0.3">
      <c r="A137" s="5">
        <f>VLOOKUP(B137, Employee_Manages_Shipment!A137:B336, 2, 0)</f>
        <v>127</v>
      </c>
      <c r="B137" s="6">
        <v>472</v>
      </c>
      <c r="C137" s="6" t="s">
        <v>533</v>
      </c>
      <c r="D137" s="6" t="s">
        <v>230</v>
      </c>
      <c r="E137" s="6" t="s">
        <v>534</v>
      </c>
      <c r="F137" s="6" t="s">
        <v>484</v>
      </c>
      <c r="G137" s="7">
        <v>6886408134</v>
      </c>
    </row>
    <row r="138" spans="1:7" x14ac:dyDescent="0.3">
      <c r="A138" s="5">
        <f>VLOOKUP(B138, Employee_Manages_Shipment!A138:B337, 2, 0)</f>
        <v>958</v>
      </c>
      <c r="B138" s="6">
        <v>700</v>
      </c>
      <c r="C138" s="6" t="s">
        <v>535</v>
      </c>
      <c r="D138" s="6" t="s">
        <v>249</v>
      </c>
      <c r="E138" s="6" t="s">
        <v>536</v>
      </c>
      <c r="F138" s="6" t="s">
        <v>382</v>
      </c>
      <c r="G138" s="7">
        <v>7077868681</v>
      </c>
    </row>
    <row r="139" spans="1:7" x14ac:dyDescent="0.3">
      <c r="A139" s="5">
        <f>VLOOKUP(B139, Employee_Manages_Shipment!A139:B338, 2, 0)</f>
        <v>42</v>
      </c>
      <c r="B139" s="6">
        <v>305</v>
      </c>
      <c r="C139" s="6" t="s">
        <v>537</v>
      </c>
      <c r="D139" s="6" t="s">
        <v>303</v>
      </c>
      <c r="E139" s="6" t="s">
        <v>538</v>
      </c>
      <c r="F139" s="6" t="s">
        <v>236</v>
      </c>
      <c r="G139" s="7">
        <v>4425132485</v>
      </c>
    </row>
    <row r="140" spans="1:7" x14ac:dyDescent="0.3">
      <c r="A140" s="5">
        <f>VLOOKUP(B140, Employee_Manages_Shipment!A140:B339, 2, 0)</f>
        <v>977</v>
      </c>
      <c r="B140" s="6">
        <v>676</v>
      </c>
      <c r="C140" s="6" t="s">
        <v>539</v>
      </c>
      <c r="D140" s="6" t="s">
        <v>242</v>
      </c>
      <c r="E140" s="6" t="s">
        <v>540</v>
      </c>
      <c r="F140" s="6" t="s">
        <v>541</v>
      </c>
      <c r="G140" s="7">
        <v>3975638935</v>
      </c>
    </row>
    <row r="141" spans="1:7" x14ac:dyDescent="0.3">
      <c r="A141" s="5">
        <f>VLOOKUP(B141, Employee_Manages_Shipment!A141:B340, 2, 0)</f>
        <v>460</v>
      </c>
      <c r="B141" s="6">
        <v>602</v>
      </c>
      <c r="C141" s="6" t="s">
        <v>542</v>
      </c>
      <c r="D141" s="6" t="s">
        <v>327</v>
      </c>
      <c r="E141" s="6" t="s">
        <v>543</v>
      </c>
      <c r="F141" s="6" t="s">
        <v>379</v>
      </c>
      <c r="G141" s="7">
        <v>8049380718</v>
      </c>
    </row>
    <row r="142" spans="1:7" x14ac:dyDescent="0.3">
      <c r="A142" s="5">
        <f>VLOOKUP(B142, Employee_Manages_Shipment!A142:B341, 2, 0)</f>
        <v>659</v>
      </c>
      <c r="B142" s="6">
        <v>175</v>
      </c>
      <c r="C142" s="6" t="s">
        <v>544</v>
      </c>
      <c r="D142" s="6" t="s">
        <v>259</v>
      </c>
      <c r="E142" s="6" t="s">
        <v>545</v>
      </c>
      <c r="F142" s="6" t="s">
        <v>284</v>
      </c>
      <c r="G142" s="7">
        <v>6417574125</v>
      </c>
    </row>
    <row r="143" spans="1:7" x14ac:dyDescent="0.3">
      <c r="A143" s="5">
        <f>VLOOKUP(B143, Employee_Manages_Shipment!A143:B342, 2, 0)</f>
        <v>197</v>
      </c>
      <c r="B143" s="6">
        <v>679</v>
      </c>
      <c r="C143" s="6" t="s">
        <v>546</v>
      </c>
      <c r="D143" s="6" t="s">
        <v>310</v>
      </c>
      <c r="E143" s="6" t="s">
        <v>363</v>
      </c>
      <c r="F143" s="6" t="s">
        <v>224</v>
      </c>
      <c r="G143" s="7">
        <v>2458047806</v>
      </c>
    </row>
    <row r="144" spans="1:7" x14ac:dyDescent="0.3">
      <c r="A144" s="5">
        <f>VLOOKUP(B144, Employee_Manages_Shipment!A144:B343, 2, 0)</f>
        <v>540</v>
      </c>
      <c r="B144" s="6">
        <v>412</v>
      </c>
      <c r="C144" s="6" t="s">
        <v>354</v>
      </c>
      <c r="D144" s="6" t="s">
        <v>238</v>
      </c>
      <c r="E144" s="6" t="s">
        <v>547</v>
      </c>
      <c r="F144" s="6" t="s">
        <v>228</v>
      </c>
      <c r="G144" s="7">
        <v>4345935028</v>
      </c>
    </row>
    <row r="145" spans="1:7" x14ac:dyDescent="0.3">
      <c r="A145" s="5">
        <f>VLOOKUP(B145, Employee_Manages_Shipment!A145:B344, 2, 0)</f>
        <v>178</v>
      </c>
      <c r="B145" s="6">
        <v>486</v>
      </c>
      <c r="C145" s="6" t="s">
        <v>548</v>
      </c>
      <c r="D145" s="6" t="s">
        <v>310</v>
      </c>
      <c r="E145" s="6" t="s">
        <v>549</v>
      </c>
      <c r="F145" s="6" t="s">
        <v>382</v>
      </c>
      <c r="G145" s="7">
        <v>4167720507</v>
      </c>
    </row>
    <row r="146" spans="1:7" x14ac:dyDescent="0.3">
      <c r="A146" s="5">
        <f>VLOOKUP(B146, Employee_Manages_Shipment!A146:B345, 2, 0)</f>
        <v>202</v>
      </c>
      <c r="B146" s="6">
        <v>899</v>
      </c>
      <c r="C146" s="6" t="s">
        <v>550</v>
      </c>
      <c r="D146" s="6" t="s">
        <v>282</v>
      </c>
      <c r="E146" s="6" t="s">
        <v>551</v>
      </c>
      <c r="F146" s="6" t="s">
        <v>299</v>
      </c>
      <c r="G146" s="7">
        <v>4565205218</v>
      </c>
    </row>
    <row r="147" spans="1:7" x14ac:dyDescent="0.3">
      <c r="A147" s="5">
        <f>VLOOKUP(B147, Employee_Manages_Shipment!A147:B346, 2, 0)</f>
        <v>632</v>
      </c>
      <c r="B147" s="6">
        <v>123</v>
      </c>
      <c r="C147" s="6" t="s">
        <v>552</v>
      </c>
      <c r="D147" s="6" t="s">
        <v>259</v>
      </c>
      <c r="E147" s="6" t="s">
        <v>553</v>
      </c>
      <c r="F147" s="6" t="s">
        <v>236</v>
      </c>
      <c r="G147" s="7">
        <v>1029848581</v>
      </c>
    </row>
    <row r="148" spans="1:7" x14ac:dyDescent="0.3">
      <c r="A148" s="5">
        <f>VLOOKUP(B148, Employee_Manages_Shipment!A148:B347, 2, 0)</f>
        <v>25</v>
      </c>
      <c r="B148" s="6">
        <v>180</v>
      </c>
      <c r="C148" s="6" t="s">
        <v>554</v>
      </c>
      <c r="D148" s="6" t="s">
        <v>259</v>
      </c>
      <c r="E148" s="6" t="s">
        <v>555</v>
      </c>
      <c r="F148" s="6" t="s">
        <v>382</v>
      </c>
      <c r="G148" s="7">
        <v>6076587686</v>
      </c>
    </row>
    <row r="149" spans="1:7" x14ac:dyDescent="0.3">
      <c r="A149" s="5">
        <f>VLOOKUP(B149, Employee_Manages_Shipment!A149:B348, 2, 0)</f>
        <v>990</v>
      </c>
      <c r="B149" s="6">
        <v>433</v>
      </c>
      <c r="C149" s="6" t="s">
        <v>554</v>
      </c>
      <c r="D149" s="6" t="s">
        <v>230</v>
      </c>
      <c r="E149" s="6" t="s">
        <v>556</v>
      </c>
      <c r="F149" s="6" t="s">
        <v>557</v>
      </c>
      <c r="G149" s="7">
        <v>4382867697</v>
      </c>
    </row>
    <row r="150" spans="1:7" x14ac:dyDescent="0.3">
      <c r="A150" s="5">
        <f>VLOOKUP(B150, Employee_Manages_Shipment!A150:B349, 2, 0)</f>
        <v>913</v>
      </c>
      <c r="B150" s="6">
        <v>244</v>
      </c>
      <c r="C150" s="6" t="s">
        <v>558</v>
      </c>
      <c r="D150" s="6" t="s">
        <v>230</v>
      </c>
      <c r="E150" s="6" t="s">
        <v>559</v>
      </c>
      <c r="F150" s="6" t="s">
        <v>412</v>
      </c>
      <c r="G150" s="7">
        <v>8529787345</v>
      </c>
    </row>
    <row r="151" spans="1:7" x14ac:dyDescent="0.3">
      <c r="A151" s="5">
        <f>VLOOKUP(B151, Employee_Manages_Shipment!A151:B350, 2, 0)</f>
        <v>371</v>
      </c>
      <c r="B151" s="6">
        <v>147</v>
      </c>
      <c r="C151" s="6" t="s">
        <v>560</v>
      </c>
      <c r="D151" s="6" t="s">
        <v>277</v>
      </c>
      <c r="E151" s="6" t="s">
        <v>561</v>
      </c>
      <c r="F151" s="6" t="s">
        <v>296</v>
      </c>
      <c r="G151" s="7">
        <v>2933328030</v>
      </c>
    </row>
    <row r="152" spans="1:7" x14ac:dyDescent="0.3">
      <c r="A152" s="5">
        <f>VLOOKUP(B152, Employee_Manages_Shipment!A152:B351, 2, 0)</f>
        <v>514</v>
      </c>
      <c r="B152" s="6">
        <v>634</v>
      </c>
      <c r="C152" s="6" t="s">
        <v>322</v>
      </c>
      <c r="D152" s="6" t="s">
        <v>238</v>
      </c>
      <c r="E152" s="6" t="s">
        <v>562</v>
      </c>
      <c r="F152" s="6" t="s">
        <v>289</v>
      </c>
      <c r="G152" s="7">
        <v>1549574380</v>
      </c>
    </row>
    <row r="153" spans="1:7" x14ac:dyDescent="0.3">
      <c r="A153" s="5">
        <f>VLOOKUP(B153, Employee_Manages_Shipment!A153:B352, 2, 0)</f>
        <v>707</v>
      </c>
      <c r="B153" s="6">
        <v>999</v>
      </c>
      <c r="C153" s="6" t="s">
        <v>563</v>
      </c>
      <c r="D153" s="6" t="s">
        <v>273</v>
      </c>
      <c r="E153" s="6" t="s">
        <v>517</v>
      </c>
      <c r="F153" s="6" t="s">
        <v>492</v>
      </c>
      <c r="G153" s="7">
        <v>5348595059</v>
      </c>
    </row>
    <row r="154" spans="1:7" x14ac:dyDescent="0.3">
      <c r="A154" s="5">
        <f>VLOOKUP(B154, Employee_Manages_Shipment!A154:B353, 2, 0)</f>
        <v>473</v>
      </c>
      <c r="B154" s="6">
        <v>477</v>
      </c>
      <c r="C154" s="6" t="s">
        <v>564</v>
      </c>
      <c r="D154" s="6" t="s">
        <v>273</v>
      </c>
      <c r="E154" s="6" t="s">
        <v>565</v>
      </c>
      <c r="F154" s="6" t="s">
        <v>484</v>
      </c>
      <c r="G154" s="7">
        <v>8326159645</v>
      </c>
    </row>
    <row r="155" spans="1:7" x14ac:dyDescent="0.3">
      <c r="A155" s="5">
        <f>VLOOKUP(B155, Employee_Manages_Shipment!A155:B354, 2, 0)</f>
        <v>847</v>
      </c>
      <c r="B155" s="6">
        <v>746</v>
      </c>
      <c r="C155" s="6" t="s">
        <v>566</v>
      </c>
      <c r="D155" s="6" t="s">
        <v>320</v>
      </c>
      <c r="E155" s="6" t="s">
        <v>567</v>
      </c>
      <c r="F155" s="6" t="s">
        <v>412</v>
      </c>
      <c r="G155" s="7">
        <v>4303568430</v>
      </c>
    </row>
    <row r="156" spans="1:7" x14ac:dyDescent="0.3">
      <c r="A156" s="5">
        <f>VLOOKUP(B156, Employee_Manages_Shipment!A156:B355, 2, 0)</f>
        <v>815</v>
      </c>
      <c r="B156" s="6">
        <v>287</v>
      </c>
      <c r="C156" s="6" t="s">
        <v>568</v>
      </c>
      <c r="D156" s="6" t="s">
        <v>310</v>
      </c>
      <c r="E156" s="6" t="s">
        <v>569</v>
      </c>
      <c r="F156" s="6" t="s">
        <v>570</v>
      </c>
      <c r="G156" s="7">
        <v>4386754323</v>
      </c>
    </row>
    <row r="157" spans="1:7" x14ac:dyDescent="0.3">
      <c r="A157" s="5">
        <f>VLOOKUP(B157, Employee_Manages_Shipment!A157:B356, 2, 0)</f>
        <v>928</v>
      </c>
      <c r="B157" s="6">
        <v>310</v>
      </c>
      <c r="C157" s="6" t="s">
        <v>571</v>
      </c>
      <c r="D157" s="6" t="s">
        <v>410</v>
      </c>
      <c r="E157" s="6" t="s">
        <v>572</v>
      </c>
      <c r="F157" s="6" t="s">
        <v>284</v>
      </c>
      <c r="G157" s="7">
        <v>8824594477</v>
      </c>
    </row>
    <row r="158" spans="1:7" x14ac:dyDescent="0.3">
      <c r="A158" s="5">
        <f>VLOOKUP(B158, Employee_Manages_Shipment!A158:B357, 2, 0)</f>
        <v>210</v>
      </c>
      <c r="B158" s="6">
        <v>889</v>
      </c>
      <c r="C158" s="6" t="s">
        <v>573</v>
      </c>
      <c r="D158" s="6" t="s">
        <v>230</v>
      </c>
      <c r="E158" s="6" t="s">
        <v>574</v>
      </c>
      <c r="F158" s="6" t="s">
        <v>292</v>
      </c>
      <c r="G158" s="7">
        <v>1096489886</v>
      </c>
    </row>
    <row r="159" spans="1:7" x14ac:dyDescent="0.3">
      <c r="A159" s="5">
        <f>VLOOKUP(B159, Employee_Manages_Shipment!A159:B358, 2, 0)</f>
        <v>793</v>
      </c>
      <c r="B159" s="6">
        <v>512</v>
      </c>
      <c r="C159" s="6" t="s">
        <v>575</v>
      </c>
      <c r="D159" s="6" t="s">
        <v>316</v>
      </c>
      <c r="E159" s="6" t="s">
        <v>576</v>
      </c>
      <c r="F159" s="6" t="s">
        <v>240</v>
      </c>
      <c r="G159" s="7">
        <v>3305516916</v>
      </c>
    </row>
    <row r="160" spans="1:7" x14ac:dyDescent="0.3">
      <c r="A160" s="5">
        <f>VLOOKUP(B160, Employee_Manages_Shipment!A160:B359, 2, 0)</f>
        <v>872</v>
      </c>
      <c r="B160" s="6">
        <v>693</v>
      </c>
      <c r="C160" s="6" t="s">
        <v>577</v>
      </c>
      <c r="D160" s="6" t="s">
        <v>234</v>
      </c>
      <c r="E160" s="6" t="s">
        <v>578</v>
      </c>
      <c r="F160" s="6" t="s">
        <v>406</v>
      </c>
      <c r="G160" s="7">
        <v>6982317596</v>
      </c>
    </row>
    <row r="161" spans="1:7" x14ac:dyDescent="0.3">
      <c r="A161" s="5">
        <f>VLOOKUP(B161, Employee_Manages_Shipment!A161:B360, 2, 0)</f>
        <v>298</v>
      </c>
      <c r="B161" s="6">
        <v>670</v>
      </c>
      <c r="C161" s="6" t="s">
        <v>579</v>
      </c>
      <c r="D161" s="6" t="s">
        <v>259</v>
      </c>
      <c r="E161" s="6" t="s">
        <v>580</v>
      </c>
      <c r="F161" s="6" t="s">
        <v>370</v>
      </c>
      <c r="G161" s="7">
        <v>6215794970</v>
      </c>
    </row>
    <row r="162" spans="1:7" x14ac:dyDescent="0.3">
      <c r="A162" s="5">
        <f>VLOOKUP(B162, Employee_Manages_Shipment!A162:B361, 2, 0)</f>
        <v>941</v>
      </c>
      <c r="B162" s="6">
        <v>238</v>
      </c>
      <c r="C162" s="6" t="s">
        <v>581</v>
      </c>
      <c r="D162" s="6" t="s">
        <v>242</v>
      </c>
      <c r="E162" s="6" t="s">
        <v>582</v>
      </c>
      <c r="F162" s="6" t="s">
        <v>240</v>
      </c>
      <c r="G162" s="7">
        <v>2452732341</v>
      </c>
    </row>
    <row r="163" spans="1:7" x14ac:dyDescent="0.3">
      <c r="A163" s="5">
        <f>VLOOKUP(B163, Employee_Manages_Shipment!A163:B362, 2, 0)</f>
        <v>731</v>
      </c>
      <c r="B163" s="6">
        <v>400</v>
      </c>
      <c r="C163" s="6" t="s">
        <v>583</v>
      </c>
      <c r="D163" s="6" t="s">
        <v>242</v>
      </c>
      <c r="E163" s="6" t="s">
        <v>584</v>
      </c>
      <c r="F163" s="6" t="s">
        <v>585</v>
      </c>
      <c r="G163" s="7">
        <v>1402030924</v>
      </c>
    </row>
    <row r="164" spans="1:7" x14ac:dyDescent="0.3">
      <c r="A164" s="5">
        <f>VLOOKUP(B164, Employee_Manages_Shipment!A164:B363, 2, 0)</f>
        <v>500</v>
      </c>
      <c r="B164" s="6">
        <v>398</v>
      </c>
      <c r="C164" s="6" t="s">
        <v>586</v>
      </c>
      <c r="D164" s="6" t="s">
        <v>375</v>
      </c>
      <c r="E164" s="6" t="s">
        <v>587</v>
      </c>
      <c r="F164" s="6" t="s">
        <v>236</v>
      </c>
      <c r="G164" s="7">
        <v>1812999737</v>
      </c>
    </row>
    <row r="165" spans="1:7" x14ac:dyDescent="0.3">
      <c r="A165" s="5">
        <f>VLOOKUP(B165, Employee_Manages_Shipment!A165:B364, 2, 0)</f>
        <v>142</v>
      </c>
      <c r="B165" s="6">
        <v>955</v>
      </c>
      <c r="C165" s="6" t="s">
        <v>588</v>
      </c>
      <c r="D165" s="6" t="s">
        <v>310</v>
      </c>
      <c r="E165" s="6" t="s">
        <v>589</v>
      </c>
      <c r="F165" s="6" t="s">
        <v>412</v>
      </c>
      <c r="G165" s="7">
        <v>6234964560</v>
      </c>
    </row>
    <row r="166" spans="1:7" x14ac:dyDescent="0.3">
      <c r="A166" s="5">
        <f>VLOOKUP(B166, Employee_Manages_Shipment!A166:B365, 2, 0)</f>
        <v>787</v>
      </c>
      <c r="B166" s="6">
        <v>193</v>
      </c>
      <c r="C166" s="6" t="s">
        <v>590</v>
      </c>
      <c r="D166" s="6" t="s">
        <v>230</v>
      </c>
      <c r="E166" s="6" t="s">
        <v>591</v>
      </c>
      <c r="F166" s="6" t="s">
        <v>299</v>
      </c>
      <c r="G166" s="7">
        <v>2906446799</v>
      </c>
    </row>
    <row r="167" spans="1:7" x14ac:dyDescent="0.3">
      <c r="A167" s="5">
        <f>VLOOKUP(B167, Employee_Manages_Shipment!A167:B366, 2, 0)</f>
        <v>749</v>
      </c>
      <c r="B167" s="6">
        <v>33</v>
      </c>
      <c r="C167" s="6" t="s">
        <v>592</v>
      </c>
      <c r="D167" s="6" t="s">
        <v>320</v>
      </c>
      <c r="E167" s="6" t="s">
        <v>593</v>
      </c>
      <c r="F167" s="6" t="s">
        <v>224</v>
      </c>
      <c r="G167" s="7">
        <v>6522949251</v>
      </c>
    </row>
    <row r="168" spans="1:7" x14ac:dyDescent="0.3">
      <c r="A168" s="5">
        <f>VLOOKUP(B168, Employee_Manages_Shipment!A168:B367, 2, 0)</f>
        <v>304</v>
      </c>
      <c r="B168" s="6">
        <v>786</v>
      </c>
      <c r="C168" s="6" t="s">
        <v>552</v>
      </c>
      <c r="D168" s="6" t="s">
        <v>297</v>
      </c>
      <c r="E168" s="6" t="s">
        <v>395</v>
      </c>
      <c r="F168" s="6" t="s">
        <v>228</v>
      </c>
      <c r="G168" s="7">
        <v>3669773727</v>
      </c>
    </row>
    <row r="169" spans="1:7" x14ac:dyDescent="0.3">
      <c r="A169" s="5">
        <f>VLOOKUP(B169, Employee_Manages_Shipment!A169:B368, 2, 0)</f>
        <v>30</v>
      </c>
      <c r="B169" s="6">
        <v>811</v>
      </c>
      <c r="C169" s="6" t="s">
        <v>594</v>
      </c>
      <c r="D169" s="6" t="s">
        <v>226</v>
      </c>
      <c r="E169" s="6" t="s">
        <v>595</v>
      </c>
      <c r="F169" s="6" t="s">
        <v>261</v>
      </c>
      <c r="G169" s="7">
        <v>3993420544</v>
      </c>
    </row>
    <row r="170" spans="1:7" x14ac:dyDescent="0.3">
      <c r="A170" s="5">
        <f>VLOOKUP(B170, Employee_Manages_Shipment!A170:B369, 2, 0)</f>
        <v>477</v>
      </c>
      <c r="B170" s="6">
        <v>615</v>
      </c>
      <c r="C170" s="6" t="s">
        <v>596</v>
      </c>
      <c r="D170" s="6" t="s">
        <v>310</v>
      </c>
      <c r="E170" s="6" t="s">
        <v>597</v>
      </c>
      <c r="F170" s="6" t="s">
        <v>296</v>
      </c>
      <c r="G170" s="7">
        <v>5372626672</v>
      </c>
    </row>
    <row r="171" spans="1:7" x14ac:dyDescent="0.3">
      <c r="A171" s="5">
        <f>VLOOKUP(B171, Employee_Manages_Shipment!A171:B370, 2, 0)</f>
        <v>52</v>
      </c>
      <c r="B171" s="6">
        <v>18</v>
      </c>
      <c r="C171" s="6" t="s">
        <v>598</v>
      </c>
      <c r="D171" s="6" t="s">
        <v>238</v>
      </c>
      <c r="E171" s="6" t="s">
        <v>580</v>
      </c>
      <c r="F171" s="6" t="s">
        <v>387</v>
      </c>
      <c r="G171" s="7">
        <v>8311555346</v>
      </c>
    </row>
    <row r="172" spans="1:7" x14ac:dyDescent="0.3">
      <c r="A172" s="5">
        <f>VLOOKUP(B172, Employee_Manages_Shipment!A172:B371, 2, 0)</f>
        <v>73</v>
      </c>
      <c r="B172" s="6">
        <v>114</v>
      </c>
      <c r="C172" s="6" t="s">
        <v>599</v>
      </c>
      <c r="D172" s="6" t="s">
        <v>230</v>
      </c>
      <c r="E172" s="6" t="s">
        <v>600</v>
      </c>
      <c r="F172" s="6" t="s">
        <v>421</v>
      </c>
      <c r="G172" s="7">
        <v>7612488075</v>
      </c>
    </row>
    <row r="173" spans="1:7" x14ac:dyDescent="0.3">
      <c r="A173" s="5">
        <f>VLOOKUP(B173, Employee_Manages_Shipment!A173:B372, 2, 0)</f>
        <v>691</v>
      </c>
      <c r="B173" s="6">
        <v>340</v>
      </c>
      <c r="C173" s="6" t="s">
        <v>601</v>
      </c>
      <c r="D173" s="6" t="s">
        <v>316</v>
      </c>
      <c r="E173" s="6" t="s">
        <v>602</v>
      </c>
      <c r="F173" s="6" t="s">
        <v>236</v>
      </c>
      <c r="G173" s="7">
        <v>6431033790</v>
      </c>
    </row>
    <row r="174" spans="1:7" x14ac:dyDescent="0.3">
      <c r="A174" s="5">
        <f>VLOOKUP(B174, Employee_Manages_Shipment!A174:B373, 2, 0)</f>
        <v>786</v>
      </c>
      <c r="B174" s="6">
        <v>649</v>
      </c>
      <c r="C174" s="6" t="s">
        <v>603</v>
      </c>
      <c r="D174" s="6" t="s">
        <v>222</v>
      </c>
      <c r="E174" s="6" t="s">
        <v>604</v>
      </c>
      <c r="F174" s="6" t="s">
        <v>392</v>
      </c>
      <c r="G174" s="7">
        <v>7665617991</v>
      </c>
    </row>
    <row r="175" spans="1:7" x14ac:dyDescent="0.3">
      <c r="A175" s="5">
        <f>VLOOKUP(B175, Employee_Manages_Shipment!A175:B374, 2, 0)</f>
        <v>68</v>
      </c>
      <c r="B175" s="6">
        <v>778</v>
      </c>
      <c r="C175" s="6" t="s">
        <v>605</v>
      </c>
      <c r="D175" s="6" t="s">
        <v>218</v>
      </c>
      <c r="E175" s="6" t="s">
        <v>606</v>
      </c>
      <c r="F175" s="6" t="s">
        <v>220</v>
      </c>
      <c r="G175" s="7">
        <v>4815198694</v>
      </c>
    </row>
    <row r="176" spans="1:7" x14ac:dyDescent="0.3">
      <c r="A176" s="5">
        <f>VLOOKUP(B176, Employee_Manages_Shipment!A176:B375, 2, 0)</f>
        <v>630</v>
      </c>
      <c r="B176" s="6">
        <v>885</v>
      </c>
      <c r="C176" s="6" t="s">
        <v>306</v>
      </c>
      <c r="D176" s="6" t="s">
        <v>263</v>
      </c>
      <c r="E176" s="6" t="s">
        <v>607</v>
      </c>
      <c r="F176" s="6" t="s">
        <v>305</v>
      </c>
      <c r="G176" s="7">
        <v>9875605267</v>
      </c>
    </row>
    <row r="177" spans="1:7" x14ac:dyDescent="0.3">
      <c r="A177" s="5">
        <f>VLOOKUP(B177, Employee_Manages_Shipment!A177:B376, 2, 0)</f>
        <v>357</v>
      </c>
      <c r="B177" s="6">
        <v>69</v>
      </c>
      <c r="C177" s="6" t="s">
        <v>608</v>
      </c>
      <c r="D177" s="6" t="s">
        <v>218</v>
      </c>
      <c r="E177" s="6" t="s">
        <v>609</v>
      </c>
      <c r="F177" s="6" t="s">
        <v>265</v>
      </c>
      <c r="G177" s="7">
        <v>5913610613</v>
      </c>
    </row>
    <row r="178" spans="1:7" x14ac:dyDescent="0.3">
      <c r="A178" s="5">
        <f>VLOOKUP(B178, Employee_Manages_Shipment!A178:B377, 2, 0)</f>
        <v>455</v>
      </c>
      <c r="B178" s="6">
        <v>288</v>
      </c>
      <c r="C178" s="6" t="s">
        <v>610</v>
      </c>
      <c r="D178" s="6" t="s">
        <v>267</v>
      </c>
      <c r="E178" s="6" t="s">
        <v>611</v>
      </c>
      <c r="F178" s="6" t="s">
        <v>253</v>
      </c>
      <c r="G178" s="7">
        <v>7009589164</v>
      </c>
    </row>
    <row r="179" spans="1:7" x14ac:dyDescent="0.3">
      <c r="A179" s="5">
        <f>VLOOKUP(B179, Employee_Manages_Shipment!A179:B378, 2, 0)</f>
        <v>947</v>
      </c>
      <c r="B179" s="6">
        <v>898</v>
      </c>
      <c r="C179" s="6" t="s">
        <v>612</v>
      </c>
      <c r="D179" s="6" t="s">
        <v>273</v>
      </c>
      <c r="E179" s="6" t="s">
        <v>613</v>
      </c>
      <c r="F179" s="6" t="s">
        <v>370</v>
      </c>
      <c r="G179" s="7">
        <v>3097734889</v>
      </c>
    </row>
    <row r="180" spans="1:7" x14ac:dyDescent="0.3">
      <c r="A180" s="5">
        <f>VLOOKUP(B180, Employee_Manages_Shipment!A180:B379, 2, 0)</f>
        <v>589</v>
      </c>
      <c r="B180" s="6">
        <v>473</v>
      </c>
      <c r="C180" s="6" t="s">
        <v>614</v>
      </c>
      <c r="D180" s="6" t="s">
        <v>277</v>
      </c>
      <c r="E180" s="6" t="s">
        <v>615</v>
      </c>
      <c r="F180" s="6" t="s">
        <v>370</v>
      </c>
      <c r="G180" s="7">
        <v>3349318383</v>
      </c>
    </row>
    <row r="181" spans="1:7" x14ac:dyDescent="0.3">
      <c r="A181" s="5">
        <f>VLOOKUP(B181, Employee_Manages_Shipment!A181:B380, 2, 0)</f>
        <v>863</v>
      </c>
      <c r="B181" s="6">
        <v>23</v>
      </c>
      <c r="C181" s="6" t="s">
        <v>616</v>
      </c>
      <c r="D181" s="6" t="s">
        <v>255</v>
      </c>
      <c r="E181" s="6" t="s">
        <v>617</v>
      </c>
      <c r="F181" s="6" t="s">
        <v>220</v>
      </c>
      <c r="G181" s="7">
        <v>2261795235</v>
      </c>
    </row>
    <row r="182" spans="1:7" x14ac:dyDescent="0.3">
      <c r="A182" s="5">
        <f>VLOOKUP(B182, Employee_Manages_Shipment!A182:B381, 2, 0)</f>
        <v>668</v>
      </c>
      <c r="B182" s="6">
        <v>505</v>
      </c>
      <c r="C182" s="6" t="s">
        <v>618</v>
      </c>
      <c r="D182" s="6" t="s">
        <v>246</v>
      </c>
      <c r="E182" s="6" t="s">
        <v>619</v>
      </c>
      <c r="F182" s="6" t="s">
        <v>308</v>
      </c>
      <c r="G182" s="7">
        <v>8692599127</v>
      </c>
    </row>
    <row r="183" spans="1:7" x14ac:dyDescent="0.3">
      <c r="A183" s="5">
        <f>VLOOKUP(B183, Employee_Manages_Shipment!A183:B382, 2, 0)</f>
        <v>206</v>
      </c>
      <c r="B183" s="6">
        <v>401</v>
      </c>
      <c r="C183" s="6" t="s">
        <v>620</v>
      </c>
      <c r="D183" s="6" t="s">
        <v>226</v>
      </c>
      <c r="E183" s="6" t="s">
        <v>621</v>
      </c>
      <c r="F183" s="6" t="s">
        <v>289</v>
      </c>
      <c r="G183" s="7">
        <v>3288511772</v>
      </c>
    </row>
    <row r="184" spans="1:7" x14ac:dyDescent="0.3">
      <c r="A184" s="5">
        <f>VLOOKUP(B184, Employee_Manages_Shipment!A184:B383, 2, 0)</f>
        <v>835</v>
      </c>
      <c r="B184" s="6">
        <v>988</v>
      </c>
      <c r="C184" s="6" t="s">
        <v>622</v>
      </c>
      <c r="D184" s="6" t="s">
        <v>249</v>
      </c>
      <c r="E184" s="6" t="s">
        <v>623</v>
      </c>
      <c r="F184" s="6" t="s">
        <v>624</v>
      </c>
      <c r="G184" s="7">
        <v>9918649402</v>
      </c>
    </row>
    <row r="185" spans="1:7" x14ac:dyDescent="0.3">
      <c r="A185" s="5">
        <f>VLOOKUP(B185, Employee_Manages_Shipment!A185:B384, 2, 0)</f>
        <v>315</v>
      </c>
      <c r="B185" s="6">
        <v>493</v>
      </c>
      <c r="C185" s="6" t="s">
        <v>625</v>
      </c>
      <c r="D185" s="6" t="s">
        <v>226</v>
      </c>
      <c r="E185" s="6" t="s">
        <v>626</v>
      </c>
      <c r="F185" s="6" t="s">
        <v>269</v>
      </c>
      <c r="G185" s="7">
        <v>5243247634</v>
      </c>
    </row>
    <row r="186" spans="1:7" x14ac:dyDescent="0.3">
      <c r="A186" s="5">
        <f>VLOOKUP(B186, Employee_Manages_Shipment!A186:B385, 2, 0)</f>
        <v>553</v>
      </c>
      <c r="B186" s="6">
        <v>432</v>
      </c>
      <c r="C186" s="6" t="s">
        <v>627</v>
      </c>
      <c r="D186" s="6" t="s">
        <v>222</v>
      </c>
      <c r="E186" s="6" t="s">
        <v>628</v>
      </c>
      <c r="F186" s="6" t="s">
        <v>244</v>
      </c>
      <c r="G186" s="7">
        <v>1058029786</v>
      </c>
    </row>
    <row r="187" spans="1:7" x14ac:dyDescent="0.3">
      <c r="A187" s="5">
        <f>VLOOKUP(B187, Employee_Manages_Shipment!A187:B386, 2, 0)</f>
        <v>861</v>
      </c>
      <c r="B187" s="6">
        <v>948</v>
      </c>
      <c r="C187" s="6" t="s">
        <v>529</v>
      </c>
      <c r="D187" s="6" t="s">
        <v>222</v>
      </c>
      <c r="E187" s="6" t="s">
        <v>629</v>
      </c>
      <c r="F187" s="6" t="s">
        <v>412</v>
      </c>
      <c r="G187" s="7">
        <v>2276744816</v>
      </c>
    </row>
    <row r="188" spans="1:7" x14ac:dyDescent="0.3">
      <c r="A188" s="5">
        <f>VLOOKUP(B188, Employee_Manages_Shipment!A188:B387, 2, 0)</f>
        <v>279</v>
      </c>
      <c r="B188" s="6">
        <v>821</v>
      </c>
      <c r="C188" s="6" t="s">
        <v>630</v>
      </c>
      <c r="D188" s="6" t="s">
        <v>267</v>
      </c>
      <c r="E188" s="6" t="s">
        <v>631</v>
      </c>
      <c r="F188" s="6" t="s">
        <v>412</v>
      </c>
      <c r="G188" s="7">
        <v>6595878396</v>
      </c>
    </row>
    <row r="189" spans="1:7" x14ac:dyDescent="0.3">
      <c r="A189" s="5">
        <f>VLOOKUP(B189, Employee_Manages_Shipment!A189:B388, 2, 0)</f>
        <v>75</v>
      </c>
      <c r="B189" s="6">
        <v>435</v>
      </c>
      <c r="C189" s="6" t="s">
        <v>632</v>
      </c>
      <c r="D189" s="6" t="s">
        <v>294</v>
      </c>
      <c r="E189" s="6" t="s">
        <v>227</v>
      </c>
      <c r="F189" s="6" t="s">
        <v>228</v>
      </c>
      <c r="G189" s="7">
        <v>9703448223</v>
      </c>
    </row>
    <row r="190" spans="1:7" x14ac:dyDescent="0.3">
      <c r="A190" s="5">
        <f>VLOOKUP(B190, Employee_Manages_Shipment!A190:B389, 2, 0)</f>
        <v>895</v>
      </c>
      <c r="B190" s="6">
        <v>11</v>
      </c>
      <c r="C190" s="6" t="s">
        <v>633</v>
      </c>
      <c r="D190" s="6" t="s">
        <v>282</v>
      </c>
      <c r="E190" s="6" t="s">
        <v>634</v>
      </c>
      <c r="F190" s="6" t="s">
        <v>635</v>
      </c>
      <c r="G190" s="7">
        <v>7945949825</v>
      </c>
    </row>
    <row r="191" spans="1:7" x14ac:dyDescent="0.3">
      <c r="A191" s="5">
        <f>VLOOKUP(B191, Employee_Manages_Shipment!A191:B390, 2, 0)</f>
        <v>866</v>
      </c>
      <c r="B191" s="6">
        <v>204</v>
      </c>
      <c r="C191" s="6" t="s">
        <v>636</v>
      </c>
      <c r="D191" s="6" t="s">
        <v>316</v>
      </c>
      <c r="E191" s="6" t="s">
        <v>227</v>
      </c>
      <c r="F191" s="6" t="s">
        <v>220</v>
      </c>
      <c r="G191" s="7">
        <v>4209429743</v>
      </c>
    </row>
    <row r="192" spans="1:7" x14ac:dyDescent="0.3">
      <c r="A192" s="5">
        <f>VLOOKUP(B192, Employee_Manages_Shipment!A192:B391, 2, 0)</f>
        <v>792</v>
      </c>
      <c r="B192" s="6">
        <v>332</v>
      </c>
      <c r="C192" s="6" t="s">
        <v>637</v>
      </c>
      <c r="D192" s="6" t="s">
        <v>242</v>
      </c>
      <c r="E192" s="6" t="s">
        <v>227</v>
      </c>
      <c r="F192" s="6" t="s">
        <v>305</v>
      </c>
      <c r="G192" s="7">
        <v>9621041593</v>
      </c>
    </row>
    <row r="193" spans="1:7" x14ac:dyDescent="0.3">
      <c r="A193" s="5">
        <f>VLOOKUP(B193, Employee_Manages_Shipment!A193:B392, 2, 0)</f>
        <v>191</v>
      </c>
      <c r="B193" s="6">
        <v>179</v>
      </c>
      <c r="C193" s="6" t="s">
        <v>437</v>
      </c>
      <c r="D193" s="6" t="s">
        <v>263</v>
      </c>
      <c r="E193" s="6" t="s">
        <v>638</v>
      </c>
      <c r="F193" s="6" t="s">
        <v>220</v>
      </c>
      <c r="G193" s="7">
        <v>9768020592</v>
      </c>
    </row>
    <row r="194" spans="1:7" x14ac:dyDescent="0.3">
      <c r="A194" s="5">
        <f>VLOOKUP(B194, Employee_Manages_Shipment!A194:B393, 2, 0)</f>
        <v>59</v>
      </c>
      <c r="B194" s="6">
        <v>503</v>
      </c>
      <c r="C194" s="6" t="s">
        <v>639</v>
      </c>
      <c r="D194" s="6" t="s">
        <v>316</v>
      </c>
      <c r="E194" s="6" t="s">
        <v>640</v>
      </c>
      <c r="F194" s="6" t="s">
        <v>318</v>
      </c>
      <c r="G194" s="7">
        <v>1791431137</v>
      </c>
    </row>
    <row r="195" spans="1:7" x14ac:dyDescent="0.3">
      <c r="A195" s="5">
        <f>VLOOKUP(B195, Employee_Manages_Shipment!A195:B394, 2, 0)</f>
        <v>748</v>
      </c>
      <c r="B195" s="6">
        <v>431</v>
      </c>
      <c r="C195" s="6" t="s">
        <v>550</v>
      </c>
      <c r="D195" s="6" t="s">
        <v>403</v>
      </c>
      <c r="E195" s="6" t="s">
        <v>641</v>
      </c>
      <c r="F195" s="6" t="s">
        <v>224</v>
      </c>
      <c r="G195" s="7">
        <v>7461936580</v>
      </c>
    </row>
    <row r="196" spans="1:7" x14ac:dyDescent="0.3">
      <c r="A196" s="5">
        <f>VLOOKUP(B196, Employee_Manages_Shipment!A196:B395, 2, 0)</f>
        <v>693</v>
      </c>
      <c r="B196" s="6">
        <v>865</v>
      </c>
      <c r="C196" s="6" t="s">
        <v>642</v>
      </c>
      <c r="D196" s="6" t="s">
        <v>316</v>
      </c>
      <c r="E196" s="6" t="s">
        <v>643</v>
      </c>
      <c r="F196" s="6" t="s">
        <v>541</v>
      </c>
      <c r="G196" s="7">
        <v>6828905297</v>
      </c>
    </row>
    <row r="197" spans="1:7" x14ac:dyDescent="0.3">
      <c r="A197" s="5">
        <f>VLOOKUP(B197, Employee_Manages_Shipment!A197:B396, 2, 0)</f>
        <v>955</v>
      </c>
      <c r="B197" s="6">
        <v>874</v>
      </c>
      <c r="C197" s="6" t="s">
        <v>644</v>
      </c>
      <c r="D197" s="6" t="s">
        <v>273</v>
      </c>
      <c r="E197" s="6" t="s">
        <v>645</v>
      </c>
      <c r="F197" s="6" t="s">
        <v>269</v>
      </c>
      <c r="G197" s="7">
        <v>2273691148</v>
      </c>
    </row>
    <row r="198" spans="1:7" x14ac:dyDescent="0.3">
      <c r="A198" s="5">
        <f>VLOOKUP(B198, Employee_Manages_Shipment!A198:B397, 2, 0)</f>
        <v>538</v>
      </c>
      <c r="B198" s="6">
        <v>513</v>
      </c>
      <c r="C198" s="6" t="s">
        <v>646</v>
      </c>
      <c r="D198" s="6" t="s">
        <v>297</v>
      </c>
      <c r="E198" s="6" t="s">
        <v>640</v>
      </c>
      <c r="F198" s="6" t="s">
        <v>299</v>
      </c>
      <c r="G198" s="7">
        <v>5144195389</v>
      </c>
    </row>
    <row r="199" spans="1:7" x14ac:dyDescent="0.3">
      <c r="A199" s="5">
        <f>VLOOKUP(B199, Employee_Manages_Shipment!A199:B398, 2, 0)</f>
        <v>169</v>
      </c>
      <c r="B199" s="6">
        <v>814</v>
      </c>
      <c r="C199" s="6" t="s">
        <v>472</v>
      </c>
      <c r="D199" s="6" t="s">
        <v>433</v>
      </c>
      <c r="E199" s="6" t="s">
        <v>647</v>
      </c>
      <c r="F199" s="6" t="s">
        <v>240</v>
      </c>
      <c r="G199" s="7">
        <v>7057705428</v>
      </c>
    </row>
    <row r="200" spans="1:7" x14ac:dyDescent="0.3">
      <c r="A200" s="5">
        <f>VLOOKUP(B200, Employee_Manages_Shipment!A200:B399, 2, 0)</f>
        <v>924</v>
      </c>
      <c r="B200" s="6">
        <v>236</v>
      </c>
      <c r="C200" s="6" t="s">
        <v>427</v>
      </c>
      <c r="D200" s="6" t="s">
        <v>310</v>
      </c>
      <c r="E200" s="6" t="s">
        <v>648</v>
      </c>
      <c r="F200" s="6" t="s">
        <v>220</v>
      </c>
      <c r="G200" s="7">
        <v>2261152495</v>
      </c>
    </row>
    <row r="201" spans="1:7" x14ac:dyDescent="0.3">
      <c r="A201" s="8">
        <f>VLOOKUP(B201, Employee_Manages_Shipment!A201:B400, 2, 0)</f>
        <v>579</v>
      </c>
      <c r="B201" s="9">
        <v>957</v>
      </c>
      <c r="C201" s="9" t="s">
        <v>649</v>
      </c>
      <c r="D201" s="9" t="s">
        <v>273</v>
      </c>
      <c r="E201" s="9" t="s">
        <v>650</v>
      </c>
      <c r="F201" s="9" t="s">
        <v>284</v>
      </c>
      <c r="G201" s="10">
        <v>1160558300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1"/>
  <sheetViews>
    <sheetView showGridLines="0" workbookViewId="0">
      <selection activeCell="C201" sqref="C201"/>
    </sheetView>
  </sheetViews>
  <sheetFormatPr defaultRowHeight="14.4" x14ac:dyDescent="0.3"/>
  <cols>
    <col min="1" max="1" width="13.88671875" bestFit="1" customWidth="1"/>
    <col min="2" max="2" width="14.33203125" bestFit="1" customWidth="1"/>
  </cols>
  <sheetData>
    <row r="1" spans="1:2" x14ac:dyDescent="0.3">
      <c r="A1" s="75" t="s">
        <v>1070</v>
      </c>
      <c r="B1" s="75" t="s">
        <v>1071</v>
      </c>
    </row>
    <row r="2" spans="1:2" x14ac:dyDescent="0.3">
      <c r="A2" s="2">
        <v>582</v>
      </c>
      <c r="B2" s="4">
        <v>690</v>
      </c>
    </row>
    <row r="3" spans="1:2" x14ac:dyDescent="0.3">
      <c r="A3" s="5">
        <v>396</v>
      </c>
      <c r="B3" s="7">
        <v>933</v>
      </c>
    </row>
    <row r="4" spans="1:2" x14ac:dyDescent="0.3">
      <c r="A4" s="5">
        <v>545</v>
      </c>
      <c r="B4" s="7">
        <v>261</v>
      </c>
    </row>
    <row r="5" spans="1:2" x14ac:dyDescent="0.3">
      <c r="A5" s="5">
        <v>770</v>
      </c>
      <c r="B5" s="7">
        <v>445</v>
      </c>
    </row>
    <row r="6" spans="1:2" x14ac:dyDescent="0.3">
      <c r="A6" s="5">
        <v>991</v>
      </c>
      <c r="B6" s="7">
        <v>722</v>
      </c>
    </row>
    <row r="7" spans="1:2" x14ac:dyDescent="0.3">
      <c r="A7" s="5">
        <v>437</v>
      </c>
      <c r="B7" s="7">
        <v>129</v>
      </c>
    </row>
    <row r="8" spans="1:2" x14ac:dyDescent="0.3">
      <c r="A8" s="5">
        <v>805</v>
      </c>
      <c r="B8" s="7">
        <v>489</v>
      </c>
    </row>
    <row r="9" spans="1:2" x14ac:dyDescent="0.3">
      <c r="A9" s="5">
        <v>803</v>
      </c>
      <c r="B9" s="7">
        <v>165</v>
      </c>
    </row>
    <row r="10" spans="1:2" x14ac:dyDescent="0.3">
      <c r="A10" s="5">
        <v>295</v>
      </c>
      <c r="B10" s="7">
        <v>164</v>
      </c>
    </row>
    <row r="11" spans="1:2" x14ac:dyDescent="0.3">
      <c r="A11" s="5">
        <v>804</v>
      </c>
      <c r="B11" s="7">
        <v>364</v>
      </c>
    </row>
    <row r="12" spans="1:2" x14ac:dyDescent="0.3">
      <c r="A12" s="5">
        <v>54</v>
      </c>
      <c r="B12" s="7">
        <v>469</v>
      </c>
    </row>
    <row r="13" spans="1:2" x14ac:dyDescent="0.3">
      <c r="A13" s="5">
        <v>853</v>
      </c>
      <c r="B13" s="7">
        <v>158</v>
      </c>
    </row>
    <row r="14" spans="1:2" x14ac:dyDescent="0.3">
      <c r="A14" s="5">
        <v>902</v>
      </c>
      <c r="B14" s="7">
        <v>337</v>
      </c>
    </row>
    <row r="15" spans="1:2" x14ac:dyDescent="0.3">
      <c r="A15" s="5">
        <v>163</v>
      </c>
      <c r="B15" s="7">
        <v>634</v>
      </c>
    </row>
    <row r="16" spans="1:2" x14ac:dyDescent="0.3">
      <c r="A16" s="5">
        <v>993</v>
      </c>
      <c r="B16" s="7">
        <v>577</v>
      </c>
    </row>
    <row r="17" spans="1:2" x14ac:dyDescent="0.3">
      <c r="A17" s="5">
        <v>891</v>
      </c>
      <c r="B17" s="7">
        <v>907</v>
      </c>
    </row>
    <row r="18" spans="1:2" x14ac:dyDescent="0.3">
      <c r="A18" s="5">
        <v>950</v>
      </c>
      <c r="B18" s="7">
        <v>870</v>
      </c>
    </row>
    <row r="19" spans="1:2" x14ac:dyDescent="0.3">
      <c r="A19" s="5">
        <v>292</v>
      </c>
      <c r="B19" s="7">
        <v>982</v>
      </c>
    </row>
    <row r="20" spans="1:2" x14ac:dyDescent="0.3">
      <c r="A20" s="5">
        <v>90</v>
      </c>
      <c r="B20" s="7">
        <v>351</v>
      </c>
    </row>
    <row r="21" spans="1:2" x14ac:dyDescent="0.3">
      <c r="A21" s="5">
        <v>49</v>
      </c>
      <c r="B21" s="7">
        <v>328</v>
      </c>
    </row>
    <row r="22" spans="1:2" x14ac:dyDescent="0.3">
      <c r="A22" s="5">
        <v>100</v>
      </c>
      <c r="B22" s="7">
        <v>242</v>
      </c>
    </row>
    <row r="23" spans="1:2" x14ac:dyDescent="0.3">
      <c r="A23" s="5">
        <v>405</v>
      </c>
      <c r="B23" s="7">
        <v>421</v>
      </c>
    </row>
    <row r="24" spans="1:2" x14ac:dyDescent="0.3">
      <c r="A24" s="5">
        <v>584</v>
      </c>
      <c r="B24" s="7">
        <v>6</v>
      </c>
    </row>
    <row r="25" spans="1:2" x14ac:dyDescent="0.3">
      <c r="A25" s="5">
        <v>326</v>
      </c>
      <c r="B25" s="7">
        <v>384</v>
      </c>
    </row>
    <row r="26" spans="1:2" x14ac:dyDescent="0.3">
      <c r="A26" s="5">
        <v>95</v>
      </c>
      <c r="B26" s="7">
        <v>286</v>
      </c>
    </row>
    <row r="27" spans="1:2" x14ac:dyDescent="0.3">
      <c r="A27" s="5">
        <v>600</v>
      </c>
      <c r="B27" s="7">
        <v>892</v>
      </c>
    </row>
    <row r="28" spans="1:2" x14ac:dyDescent="0.3">
      <c r="A28" s="5">
        <v>26</v>
      </c>
      <c r="B28" s="7">
        <v>558</v>
      </c>
    </row>
    <row r="29" spans="1:2" x14ac:dyDescent="0.3">
      <c r="A29" s="5">
        <v>515</v>
      </c>
      <c r="B29" s="7">
        <v>481</v>
      </c>
    </row>
    <row r="30" spans="1:2" x14ac:dyDescent="0.3">
      <c r="A30" s="5">
        <v>876</v>
      </c>
      <c r="B30" s="7">
        <v>155</v>
      </c>
    </row>
    <row r="31" spans="1:2" x14ac:dyDescent="0.3">
      <c r="A31" s="5">
        <v>691</v>
      </c>
      <c r="B31" s="7">
        <v>771</v>
      </c>
    </row>
    <row r="32" spans="1:2" x14ac:dyDescent="0.3">
      <c r="A32" s="5">
        <v>605</v>
      </c>
      <c r="B32" s="7">
        <v>945</v>
      </c>
    </row>
    <row r="33" spans="1:2" x14ac:dyDescent="0.3">
      <c r="A33" s="5">
        <v>864</v>
      </c>
      <c r="B33" s="7">
        <v>719</v>
      </c>
    </row>
    <row r="34" spans="1:2" x14ac:dyDescent="0.3">
      <c r="A34" s="5">
        <v>886</v>
      </c>
      <c r="B34" s="7">
        <v>493</v>
      </c>
    </row>
    <row r="35" spans="1:2" x14ac:dyDescent="0.3">
      <c r="A35" s="5">
        <v>365</v>
      </c>
      <c r="B35" s="7">
        <v>998</v>
      </c>
    </row>
    <row r="36" spans="1:2" x14ac:dyDescent="0.3">
      <c r="A36" s="5">
        <v>946</v>
      </c>
      <c r="B36" s="7">
        <v>968</v>
      </c>
    </row>
    <row r="37" spans="1:2" x14ac:dyDescent="0.3">
      <c r="A37" s="5">
        <v>152</v>
      </c>
      <c r="B37" s="7">
        <v>738</v>
      </c>
    </row>
    <row r="38" spans="1:2" x14ac:dyDescent="0.3">
      <c r="A38" s="5">
        <v>789</v>
      </c>
      <c r="B38" s="7">
        <v>912</v>
      </c>
    </row>
    <row r="39" spans="1:2" x14ac:dyDescent="0.3">
      <c r="A39" s="5">
        <v>148</v>
      </c>
      <c r="B39" s="7">
        <v>782</v>
      </c>
    </row>
    <row r="40" spans="1:2" x14ac:dyDescent="0.3">
      <c r="A40" s="5">
        <v>7</v>
      </c>
      <c r="B40" s="7">
        <v>140</v>
      </c>
    </row>
    <row r="41" spans="1:2" x14ac:dyDescent="0.3">
      <c r="A41" s="5">
        <v>982</v>
      </c>
      <c r="B41" s="7">
        <v>702</v>
      </c>
    </row>
    <row r="42" spans="1:2" x14ac:dyDescent="0.3">
      <c r="A42" s="5">
        <v>249</v>
      </c>
      <c r="B42" s="7">
        <v>284</v>
      </c>
    </row>
    <row r="43" spans="1:2" x14ac:dyDescent="0.3">
      <c r="A43" s="5">
        <v>273</v>
      </c>
      <c r="B43" s="7">
        <v>199</v>
      </c>
    </row>
    <row r="44" spans="1:2" x14ac:dyDescent="0.3">
      <c r="A44" s="5">
        <v>172</v>
      </c>
      <c r="B44" s="7">
        <v>228</v>
      </c>
    </row>
    <row r="45" spans="1:2" x14ac:dyDescent="0.3">
      <c r="A45" s="5">
        <v>234</v>
      </c>
      <c r="B45" s="7">
        <v>908</v>
      </c>
    </row>
    <row r="46" spans="1:2" x14ac:dyDescent="0.3">
      <c r="A46" s="5">
        <v>844</v>
      </c>
      <c r="B46" s="7">
        <v>594</v>
      </c>
    </row>
    <row r="47" spans="1:2" x14ac:dyDescent="0.3">
      <c r="A47" s="5">
        <v>368</v>
      </c>
      <c r="B47" s="7">
        <v>542</v>
      </c>
    </row>
    <row r="48" spans="1:2" x14ac:dyDescent="0.3">
      <c r="A48" s="5">
        <v>372</v>
      </c>
      <c r="B48" s="7">
        <v>586</v>
      </c>
    </row>
    <row r="49" spans="1:2" x14ac:dyDescent="0.3">
      <c r="A49" s="5">
        <v>82</v>
      </c>
      <c r="B49" s="7">
        <v>636</v>
      </c>
    </row>
    <row r="50" spans="1:2" x14ac:dyDescent="0.3">
      <c r="A50" s="5">
        <v>528</v>
      </c>
      <c r="B50" s="7">
        <v>581</v>
      </c>
    </row>
    <row r="51" spans="1:2" x14ac:dyDescent="0.3">
      <c r="A51" s="5">
        <v>143</v>
      </c>
      <c r="B51" s="7">
        <v>336</v>
      </c>
    </row>
    <row r="52" spans="1:2" x14ac:dyDescent="0.3">
      <c r="A52" s="5">
        <v>429</v>
      </c>
      <c r="B52" s="7">
        <v>504</v>
      </c>
    </row>
    <row r="53" spans="1:2" x14ac:dyDescent="0.3">
      <c r="A53" s="5">
        <v>47</v>
      </c>
      <c r="B53" s="7">
        <v>346</v>
      </c>
    </row>
    <row r="54" spans="1:2" x14ac:dyDescent="0.3">
      <c r="A54" s="5">
        <v>790</v>
      </c>
      <c r="B54" s="7">
        <v>135</v>
      </c>
    </row>
    <row r="55" spans="1:2" x14ac:dyDescent="0.3">
      <c r="A55" s="5">
        <v>427</v>
      </c>
      <c r="B55" s="7">
        <v>822</v>
      </c>
    </row>
    <row r="56" spans="1:2" x14ac:dyDescent="0.3">
      <c r="A56" s="5">
        <v>906</v>
      </c>
      <c r="B56" s="7">
        <v>95</v>
      </c>
    </row>
    <row r="57" spans="1:2" x14ac:dyDescent="0.3">
      <c r="A57" s="5">
        <v>750</v>
      </c>
      <c r="B57" s="7">
        <v>597</v>
      </c>
    </row>
    <row r="58" spans="1:2" x14ac:dyDescent="0.3">
      <c r="A58" s="5">
        <v>913</v>
      </c>
      <c r="B58" s="7">
        <v>340</v>
      </c>
    </row>
    <row r="59" spans="1:2" x14ac:dyDescent="0.3">
      <c r="A59" s="5">
        <v>31</v>
      </c>
      <c r="B59" s="7">
        <v>905</v>
      </c>
    </row>
    <row r="60" spans="1:2" x14ac:dyDescent="0.3">
      <c r="A60" s="5">
        <v>733</v>
      </c>
      <c r="B60" s="7">
        <v>250</v>
      </c>
    </row>
    <row r="61" spans="1:2" x14ac:dyDescent="0.3">
      <c r="A61" s="5">
        <v>624</v>
      </c>
      <c r="B61" s="7">
        <v>400</v>
      </c>
    </row>
    <row r="62" spans="1:2" x14ac:dyDescent="0.3">
      <c r="A62" s="5">
        <v>199</v>
      </c>
      <c r="B62" s="7">
        <v>877</v>
      </c>
    </row>
    <row r="63" spans="1:2" x14ac:dyDescent="0.3">
      <c r="A63" s="5">
        <v>112</v>
      </c>
      <c r="B63" s="7">
        <v>97</v>
      </c>
    </row>
    <row r="64" spans="1:2" x14ac:dyDescent="0.3">
      <c r="A64" s="5">
        <v>256</v>
      </c>
      <c r="B64" s="7">
        <v>12</v>
      </c>
    </row>
    <row r="65" spans="1:2" x14ac:dyDescent="0.3">
      <c r="A65" s="5">
        <v>848</v>
      </c>
      <c r="B65" s="7">
        <v>353</v>
      </c>
    </row>
    <row r="66" spans="1:2" x14ac:dyDescent="0.3">
      <c r="A66" s="5">
        <v>102</v>
      </c>
      <c r="B66" s="7">
        <v>856</v>
      </c>
    </row>
    <row r="67" spans="1:2" x14ac:dyDescent="0.3">
      <c r="A67" s="5">
        <v>361</v>
      </c>
      <c r="B67" s="7">
        <v>1</v>
      </c>
    </row>
    <row r="68" spans="1:2" x14ac:dyDescent="0.3">
      <c r="A68" s="5">
        <v>962</v>
      </c>
      <c r="B68" s="7">
        <v>390</v>
      </c>
    </row>
    <row r="69" spans="1:2" x14ac:dyDescent="0.3">
      <c r="A69" s="5">
        <v>443</v>
      </c>
      <c r="B69" s="7">
        <v>446</v>
      </c>
    </row>
    <row r="70" spans="1:2" x14ac:dyDescent="0.3">
      <c r="A70" s="5">
        <v>977</v>
      </c>
      <c r="B70" s="7">
        <v>32</v>
      </c>
    </row>
    <row r="71" spans="1:2" x14ac:dyDescent="0.3">
      <c r="A71" s="5">
        <v>936</v>
      </c>
      <c r="B71" s="7">
        <v>420</v>
      </c>
    </row>
    <row r="72" spans="1:2" x14ac:dyDescent="0.3">
      <c r="A72" s="5">
        <v>395</v>
      </c>
      <c r="B72" s="7">
        <v>708</v>
      </c>
    </row>
    <row r="73" spans="1:2" x14ac:dyDescent="0.3">
      <c r="A73" s="5">
        <v>344</v>
      </c>
      <c r="B73" s="7">
        <v>227</v>
      </c>
    </row>
    <row r="74" spans="1:2" x14ac:dyDescent="0.3">
      <c r="A74" s="5">
        <v>48</v>
      </c>
      <c r="B74" s="7">
        <v>595</v>
      </c>
    </row>
    <row r="75" spans="1:2" x14ac:dyDescent="0.3">
      <c r="A75" s="5">
        <v>362</v>
      </c>
      <c r="B75" s="7">
        <v>211</v>
      </c>
    </row>
    <row r="76" spans="1:2" x14ac:dyDescent="0.3">
      <c r="A76" s="5">
        <v>88</v>
      </c>
      <c r="B76" s="7">
        <v>650</v>
      </c>
    </row>
    <row r="77" spans="1:2" x14ac:dyDescent="0.3">
      <c r="A77" s="5">
        <v>289</v>
      </c>
      <c r="B77" s="7">
        <v>45</v>
      </c>
    </row>
    <row r="78" spans="1:2" x14ac:dyDescent="0.3">
      <c r="A78" s="5">
        <v>704</v>
      </c>
      <c r="B78" s="7">
        <v>201</v>
      </c>
    </row>
    <row r="79" spans="1:2" x14ac:dyDescent="0.3">
      <c r="A79" s="5">
        <v>903</v>
      </c>
      <c r="B79" s="7">
        <v>564</v>
      </c>
    </row>
    <row r="80" spans="1:2" x14ac:dyDescent="0.3">
      <c r="A80" s="5">
        <v>315</v>
      </c>
      <c r="B80" s="7">
        <v>138</v>
      </c>
    </row>
    <row r="81" spans="1:2" x14ac:dyDescent="0.3">
      <c r="A81" s="5">
        <v>501</v>
      </c>
      <c r="B81" s="7">
        <v>57</v>
      </c>
    </row>
    <row r="82" spans="1:2" x14ac:dyDescent="0.3">
      <c r="A82" s="5">
        <v>812</v>
      </c>
      <c r="B82" s="7">
        <v>128</v>
      </c>
    </row>
    <row r="83" spans="1:2" x14ac:dyDescent="0.3">
      <c r="A83" s="5">
        <v>953</v>
      </c>
      <c r="B83" s="7">
        <v>33</v>
      </c>
    </row>
    <row r="84" spans="1:2" x14ac:dyDescent="0.3">
      <c r="A84" s="5">
        <v>830</v>
      </c>
      <c r="B84" s="7">
        <v>936</v>
      </c>
    </row>
    <row r="85" spans="1:2" x14ac:dyDescent="0.3">
      <c r="A85" s="5">
        <v>656</v>
      </c>
      <c r="B85" s="7">
        <v>762</v>
      </c>
    </row>
    <row r="86" spans="1:2" x14ac:dyDescent="0.3">
      <c r="A86" s="5">
        <v>935</v>
      </c>
      <c r="B86" s="7">
        <v>838</v>
      </c>
    </row>
    <row r="87" spans="1:2" x14ac:dyDescent="0.3">
      <c r="A87" s="5">
        <v>762</v>
      </c>
      <c r="B87" s="7">
        <v>215</v>
      </c>
    </row>
    <row r="88" spans="1:2" x14ac:dyDescent="0.3">
      <c r="A88" s="5">
        <v>698</v>
      </c>
      <c r="B88" s="7">
        <v>818</v>
      </c>
    </row>
    <row r="89" spans="1:2" x14ac:dyDescent="0.3">
      <c r="A89" s="5">
        <v>294</v>
      </c>
      <c r="B89" s="7">
        <v>780</v>
      </c>
    </row>
    <row r="90" spans="1:2" x14ac:dyDescent="0.3">
      <c r="A90" s="5">
        <v>535</v>
      </c>
      <c r="B90" s="7">
        <v>40</v>
      </c>
    </row>
    <row r="91" spans="1:2" x14ac:dyDescent="0.3">
      <c r="A91" s="5">
        <v>357</v>
      </c>
      <c r="B91" s="7">
        <v>366</v>
      </c>
    </row>
    <row r="92" spans="1:2" x14ac:dyDescent="0.3">
      <c r="A92" s="5">
        <v>468</v>
      </c>
      <c r="B92" s="7">
        <v>678</v>
      </c>
    </row>
    <row r="93" spans="1:2" x14ac:dyDescent="0.3">
      <c r="A93" s="5">
        <v>798</v>
      </c>
      <c r="B93" s="7">
        <v>703</v>
      </c>
    </row>
    <row r="94" spans="1:2" x14ac:dyDescent="0.3">
      <c r="A94" s="5">
        <v>497</v>
      </c>
      <c r="B94" s="7">
        <v>180</v>
      </c>
    </row>
    <row r="95" spans="1:2" x14ac:dyDescent="0.3">
      <c r="A95" s="5">
        <v>841</v>
      </c>
      <c r="B95" s="7">
        <v>214</v>
      </c>
    </row>
    <row r="96" spans="1:2" x14ac:dyDescent="0.3">
      <c r="A96" s="5">
        <v>521</v>
      </c>
      <c r="B96" s="7">
        <v>408</v>
      </c>
    </row>
    <row r="97" spans="1:2" x14ac:dyDescent="0.3">
      <c r="A97" s="5">
        <v>2</v>
      </c>
      <c r="B97" s="7">
        <v>902</v>
      </c>
    </row>
    <row r="98" spans="1:2" x14ac:dyDescent="0.3">
      <c r="A98" s="5">
        <v>637</v>
      </c>
      <c r="B98" s="7">
        <v>763</v>
      </c>
    </row>
    <row r="99" spans="1:2" x14ac:dyDescent="0.3">
      <c r="A99" s="5">
        <v>407</v>
      </c>
      <c r="B99" s="7">
        <v>168</v>
      </c>
    </row>
    <row r="100" spans="1:2" x14ac:dyDescent="0.3">
      <c r="A100" s="5">
        <v>87</v>
      </c>
      <c r="B100" s="7">
        <v>723</v>
      </c>
    </row>
    <row r="101" spans="1:2" x14ac:dyDescent="0.3">
      <c r="A101" s="5">
        <v>894</v>
      </c>
      <c r="B101" s="7">
        <v>438</v>
      </c>
    </row>
    <row r="102" spans="1:2" x14ac:dyDescent="0.3">
      <c r="A102" s="5">
        <v>708</v>
      </c>
      <c r="B102" s="7">
        <v>162</v>
      </c>
    </row>
    <row r="103" spans="1:2" x14ac:dyDescent="0.3">
      <c r="A103" s="5">
        <v>311</v>
      </c>
      <c r="B103" s="7">
        <v>246</v>
      </c>
    </row>
    <row r="104" spans="1:2" x14ac:dyDescent="0.3">
      <c r="A104" s="5">
        <v>888</v>
      </c>
      <c r="B104" s="7">
        <v>105</v>
      </c>
    </row>
    <row r="105" spans="1:2" x14ac:dyDescent="0.3">
      <c r="A105" s="5">
        <v>678</v>
      </c>
      <c r="B105" s="7">
        <v>308</v>
      </c>
    </row>
    <row r="106" spans="1:2" x14ac:dyDescent="0.3">
      <c r="A106" s="5">
        <v>734</v>
      </c>
      <c r="B106" s="7">
        <v>172</v>
      </c>
    </row>
    <row r="107" spans="1:2" x14ac:dyDescent="0.3">
      <c r="A107" s="5">
        <v>640</v>
      </c>
      <c r="B107" s="7">
        <v>775</v>
      </c>
    </row>
    <row r="108" spans="1:2" x14ac:dyDescent="0.3">
      <c r="A108" s="5">
        <v>189</v>
      </c>
      <c r="B108" s="7">
        <v>333</v>
      </c>
    </row>
    <row r="109" spans="1:2" x14ac:dyDescent="0.3">
      <c r="A109" s="5">
        <v>685</v>
      </c>
      <c r="B109" s="7">
        <v>548</v>
      </c>
    </row>
    <row r="110" spans="1:2" x14ac:dyDescent="0.3">
      <c r="A110" s="5">
        <v>617</v>
      </c>
      <c r="B110" s="7">
        <v>665</v>
      </c>
    </row>
    <row r="111" spans="1:2" x14ac:dyDescent="0.3">
      <c r="A111" s="5">
        <v>508</v>
      </c>
      <c r="B111" s="7">
        <v>305</v>
      </c>
    </row>
    <row r="112" spans="1:2" x14ac:dyDescent="0.3">
      <c r="A112" s="5">
        <v>406</v>
      </c>
      <c r="B112" s="7">
        <v>938</v>
      </c>
    </row>
    <row r="113" spans="1:2" x14ac:dyDescent="0.3">
      <c r="A113" s="5">
        <v>132</v>
      </c>
      <c r="B113" s="7">
        <v>714</v>
      </c>
    </row>
    <row r="114" spans="1:2" x14ac:dyDescent="0.3">
      <c r="A114" s="5">
        <v>785</v>
      </c>
      <c r="B114" s="7">
        <v>251</v>
      </c>
    </row>
    <row r="115" spans="1:2" x14ac:dyDescent="0.3">
      <c r="A115" s="5">
        <v>113</v>
      </c>
      <c r="B115" s="7">
        <v>330</v>
      </c>
    </row>
    <row r="116" spans="1:2" x14ac:dyDescent="0.3">
      <c r="A116" s="5">
        <v>951</v>
      </c>
      <c r="B116" s="7">
        <v>69</v>
      </c>
    </row>
    <row r="117" spans="1:2" x14ac:dyDescent="0.3">
      <c r="A117" s="5">
        <v>169</v>
      </c>
      <c r="B117" s="7">
        <v>969</v>
      </c>
    </row>
    <row r="118" spans="1:2" x14ac:dyDescent="0.3">
      <c r="A118" s="5">
        <v>984</v>
      </c>
      <c r="B118" s="7">
        <v>974</v>
      </c>
    </row>
    <row r="119" spans="1:2" x14ac:dyDescent="0.3">
      <c r="A119" s="5">
        <v>881</v>
      </c>
      <c r="B119" s="7">
        <v>526</v>
      </c>
    </row>
    <row r="120" spans="1:2" x14ac:dyDescent="0.3">
      <c r="A120" s="5">
        <v>883</v>
      </c>
      <c r="B120" s="7">
        <v>510</v>
      </c>
    </row>
    <row r="121" spans="1:2" x14ac:dyDescent="0.3">
      <c r="A121" s="5">
        <v>735</v>
      </c>
      <c r="B121" s="7">
        <v>444</v>
      </c>
    </row>
    <row r="122" spans="1:2" x14ac:dyDescent="0.3">
      <c r="A122" s="5">
        <v>120</v>
      </c>
      <c r="B122" s="7">
        <v>503</v>
      </c>
    </row>
    <row r="123" spans="1:2" x14ac:dyDescent="0.3">
      <c r="A123" s="5">
        <v>92</v>
      </c>
      <c r="B123" s="7">
        <v>109</v>
      </c>
    </row>
    <row r="124" spans="1:2" x14ac:dyDescent="0.3">
      <c r="A124" s="5">
        <v>618</v>
      </c>
      <c r="B124" s="7">
        <v>823</v>
      </c>
    </row>
    <row r="125" spans="1:2" x14ac:dyDescent="0.3">
      <c r="A125" s="5">
        <v>768</v>
      </c>
      <c r="B125" s="7">
        <v>147</v>
      </c>
    </row>
    <row r="126" spans="1:2" x14ac:dyDescent="0.3">
      <c r="A126" s="5">
        <v>619</v>
      </c>
      <c r="B126" s="7">
        <v>625</v>
      </c>
    </row>
    <row r="127" spans="1:2" x14ac:dyDescent="0.3">
      <c r="A127" s="5">
        <v>393</v>
      </c>
      <c r="B127" s="7">
        <v>695</v>
      </c>
    </row>
    <row r="128" spans="1:2" x14ac:dyDescent="0.3">
      <c r="A128" s="5">
        <v>127</v>
      </c>
      <c r="B128" s="7">
        <v>983</v>
      </c>
    </row>
    <row r="129" spans="1:2" x14ac:dyDescent="0.3">
      <c r="A129" s="5">
        <v>329</v>
      </c>
      <c r="B129" s="7">
        <v>82</v>
      </c>
    </row>
    <row r="130" spans="1:2" x14ac:dyDescent="0.3">
      <c r="A130" s="5">
        <v>839</v>
      </c>
      <c r="B130" s="7">
        <v>397</v>
      </c>
    </row>
    <row r="131" spans="1:2" x14ac:dyDescent="0.3">
      <c r="A131" s="5">
        <v>787</v>
      </c>
      <c r="B131" s="7">
        <v>599</v>
      </c>
    </row>
    <row r="132" spans="1:2" x14ac:dyDescent="0.3">
      <c r="A132" s="5">
        <v>658</v>
      </c>
      <c r="B132" s="7">
        <v>306</v>
      </c>
    </row>
    <row r="133" spans="1:2" x14ac:dyDescent="0.3">
      <c r="A133" s="5">
        <v>302</v>
      </c>
      <c r="B133" s="7">
        <v>536</v>
      </c>
    </row>
    <row r="134" spans="1:2" x14ac:dyDescent="0.3">
      <c r="A134" s="5">
        <v>959</v>
      </c>
      <c r="B134" s="7">
        <v>20</v>
      </c>
    </row>
    <row r="135" spans="1:2" x14ac:dyDescent="0.3">
      <c r="A135" s="5">
        <v>467</v>
      </c>
      <c r="B135" s="7">
        <v>515</v>
      </c>
    </row>
    <row r="136" spans="1:2" x14ac:dyDescent="0.3">
      <c r="A136" s="5">
        <v>642</v>
      </c>
      <c r="B136" s="7">
        <v>332</v>
      </c>
    </row>
    <row r="137" spans="1:2" x14ac:dyDescent="0.3">
      <c r="A137" s="5">
        <v>472</v>
      </c>
      <c r="B137" s="7">
        <v>127</v>
      </c>
    </row>
    <row r="138" spans="1:2" x14ac:dyDescent="0.3">
      <c r="A138" s="5">
        <v>700</v>
      </c>
      <c r="B138" s="7">
        <v>958</v>
      </c>
    </row>
    <row r="139" spans="1:2" x14ac:dyDescent="0.3">
      <c r="A139" s="5">
        <v>305</v>
      </c>
      <c r="B139" s="7">
        <v>42</v>
      </c>
    </row>
    <row r="140" spans="1:2" x14ac:dyDescent="0.3">
      <c r="A140" s="5">
        <v>676</v>
      </c>
      <c r="B140" s="7">
        <v>977</v>
      </c>
    </row>
    <row r="141" spans="1:2" x14ac:dyDescent="0.3">
      <c r="A141" s="5">
        <v>602</v>
      </c>
      <c r="B141" s="7">
        <v>460</v>
      </c>
    </row>
    <row r="142" spans="1:2" x14ac:dyDescent="0.3">
      <c r="A142" s="5">
        <v>175</v>
      </c>
      <c r="B142" s="7">
        <v>659</v>
      </c>
    </row>
    <row r="143" spans="1:2" x14ac:dyDescent="0.3">
      <c r="A143" s="5">
        <v>679</v>
      </c>
      <c r="B143" s="7">
        <v>197</v>
      </c>
    </row>
    <row r="144" spans="1:2" x14ac:dyDescent="0.3">
      <c r="A144" s="5">
        <v>412</v>
      </c>
      <c r="B144" s="7">
        <v>540</v>
      </c>
    </row>
    <row r="145" spans="1:2" x14ac:dyDescent="0.3">
      <c r="A145" s="5">
        <v>486</v>
      </c>
      <c r="B145" s="7">
        <v>178</v>
      </c>
    </row>
    <row r="146" spans="1:2" x14ac:dyDescent="0.3">
      <c r="A146" s="5">
        <v>899</v>
      </c>
      <c r="B146" s="7">
        <v>202</v>
      </c>
    </row>
    <row r="147" spans="1:2" x14ac:dyDescent="0.3">
      <c r="A147" s="5">
        <v>123</v>
      </c>
      <c r="B147" s="7">
        <v>632</v>
      </c>
    </row>
    <row r="148" spans="1:2" x14ac:dyDescent="0.3">
      <c r="A148" s="5">
        <v>180</v>
      </c>
      <c r="B148" s="7">
        <v>25</v>
      </c>
    </row>
    <row r="149" spans="1:2" x14ac:dyDescent="0.3">
      <c r="A149" s="5">
        <v>433</v>
      </c>
      <c r="B149" s="7">
        <v>990</v>
      </c>
    </row>
    <row r="150" spans="1:2" x14ac:dyDescent="0.3">
      <c r="A150" s="5">
        <v>244</v>
      </c>
      <c r="B150" s="7">
        <v>913</v>
      </c>
    </row>
    <row r="151" spans="1:2" x14ac:dyDescent="0.3">
      <c r="A151" s="5">
        <v>147</v>
      </c>
      <c r="B151" s="7">
        <v>371</v>
      </c>
    </row>
    <row r="152" spans="1:2" x14ac:dyDescent="0.3">
      <c r="A152" s="5">
        <v>634</v>
      </c>
      <c r="B152" s="7">
        <v>514</v>
      </c>
    </row>
    <row r="153" spans="1:2" x14ac:dyDescent="0.3">
      <c r="A153" s="5">
        <v>999</v>
      </c>
      <c r="B153" s="7">
        <v>707</v>
      </c>
    </row>
    <row r="154" spans="1:2" x14ac:dyDescent="0.3">
      <c r="A154" s="5">
        <v>477</v>
      </c>
      <c r="B154" s="7">
        <v>473</v>
      </c>
    </row>
    <row r="155" spans="1:2" x14ac:dyDescent="0.3">
      <c r="A155" s="5">
        <v>746</v>
      </c>
      <c r="B155" s="7">
        <v>847</v>
      </c>
    </row>
    <row r="156" spans="1:2" x14ac:dyDescent="0.3">
      <c r="A156" s="5">
        <v>287</v>
      </c>
      <c r="B156" s="7">
        <v>815</v>
      </c>
    </row>
    <row r="157" spans="1:2" x14ac:dyDescent="0.3">
      <c r="A157" s="5">
        <v>310</v>
      </c>
      <c r="B157" s="7">
        <v>928</v>
      </c>
    </row>
    <row r="158" spans="1:2" x14ac:dyDescent="0.3">
      <c r="A158" s="5">
        <v>889</v>
      </c>
      <c r="B158" s="7">
        <v>210</v>
      </c>
    </row>
    <row r="159" spans="1:2" x14ac:dyDescent="0.3">
      <c r="A159" s="5">
        <v>512</v>
      </c>
      <c r="B159" s="7">
        <v>793</v>
      </c>
    </row>
    <row r="160" spans="1:2" x14ac:dyDescent="0.3">
      <c r="A160" s="5">
        <v>693</v>
      </c>
      <c r="B160" s="7">
        <v>872</v>
      </c>
    </row>
    <row r="161" spans="1:2" x14ac:dyDescent="0.3">
      <c r="A161" s="5">
        <v>670</v>
      </c>
      <c r="B161" s="7">
        <v>298</v>
      </c>
    </row>
    <row r="162" spans="1:2" x14ac:dyDescent="0.3">
      <c r="A162" s="5">
        <v>238</v>
      </c>
      <c r="B162" s="7">
        <v>941</v>
      </c>
    </row>
    <row r="163" spans="1:2" x14ac:dyDescent="0.3">
      <c r="A163" s="5">
        <v>400</v>
      </c>
      <c r="B163" s="7">
        <v>731</v>
      </c>
    </row>
    <row r="164" spans="1:2" x14ac:dyDescent="0.3">
      <c r="A164" s="5">
        <v>398</v>
      </c>
      <c r="B164" s="7">
        <v>500</v>
      </c>
    </row>
    <row r="165" spans="1:2" x14ac:dyDescent="0.3">
      <c r="A165" s="5">
        <v>955</v>
      </c>
      <c r="B165" s="7">
        <v>142</v>
      </c>
    </row>
    <row r="166" spans="1:2" x14ac:dyDescent="0.3">
      <c r="A166" s="5">
        <v>193</v>
      </c>
      <c r="B166" s="7">
        <v>787</v>
      </c>
    </row>
    <row r="167" spans="1:2" x14ac:dyDescent="0.3">
      <c r="A167" s="5">
        <v>33</v>
      </c>
      <c r="B167" s="7">
        <v>749</v>
      </c>
    </row>
    <row r="168" spans="1:2" x14ac:dyDescent="0.3">
      <c r="A168" s="5">
        <v>786</v>
      </c>
      <c r="B168" s="7">
        <v>304</v>
      </c>
    </row>
    <row r="169" spans="1:2" x14ac:dyDescent="0.3">
      <c r="A169" s="5">
        <v>811</v>
      </c>
      <c r="B169" s="7">
        <v>30</v>
      </c>
    </row>
    <row r="170" spans="1:2" x14ac:dyDescent="0.3">
      <c r="A170" s="5">
        <v>615</v>
      </c>
      <c r="B170" s="7">
        <v>477</v>
      </c>
    </row>
    <row r="171" spans="1:2" x14ac:dyDescent="0.3">
      <c r="A171" s="5">
        <v>18</v>
      </c>
      <c r="B171" s="7">
        <v>52</v>
      </c>
    </row>
    <row r="172" spans="1:2" x14ac:dyDescent="0.3">
      <c r="A172" s="5">
        <v>114</v>
      </c>
      <c r="B172" s="7">
        <v>73</v>
      </c>
    </row>
    <row r="173" spans="1:2" x14ac:dyDescent="0.3">
      <c r="A173" s="5">
        <v>340</v>
      </c>
      <c r="B173" s="7">
        <v>691</v>
      </c>
    </row>
    <row r="174" spans="1:2" x14ac:dyDescent="0.3">
      <c r="A174" s="5">
        <v>649</v>
      </c>
      <c r="B174" s="7">
        <v>786</v>
      </c>
    </row>
    <row r="175" spans="1:2" x14ac:dyDescent="0.3">
      <c r="A175" s="5">
        <v>778</v>
      </c>
      <c r="B175" s="7">
        <v>68</v>
      </c>
    </row>
    <row r="176" spans="1:2" x14ac:dyDescent="0.3">
      <c r="A176" s="5">
        <v>885</v>
      </c>
      <c r="B176" s="7">
        <v>630</v>
      </c>
    </row>
    <row r="177" spans="1:2" x14ac:dyDescent="0.3">
      <c r="A177" s="5">
        <v>69</v>
      </c>
      <c r="B177" s="7">
        <v>357</v>
      </c>
    </row>
    <row r="178" spans="1:2" x14ac:dyDescent="0.3">
      <c r="A178" s="5">
        <v>288</v>
      </c>
      <c r="B178" s="7">
        <v>455</v>
      </c>
    </row>
    <row r="179" spans="1:2" x14ac:dyDescent="0.3">
      <c r="A179" s="5">
        <v>898</v>
      </c>
      <c r="B179" s="7">
        <v>947</v>
      </c>
    </row>
    <row r="180" spans="1:2" x14ac:dyDescent="0.3">
      <c r="A180" s="5">
        <v>473</v>
      </c>
      <c r="B180" s="7">
        <v>589</v>
      </c>
    </row>
    <row r="181" spans="1:2" x14ac:dyDescent="0.3">
      <c r="A181" s="5">
        <v>23</v>
      </c>
      <c r="B181" s="7">
        <v>863</v>
      </c>
    </row>
    <row r="182" spans="1:2" x14ac:dyDescent="0.3">
      <c r="A182" s="5">
        <v>505</v>
      </c>
      <c r="B182" s="7">
        <v>668</v>
      </c>
    </row>
    <row r="183" spans="1:2" x14ac:dyDescent="0.3">
      <c r="A183" s="5">
        <v>401</v>
      </c>
      <c r="B183" s="7">
        <v>206</v>
      </c>
    </row>
    <row r="184" spans="1:2" x14ac:dyDescent="0.3">
      <c r="A184" s="5">
        <v>988</v>
      </c>
      <c r="B184" s="7">
        <v>835</v>
      </c>
    </row>
    <row r="185" spans="1:2" x14ac:dyDescent="0.3">
      <c r="A185" s="5">
        <v>493</v>
      </c>
      <c r="B185" s="7">
        <v>315</v>
      </c>
    </row>
    <row r="186" spans="1:2" x14ac:dyDescent="0.3">
      <c r="A186" s="5">
        <v>432</v>
      </c>
      <c r="B186" s="7">
        <v>553</v>
      </c>
    </row>
    <row r="187" spans="1:2" x14ac:dyDescent="0.3">
      <c r="A187" s="5">
        <v>948</v>
      </c>
      <c r="B187" s="7">
        <v>861</v>
      </c>
    </row>
    <row r="188" spans="1:2" x14ac:dyDescent="0.3">
      <c r="A188" s="5">
        <v>821</v>
      </c>
      <c r="B188" s="7">
        <v>279</v>
      </c>
    </row>
    <row r="189" spans="1:2" x14ac:dyDescent="0.3">
      <c r="A189" s="5">
        <v>435</v>
      </c>
      <c r="B189" s="7">
        <v>75</v>
      </c>
    </row>
    <row r="190" spans="1:2" x14ac:dyDescent="0.3">
      <c r="A190" s="5">
        <v>11</v>
      </c>
      <c r="B190" s="7">
        <v>895</v>
      </c>
    </row>
    <row r="191" spans="1:2" x14ac:dyDescent="0.3">
      <c r="A191" s="5">
        <v>204</v>
      </c>
      <c r="B191" s="7">
        <v>866</v>
      </c>
    </row>
    <row r="192" spans="1:2" x14ac:dyDescent="0.3">
      <c r="A192" s="5">
        <v>332</v>
      </c>
      <c r="B192" s="7">
        <v>792</v>
      </c>
    </row>
    <row r="193" spans="1:2" x14ac:dyDescent="0.3">
      <c r="A193" s="5">
        <v>179</v>
      </c>
      <c r="B193" s="7">
        <v>191</v>
      </c>
    </row>
    <row r="194" spans="1:2" x14ac:dyDescent="0.3">
      <c r="A194" s="5">
        <v>503</v>
      </c>
      <c r="B194" s="7">
        <v>59</v>
      </c>
    </row>
    <row r="195" spans="1:2" x14ac:dyDescent="0.3">
      <c r="A195" s="5">
        <v>431</v>
      </c>
      <c r="B195" s="7">
        <v>748</v>
      </c>
    </row>
    <row r="196" spans="1:2" x14ac:dyDescent="0.3">
      <c r="A196" s="5">
        <v>865</v>
      </c>
      <c r="B196" s="7">
        <v>693</v>
      </c>
    </row>
    <row r="197" spans="1:2" x14ac:dyDescent="0.3">
      <c r="A197" s="5">
        <v>874</v>
      </c>
      <c r="B197" s="7">
        <v>955</v>
      </c>
    </row>
    <row r="198" spans="1:2" x14ac:dyDescent="0.3">
      <c r="A198" s="5">
        <v>513</v>
      </c>
      <c r="B198" s="7">
        <v>538</v>
      </c>
    </row>
    <row r="199" spans="1:2" x14ac:dyDescent="0.3">
      <c r="A199" s="5">
        <v>814</v>
      </c>
      <c r="B199" s="7">
        <v>169</v>
      </c>
    </row>
    <row r="200" spans="1:2" x14ac:dyDescent="0.3">
      <c r="A200" s="5">
        <v>236</v>
      </c>
      <c r="B200" s="7">
        <v>924</v>
      </c>
    </row>
    <row r="201" spans="1:2" x14ac:dyDescent="0.3">
      <c r="A201" s="8">
        <v>957</v>
      </c>
      <c r="B201" s="10">
        <v>579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showGridLines="0" workbookViewId="0">
      <selection activeCell="K202" sqref="K202"/>
    </sheetView>
  </sheetViews>
  <sheetFormatPr defaultRowHeight="14.4" x14ac:dyDescent="0.3"/>
  <cols>
    <col min="1" max="1" width="5" style="18" bestFit="1" customWidth="1"/>
    <col min="2" max="2" width="5.44140625" style="18" bestFit="1" customWidth="1"/>
    <col min="3" max="3" width="12.77734375" bestFit="1" customWidth="1"/>
    <col min="4" max="4" width="24.5546875" bestFit="1" customWidth="1"/>
    <col min="5" max="5" width="13.109375" bestFit="1" customWidth="1"/>
    <col min="6" max="6" width="32.6640625" bestFit="1" customWidth="1"/>
    <col min="7" max="7" width="11.5546875" bestFit="1" customWidth="1"/>
    <col min="8" max="9" width="10.33203125" style="1" bestFit="1" customWidth="1"/>
    <col min="10" max="10" width="15.88671875" bestFit="1" customWidth="1"/>
  </cols>
  <sheetData>
    <row r="1" spans="1:10" x14ac:dyDescent="0.3">
      <c r="A1" s="74" t="s">
        <v>1</v>
      </c>
      <c r="B1" s="74" t="s">
        <v>1011</v>
      </c>
      <c r="C1" s="75" t="s">
        <v>1370</v>
      </c>
      <c r="D1" s="75" t="s">
        <v>1372</v>
      </c>
      <c r="E1" s="75" t="s">
        <v>1073</v>
      </c>
      <c r="F1" s="75" t="s">
        <v>1074</v>
      </c>
      <c r="G1" s="75" t="s">
        <v>1075</v>
      </c>
      <c r="H1" s="76" t="s">
        <v>1579</v>
      </c>
      <c r="I1" s="76" t="s">
        <v>1580</v>
      </c>
      <c r="J1" s="75" t="s">
        <v>1644</v>
      </c>
    </row>
    <row r="2" spans="1:10" x14ac:dyDescent="0.3">
      <c r="A2" s="15">
        <v>230</v>
      </c>
      <c r="B2" s="19">
        <v>31</v>
      </c>
      <c r="C2" s="3" t="s">
        <v>1076</v>
      </c>
      <c r="D2" s="3" t="s">
        <v>1379</v>
      </c>
      <c r="E2" s="3" t="s">
        <v>1077</v>
      </c>
      <c r="F2" s="3" t="s">
        <v>1078</v>
      </c>
      <c r="G2" s="3">
        <v>9961255787</v>
      </c>
      <c r="H2" s="22">
        <f>VLOOKUP(B2, Membership_Details!$A$1:$C$201, 2, 0)</f>
        <v>29164</v>
      </c>
      <c r="I2" s="22">
        <f>VLOOKUP(B2, Membership_Details!$A$1:$C$201, 3, 0)</f>
        <v>30452</v>
      </c>
      <c r="J2" s="4">
        <f>VLOOKUP(B2, Membership_Details!$A$1:$D$201, 4, 0)</f>
        <v>1288</v>
      </c>
    </row>
    <row r="3" spans="1:10" x14ac:dyDescent="0.3">
      <c r="A3" s="16">
        <v>3189</v>
      </c>
      <c r="B3" s="20">
        <v>495</v>
      </c>
      <c r="C3" s="6" t="s">
        <v>1079</v>
      </c>
      <c r="D3" s="6" t="s">
        <v>1380</v>
      </c>
      <c r="E3" s="6" t="s">
        <v>1080</v>
      </c>
      <c r="F3" s="6" t="s">
        <v>969</v>
      </c>
      <c r="G3" s="6">
        <v>3555176867</v>
      </c>
      <c r="H3" s="11">
        <f>VLOOKUP(B3, Membership_Details!$A$1:$C$201, 2, 0)</f>
        <v>41908</v>
      </c>
      <c r="I3" s="11">
        <f>VLOOKUP(B3, Membership_Details!$A$1:$C$201, 3, 0)</f>
        <v>49045</v>
      </c>
      <c r="J3" s="7">
        <f>VLOOKUP(B3, Membership_Details!$A$1:$D$201, 4, 0)</f>
        <v>7137</v>
      </c>
    </row>
    <row r="4" spans="1:10" x14ac:dyDescent="0.3">
      <c r="A4" s="16">
        <v>2216</v>
      </c>
      <c r="B4" s="20">
        <v>795</v>
      </c>
      <c r="C4" s="6" t="s">
        <v>1081</v>
      </c>
      <c r="D4" s="6" t="s">
        <v>1381</v>
      </c>
      <c r="E4" s="6" t="s">
        <v>1082</v>
      </c>
      <c r="F4" s="6" t="s">
        <v>1083</v>
      </c>
      <c r="G4" s="6">
        <v>9835395970</v>
      </c>
      <c r="H4" s="11">
        <f>VLOOKUP(B4, Membership_Details!$A$1:$C$201, 2, 0)</f>
        <v>30612</v>
      </c>
      <c r="I4" s="11">
        <f>VLOOKUP(B4, Membership_Details!$A$1:$C$201, 3, 0)</f>
        <v>37450</v>
      </c>
      <c r="J4" s="7">
        <f>VLOOKUP(B4, Membership_Details!$A$1:$D$201, 4, 0)</f>
        <v>6838</v>
      </c>
    </row>
    <row r="5" spans="1:10" x14ac:dyDescent="0.3">
      <c r="A5" s="16">
        <v>1904</v>
      </c>
      <c r="B5" s="20">
        <v>33</v>
      </c>
      <c r="C5" s="6" t="s">
        <v>1084</v>
      </c>
      <c r="D5" s="6" t="s">
        <v>1382</v>
      </c>
      <c r="E5" s="6" t="s">
        <v>1077</v>
      </c>
      <c r="F5" s="6" t="s">
        <v>227</v>
      </c>
      <c r="G5" s="6">
        <v>3881250181</v>
      </c>
      <c r="H5" s="11">
        <f>VLOOKUP(B5, Membership_Details!$A$1:$C$201, 2, 0)</f>
        <v>34491</v>
      </c>
      <c r="I5" s="11">
        <f>VLOOKUP(B5, Membership_Details!$A$1:$C$201, 3, 0)</f>
        <v>41061</v>
      </c>
      <c r="J5" s="7">
        <f>VLOOKUP(B5, Membership_Details!$A$1:$D$201, 4, 0)</f>
        <v>6570</v>
      </c>
    </row>
    <row r="6" spans="1:10" x14ac:dyDescent="0.3">
      <c r="A6" s="16">
        <v>7342</v>
      </c>
      <c r="B6" s="20">
        <v>882</v>
      </c>
      <c r="C6" s="6" t="s">
        <v>431</v>
      </c>
      <c r="D6" s="6" t="s">
        <v>1383</v>
      </c>
      <c r="E6" s="6" t="s">
        <v>1080</v>
      </c>
      <c r="F6" s="6" t="s">
        <v>1085</v>
      </c>
      <c r="G6" s="6">
        <v>1507211823</v>
      </c>
      <c r="H6" s="11">
        <f>VLOOKUP(B6, Membership_Details!$A$1:$C$201, 2, 0)</f>
        <v>37044</v>
      </c>
      <c r="I6" s="11">
        <f>VLOOKUP(B6, Membership_Details!$A$1:$C$201, 3, 0)</f>
        <v>41846</v>
      </c>
      <c r="J6" s="7">
        <f>VLOOKUP(B6, Membership_Details!$A$1:$D$201, 4, 0)</f>
        <v>4802</v>
      </c>
    </row>
    <row r="7" spans="1:10" x14ac:dyDescent="0.3">
      <c r="A7" s="16">
        <v>7633</v>
      </c>
      <c r="B7" s="20">
        <v>657</v>
      </c>
      <c r="C7" s="6" t="s">
        <v>1086</v>
      </c>
      <c r="D7" s="6" t="s">
        <v>1384</v>
      </c>
      <c r="E7" s="6" t="s">
        <v>1077</v>
      </c>
      <c r="F7" s="6" t="s">
        <v>1087</v>
      </c>
      <c r="G7" s="6">
        <v>5612381477</v>
      </c>
      <c r="H7" s="11">
        <f>VLOOKUP(B7, Membership_Details!$A$1:$C$201, 2, 0)</f>
        <v>31583</v>
      </c>
      <c r="I7" s="11">
        <f>VLOOKUP(B7, Membership_Details!$A$1:$C$201, 3, 0)</f>
        <v>38920</v>
      </c>
      <c r="J7" s="7">
        <f>VLOOKUP(B7, Membership_Details!$A$1:$D$201, 4, 0)</f>
        <v>7337</v>
      </c>
    </row>
    <row r="8" spans="1:10" x14ac:dyDescent="0.3">
      <c r="A8" s="16">
        <v>2154</v>
      </c>
      <c r="B8" s="20">
        <v>761</v>
      </c>
      <c r="C8" s="6" t="s">
        <v>1088</v>
      </c>
      <c r="D8" s="6" t="s">
        <v>1385</v>
      </c>
      <c r="E8" s="6" t="s">
        <v>1080</v>
      </c>
      <c r="F8" s="6" t="s">
        <v>1089</v>
      </c>
      <c r="G8" s="6">
        <v>8094222335</v>
      </c>
      <c r="H8" s="11">
        <f>VLOOKUP(B8, Membership_Details!$A$1:$C$201, 2, 0)</f>
        <v>27099</v>
      </c>
      <c r="I8" s="11">
        <f>VLOOKUP(B8, Membership_Details!$A$1:$C$201, 3, 0)</f>
        <v>29521</v>
      </c>
      <c r="J8" s="7">
        <f>VLOOKUP(B8, Membership_Details!$A$1:$D$201, 4, 0)</f>
        <v>2422</v>
      </c>
    </row>
    <row r="9" spans="1:10" x14ac:dyDescent="0.3">
      <c r="A9" s="16">
        <v>5543</v>
      </c>
      <c r="B9" s="20">
        <v>20</v>
      </c>
      <c r="C9" s="6" t="s">
        <v>1090</v>
      </c>
      <c r="D9" s="6" t="s">
        <v>1386</v>
      </c>
      <c r="E9" s="6" t="s">
        <v>1080</v>
      </c>
      <c r="F9" s="6" t="s">
        <v>1091</v>
      </c>
      <c r="G9" s="6">
        <v>4133741447</v>
      </c>
      <c r="H9" s="11">
        <f>VLOOKUP(B9, Membership_Details!$A$1:$C$201, 2, 0)</f>
        <v>26261</v>
      </c>
      <c r="I9" s="11">
        <f>VLOOKUP(B9, Membership_Details!$A$1:$C$201, 3, 0)</f>
        <v>31010</v>
      </c>
      <c r="J9" s="7">
        <f>VLOOKUP(B9, Membership_Details!$A$1:$D$201, 4, 0)</f>
        <v>4749</v>
      </c>
    </row>
    <row r="10" spans="1:10" x14ac:dyDescent="0.3">
      <c r="A10" s="16">
        <v>2332</v>
      </c>
      <c r="B10" s="20">
        <v>356</v>
      </c>
      <c r="C10" s="6" t="s">
        <v>1092</v>
      </c>
      <c r="D10" s="6" t="s">
        <v>1387</v>
      </c>
      <c r="E10" s="6" t="s">
        <v>1082</v>
      </c>
      <c r="F10" s="6" t="s">
        <v>1093</v>
      </c>
      <c r="G10" s="6">
        <v>4399641006</v>
      </c>
      <c r="H10" s="11">
        <f>VLOOKUP(B10, Membership_Details!$A$1:$C$201, 2, 0)</f>
        <v>39964</v>
      </c>
      <c r="I10" s="11">
        <f>VLOOKUP(B10, Membership_Details!$A$1:$C$201, 3, 0)</f>
        <v>41914</v>
      </c>
      <c r="J10" s="7">
        <f>VLOOKUP(B10, Membership_Details!$A$1:$D$201, 4, 0)</f>
        <v>1950</v>
      </c>
    </row>
    <row r="11" spans="1:10" x14ac:dyDescent="0.3">
      <c r="A11" s="16">
        <v>4094</v>
      </c>
      <c r="B11" s="20">
        <v>301</v>
      </c>
      <c r="C11" s="6" t="s">
        <v>1094</v>
      </c>
      <c r="D11" s="6" t="s">
        <v>1388</v>
      </c>
      <c r="E11" s="6" t="s">
        <v>1077</v>
      </c>
      <c r="F11" s="6" t="s">
        <v>812</v>
      </c>
      <c r="G11" s="6">
        <v>7077259810</v>
      </c>
      <c r="H11" s="11">
        <f>VLOOKUP(B11, Membership_Details!$A$1:$C$201, 2, 0)</f>
        <v>43183</v>
      </c>
      <c r="I11" s="11">
        <f>VLOOKUP(B11, Membership_Details!$A$1:$C$201, 3, 0)</f>
        <v>49672</v>
      </c>
      <c r="J11" s="7">
        <f>VLOOKUP(B11, Membership_Details!$A$1:$D$201, 4, 0)</f>
        <v>6489</v>
      </c>
    </row>
    <row r="12" spans="1:10" x14ac:dyDescent="0.3">
      <c r="A12" s="16">
        <v>3042</v>
      </c>
      <c r="B12" s="20">
        <v>450</v>
      </c>
      <c r="C12" s="6" t="s">
        <v>324</v>
      </c>
      <c r="D12" s="6" t="s">
        <v>1389</v>
      </c>
      <c r="E12" s="6" t="s">
        <v>1080</v>
      </c>
      <c r="F12" s="6" t="s">
        <v>822</v>
      </c>
      <c r="G12" s="6">
        <v>1634188566</v>
      </c>
      <c r="H12" s="11">
        <f>VLOOKUP(B12, Membership_Details!$A$1:$C$201, 2, 0)</f>
        <v>26914</v>
      </c>
      <c r="I12" s="11">
        <f>VLOOKUP(B12, Membership_Details!$A$1:$C$201, 3, 0)</f>
        <v>30324</v>
      </c>
      <c r="J12" s="7">
        <f>VLOOKUP(B12, Membership_Details!$A$1:$D$201, 4, 0)</f>
        <v>3410</v>
      </c>
    </row>
    <row r="13" spans="1:10" x14ac:dyDescent="0.3">
      <c r="A13" s="16">
        <v>2220</v>
      </c>
      <c r="B13" s="20">
        <v>782</v>
      </c>
      <c r="C13" s="6" t="s">
        <v>1095</v>
      </c>
      <c r="D13" s="6" t="s">
        <v>1390</v>
      </c>
      <c r="E13" s="6" t="s">
        <v>1080</v>
      </c>
      <c r="F13" s="6" t="s">
        <v>1096</v>
      </c>
      <c r="G13" s="6">
        <v>6963794710</v>
      </c>
      <c r="H13" s="11">
        <f>VLOOKUP(B13, Membership_Details!$A$1:$C$201, 2, 0)</f>
        <v>37161</v>
      </c>
      <c r="I13" s="11">
        <f>VLOOKUP(B13, Membership_Details!$A$1:$C$201, 3, 0)</f>
        <v>41937</v>
      </c>
      <c r="J13" s="7">
        <f>VLOOKUP(B13, Membership_Details!$A$1:$D$201, 4, 0)</f>
        <v>4776</v>
      </c>
    </row>
    <row r="14" spans="1:10" x14ac:dyDescent="0.3">
      <c r="A14" s="16">
        <v>4988</v>
      </c>
      <c r="B14" s="20">
        <v>820</v>
      </c>
      <c r="C14" s="6" t="s">
        <v>1097</v>
      </c>
      <c r="D14" s="6" t="s">
        <v>1391</v>
      </c>
      <c r="E14" s="6" t="s">
        <v>1080</v>
      </c>
      <c r="F14" s="6" t="s">
        <v>1098</v>
      </c>
      <c r="G14" s="6">
        <v>2644171337</v>
      </c>
      <c r="H14" s="11">
        <f>VLOOKUP(B14, Membership_Details!$A$1:$C$201, 2, 0)</f>
        <v>41028</v>
      </c>
      <c r="I14" s="11">
        <f>VLOOKUP(B14, Membership_Details!$A$1:$C$201, 3, 0)</f>
        <v>45546</v>
      </c>
      <c r="J14" s="7">
        <f>VLOOKUP(B14, Membership_Details!$A$1:$D$201, 4, 0)</f>
        <v>4518</v>
      </c>
    </row>
    <row r="15" spans="1:10" x14ac:dyDescent="0.3">
      <c r="A15" s="16">
        <v>175</v>
      </c>
      <c r="B15" s="20">
        <v>316</v>
      </c>
      <c r="C15" s="6" t="s">
        <v>1099</v>
      </c>
      <c r="D15" s="6" t="s">
        <v>1392</v>
      </c>
      <c r="E15" s="6" t="s">
        <v>1080</v>
      </c>
      <c r="F15" s="6" t="s">
        <v>833</v>
      </c>
      <c r="G15" s="6">
        <v>3057896481</v>
      </c>
      <c r="H15" s="11">
        <f>VLOOKUP(B15, Membership_Details!$A$1:$C$201, 2, 0)</f>
        <v>30104</v>
      </c>
      <c r="I15" s="11">
        <f>VLOOKUP(B15, Membership_Details!$A$1:$C$201, 3, 0)</f>
        <v>32121</v>
      </c>
      <c r="J15" s="7">
        <f>VLOOKUP(B15, Membership_Details!$A$1:$D$201, 4, 0)</f>
        <v>2017</v>
      </c>
    </row>
    <row r="16" spans="1:10" x14ac:dyDescent="0.3">
      <c r="A16" s="16">
        <v>4233</v>
      </c>
      <c r="B16" s="20">
        <v>945</v>
      </c>
      <c r="C16" s="6" t="s">
        <v>1377</v>
      </c>
      <c r="D16" s="6" t="s">
        <v>1393</v>
      </c>
      <c r="E16" s="6" t="s">
        <v>1077</v>
      </c>
      <c r="F16" s="6" t="s">
        <v>1100</v>
      </c>
      <c r="G16" s="6">
        <v>3335480444</v>
      </c>
      <c r="H16" s="11">
        <f>VLOOKUP(B16, Membership_Details!$A$1:$C$201, 2, 0)</f>
        <v>27616</v>
      </c>
      <c r="I16" s="11">
        <f>VLOOKUP(B16, Membership_Details!$A$1:$C$201, 3, 0)</f>
        <v>33380</v>
      </c>
      <c r="J16" s="7">
        <f>VLOOKUP(B16, Membership_Details!$A$1:$D$201, 4, 0)</f>
        <v>5764</v>
      </c>
    </row>
    <row r="17" spans="1:10" x14ac:dyDescent="0.3">
      <c r="A17" s="16">
        <v>4351</v>
      </c>
      <c r="B17" s="20">
        <v>174</v>
      </c>
      <c r="C17" s="6" t="s">
        <v>1101</v>
      </c>
      <c r="D17" s="6" t="s">
        <v>1394</v>
      </c>
      <c r="E17" s="6" t="s">
        <v>1077</v>
      </c>
      <c r="F17" s="6" t="s">
        <v>252</v>
      </c>
      <c r="G17" s="6">
        <v>1772719208</v>
      </c>
      <c r="H17" s="11">
        <f>VLOOKUP(B17, Membership_Details!$A$1:$C$201, 2, 0)</f>
        <v>41896</v>
      </c>
      <c r="I17" s="11">
        <f>VLOOKUP(B17, Membership_Details!$A$1:$C$201, 3, 0)</f>
        <v>43760</v>
      </c>
      <c r="J17" s="7">
        <f>VLOOKUP(B17, Membership_Details!$A$1:$D$201, 4, 0)</f>
        <v>1864</v>
      </c>
    </row>
    <row r="18" spans="1:10" x14ac:dyDescent="0.3">
      <c r="A18" s="16">
        <v>5578</v>
      </c>
      <c r="B18" s="20">
        <v>634</v>
      </c>
      <c r="C18" s="6" t="s">
        <v>1102</v>
      </c>
      <c r="D18" s="6" t="s">
        <v>1395</v>
      </c>
      <c r="E18" s="6" t="s">
        <v>1080</v>
      </c>
      <c r="F18" s="6" t="s">
        <v>1103</v>
      </c>
      <c r="G18" s="6">
        <v>3581081156</v>
      </c>
      <c r="H18" s="11">
        <f>VLOOKUP(B18, Membership_Details!$A$1:$C$201, 2, 0)</f>
        <v>38125</v>
      </c>
      <c r="I18" s="11">
        <f>VLOOKUP(B18, Membership_Details!$A$1:$C$201, 3, 0)</f>
        <v>42624</v>
      </c>
      <c r="J18" s="7">
        <f>VLOOKUP(B18, Membership_Details!$A$1:$D$201, 4, 0)</f>
        <v>4499</v>
      </c>
    </row>
    <row r="19" spans="1:10" x14ac:dyDescent="0.3">
      <c r="A19" s="16">
        <v>4523</v>
      </c>
      <c r="B19" s="20">
        <v>456</v>
      </c>
      <c r="C19" s="6" t="s">
        <v>537</v>
      </c>
      <c r="D19" s="6" t="s">
        <v>1396</v>
      </c>
      <c r="E19" s="6" t="s">
        <v>1080</v>
      </c>
      <c r="F19" s="6" t="s">
        <v>1104</v>
      </c>
      <c r="G19" s="6">
        <v>9811567113</v>
      </c>
      <c r="H19" s="11">
        <f>VLOOKUP(B19, Membership_Details!$A$1:$C$201, 2, 0)</f>
        <v>42368</v>
      </c>
      <c r="I19" s="11">
        <f>VLOOKUP(B19, Membership_Details!$A$1:$C$201, 3, 0)</f>
        <v>48934</v>
      </c>
      <c r="J19" s="7">
        <f>VLOOKUP(B19, Membership_Details!$A$1:$D$201, 4, 0)</f>
        <v>6566</v>
      </c>
    </row>
    <row r="20" spans="1:10" x14ac:dyDescent="0.3">
      <c r="A20" s="16">
        <v>2972</v>
      </c>
      <c r="B20" s="20">
        <v>0</v>
      </c>
      <c r="C20" s="6" t="s">
        <v>352</v>
      </c>
      <c r="D20" s="6" t="s">
        <v>1397</v>
      </c>
      <c r="E20" s="6" t="s">
        <v>1080</v>
      </c>
      <c r="F20" s="6" t="s">
        <v>1105</v>
      </c>
      <c r="G20" s="6">
        <v>7176117751</v>
      </c>
      <c r="H20" s="11">
        <f>VLOOKUP(B20, Membership_Details!$A$1:$C$201, 2, 0)</f>
        <v>42368</v>
      </c>
      <c r="I20" s="11">
        <f>VLOOKUP(B20, Membership_Details!$A$1:$C$201, 3, 0)</f>
        <v>44088</v>
      </c>
      <c r="J20" s="7">
        <f>VLOOKUP(B20, Membership_Details!$A$1:$D$201, 4, 0)</f>
        <v>1720</v>
      </c>
    </row>
    <row r="21" spans="1:10" x14ac:dyDescent="0.3">
      <c r="A21" s="16">
        <v>6153</v>
      </c>
      <c r="B21" s="20">
        <v>186</v>
      </c>
      <c r="C21" s="6" t="s">
        <v>1106</v>
      </c>
      <c r="D21" s="6" t="s">
        <v>1398</v>
      </c>
      <c r="E21" s="6" t="s">
        <v>1082</v>
      </c>
      <c r="F21" s="6" t="s">
        <v>1107</v>
      </c>
      <c r="G21" s="6">
        <v>5362454917</v>
      </c>
      <c r="H21" s="11">
        <f>VLOOKUP(B21, Membership_Details!$A$1:$C$201, 2, 0)</f>
        <v>30612</v>
      </c>
      <c r="I21" s="11">
        <f>VLOOKUP(B21, Membership_Details!$A$1:$C$201, 3, 0)</f>
        <v>34471</v>
      </c>
      <c r="J21" s="7">
        <f>VLOOKUP(B21, Membership_Details!$A$1:$D$201, 4, 0)</f>
        <v>3859</v>
      </c>
    </row>
    <row r="22" spans="1:10" x14ac:dyDescent="0.3">
      <c r="A22" s="16">
        <v>4852</v>
      </c>
      <c r="B22" s="20">
        <v>596</v>
      </c>
      <c r="C22" s="6" t="s">
        <v>1108</v>
      </c>
      <c r="D22" s="6" t="s">
        <v>1399</v>
      </c>
      <c r="E22" s="6" t="s">
        <v>1077</v>
      </c>
      <c r="F22" s="6" t="s">
        <v>1109</v>
      </c>
      <c r="G22" s="6">
        <v>9745073612</v>
      </c>
      <c r="H22" s="11">
        <f>VLOOKUP(B22, Membership_Details!$A$1:$C$201, 2, 0)</f>
        <v>42003</v>
      </c>
      <c r="I22" s="11">
        <f>VLOOKUP(B22, Membership_Details!$A$1:$C$201, 3, 0)</f>
        <v>48009</v>
      </c>
      <c r="J22" s="7">
        <f>VLOOKUP(B22, Membership_Details!$A$1:$D$201, 4, 0)</f>
        <v>6006</v>
      </c>
    </row>
    <row r="23" spans="1:10" x14ac:dyDescent="0.3">
      <c r="A23" s="16">
        <v>8106</v>
      </c>
      <c r="B23" s="20">
        <v>245</v>
      </c>
      <c r="C23" s="6" t="s">
        <v>221</v>
      </c>
      <c r="D23" s="6" t="s">
        <v>1400</v>
      </c>
      <c r="E23" s="6" t="s">
        <v>1082</v>
      </c>
      <c r="F23" s="6" t="s">
        <v>1110</v>
      </c>
      <c r="G23" s="6">
        <v>4218762280</v>
      </c>
      <c r="H23" s="11">
        <f>VLOOKUP(B23, Membership_Details!$A$1:$C$201, 2, 0)</f>
        <v>34702</v>
      </c>
      <c r="I23" s="11">
        <f>VLOOKUP(B23, Membership_Details!$A$1:$C$201, 3, 0)</f>
        <v>36783</v>
      </c>
      <c r="J23" s="7">
        <f>VLOOKUP(B23, Membership_Details!$A$1:$D$201, 4, 0)</f>
        <v>2081</v>
      </c>
    </row>
    <row r="24" spans="1:10" x14ac:dyDescent="0.3">
      <c r="A24" s="16">
        <v>3917</v>
      </c>
      <c r="B24" s="20">
        <v>17</v>
      </c>
      <c r="C24" s="6" t="s">
        <v>1111</v>
      </c>
      <c r="D24" s="6" t="s">
        <v>1401</v>
      </c>
      <c r="E24" s="6" t="s">
        <v>1077</v>
      </c>
      <c r="F24" s="6" t="s">
        <v>1112</v>
      </c>
      <c r="G24" s="6">
        <v>2224750233</v>
      </c>
      <c r="H24" s="11">
        <f>VLOOKUP(B24, Membership_Details!$A$1:$C$201, 2, 0)</f>
        <v>29072</v>
      </c>
      <c r="I24" s="11">
        <f>VLOOKUP(B24, Membership_Details!$A$1:$C$201, 3, 0)</f>
        <v>35280</v>
      </c>
      <c r="J24" s="7">
        <f>VLOOKUP(B24, Membership_Details!$A$1:$D$201, 4, 0)</f>
        <v>6208</v>
      </c>
    </row>
    <row r="25" spans="1:10" x14ac:dyDescent="0.3">
      <c r="A25" s="16">
        <v>9377</v>
      </c>
      <c r="B25" s="20">
        <v>48</v>
      </c>
      <c r="C25" s="6" t="s">
        <v>1113</v>
      </c>
      <c r="D25" s="6" t="s">
        <v>1402</v>
      </c>
      <c r="E25" s="6" t="s">
        <v>1077</v>
      </c>
      <c r="F25" s="6" t="s">
        <v>1114</v>
      </c>
      <c r="G25" s="6">
        <v>8017236646</v>
      </c>
      <c r="H25" s="11">
        <f>VLOOKUP(B25, Membership_Details!$A$1:$C$201, 2, 0)</f>
        <v>37783</v>
      </c>
      <c r="I25" s="11">
        <f>VLOOKUP(B25, Membership_Details!$A$1:$C$201, 3, 0)</f>
        <v>40253</v>
      </c>
      <c r="J25" s="7">
        <f>VLOOKUP(B25, Membership_Details!$A$1:$D$201, 4, 0)</f>
        <v>2470</v>
      </c>
    </row>
    <row r="26" spans="1:10" x14ac:dyDescent="0.3">
      <c r="A26" s="16">
        <v>5387</v>
      </c>
      <c r="B26" s="20">
        <v>457</v>
      </c>
      <c r="C26" s="6" t="s">
        <v>1115</v>
      </c>
      <c r="D26" s="6" t="s">
        <v>1403</v>
      </c>
      <c r="E26" s="6" t="s">
        <v>1082</v>
      </c>
      <c r="F26" s="6" t="s">
        <v>1116</v>
      </c>
      <c r="G26" s="6">
        <v>5712616501</v>
      </c>
      <c r="H26" s="11">
        <f>VLOOKUP(B26, Membership_Details!$A$1:$C$201, 2, 0)</f>
        <v>27186</v>
      </c>
      <c r="I26" s="11">
        <f>VLOOKUP(B26, Membership_Details!$A$1:$C$201, 3, 0)</f>
        <v>28042</v>
      </c>
      <c r="J26" s="7">
        <f>VLOOKUP(B26, Membership_Details!$A$1:$D$201, 4, 0)</f>
        <v>856</v>
      </c>
    </row>
    <row r="27" spans="1:10" x14ac:dyDescent="0.3">
      <c r="A27" s="16">
        <v>6513</v>
      </c>
      <c r="B27" s="20">
        <v>944</v>
      </c>
      <c r="C27" s="6" t="s">
        <v>1117</v>
      </c>
      <c r="D27" s="6" t="s">
        <v>1404</v>
      </c>
      <c r="E27" s="6" t="s">
        <v>1082</v>
      </c>
      <c r="F27" s="6" t="s">
        <v>1118</v>
      </c>
      <c r="G27" s="6">
        <v>7065731530</v>
      </c>
      <c r="H27" s="11">
        <f>VLOOKUP(B27, Membership_Details!$A$1:$C$201, 2, 0)</f>
        <v>34590</v>
      </c>
      <c r="I27" s="11">
        <f>VLOOKUP(B27, Membership_Details!$A$1:$C$201, 3, 0)</f>
        <v>39192</v>
      </c>
      <c r="J27" s="7">
        <f>VLOOKUP(B27, Membership_Details!$A$1:$D$201, 4, 0)</f>
        <v>4602</v>
      </c>
    </row>
    <row r="28" spans="1:10" x14ac:dyDescent="0.3">
      <c r="A28" s="16">
        <v>3965</v>
      </c>
      <c r="B28" s="20">
        <v>516</v>
      </c>
      <c r="C28" s="6" t="s">
        <v>390</v>
      </c>
      <c r="D28" s="6" t="s">
        <v>1405</v>
      </c>
      <c r="E28" s="6" t="s">
        <v>1082</v>
      </c>
      <c r="F28" s="6" t="s">
        <v>1119</v>
      </c>
      <c r="G28" s="6">
        <v>3636499761</v>
      </c>
      <c r="H28" s="11">
        <f>VLOOKUP(B28, Membership_Details!$A$1:$C$201, 2, 0)</f>
        <v>37813</v>
      </c>
      <c r="I28" s="11">
        <f>VLOOKUP(B28, Membership_Details!$A$1:$C$201, 3, 0)</f>
        <v>40269</v>
      </c>
      <c r="J28" s="7">
        <f>VLOOKUP(B28, Membership_Details!$A$1:$D$201, 4, 0)</f>
        <v>2456</v>
      </c>
    </row>
    <row r="29" spans="1:10" x14ac:dyDescent="0.3">
      <c r="A29" s="16">
        <v>8893</v>
      </c>
      <c r="B29" s="20">
        <v>847</v>
      </c>
      <c r="C29" s="6" t="s">
        <v>1120</v>
      </c>
      <c r="D29" s="6" t="s">
        <v>1406</v>
      </c>
      <c r="E29" s="6" t="s">
        <v>1082</v>
      </c>
      <c r="F29" s="6" t="s">
        <v>1121</v>
      </c>
      <c r="G29" s="6">
        <v>6491626668</v>
      </c>
      <c r="H29" s="11">
        <f>VLOOKUP(B29, Membership_Details!$A$1:$C$201, 2, 0)</f>
        <v>33752</v>
      </c>
      <c r="I29" s="11">
        <f>VLOOKUP(B29, Membership_Details!$A$1:$C$201, 3, 0)</f>
        <v>36913</v>
      </c>
      <c r="J29" s="7">
        <f>VLOOKUP(B29, Membership_Details!$A$1:$D$201, 4, 0)</f>
        <v>3161</v>
      </c>
    </row>
    <row r="30" spans="1:10" x14ac:dyDescent="0.3">
      <c r="A30" s="16">
        <v>1897</v>
      </c>
      <c r="B30" s="20">
        <v>504</v>
      </c>
      <c r="C30" s="6" t="s">
        <v>1122</v>
      </c>
      <c r="D30" s="6" t="s">
        <v>1407</v>
      </c>
      <c r="E30" s="6" t="s">
        <v>1080</v>
      </c>
      <c r="F30" s="6" t="s">
        <v>1123</v>
      </c>
      <c r="G30" s="6">
        <v>8023324199</v>
      </c>
      <c r="H30" s="11">
        <f>VLOOKUP(B30, Membership_Details!$A$1:$C$201, 2, 0)</f>
        <v>29175</v>
      </c>
      <c r="I30" s="11">
        <f>VLOOKUP(B30, Membership_Details!$A$1:$C$201, 3, 0)</f>
        <v>32461</v>
      </c>
      <c r="J30" s="7">
        <f>VLOOKUP(B30, Membership_Details!$A$1:$D$201, 4, 0)</f>
        <v>3286</v>
      </c>
    </row>
    <row r="31" spans="1:10" x14ac:dyDescent="0.3">
      <c r="A31" s="16">
        <v>390</v>
      </c>
      <c r="B31" s="20">
        <v>115</v>
      </c>
      <c r="C31" s="6" t="s">
        <v>1124</v>
      </c>
      <c r="D31" s="6" t="s">
        <v>1408</v>
      </c>
      <c r="E31" s="6" t="s">
        <v>1082</v>
      </c>
      <c r="F31" s="6" t="s">
        <v>1125</v>
      </c>
      <c r="G31" s="6">
        <v>6958292565</v>
      </c>
      <c r="H31" s="11">
        <f>VLOOKUP(B31, Membership_Details!$A$1:$C$201, 2, 0)</f>
        <v>40345</v>
      </c>
      <c r="I31" s="11">
        <f>VLOOKUP(B31, Membership_Details!$A$1:$C$201, 3, 0)</f>
        <v>41183</v>
      </c>
      <c r="J31" s="7">
        <f>VLOOKUP(B31, Membership_Details!$A$1:$D$201, 4, 0)</f>
        <v>838</v>
      </c>
    </row>
    <row r="32" spans="1:10" x14ac:dyDescent="0.3">
      <c r="A32" s="16">
        <v>3633</v>
      </c>
      <c r="B32" s="20">
        <v>740</v>
      </c>
      <c r="C32" s="6" t="s">
        <v>1126</v>
      </c>
      <c r="D32" s="6" t="s">
        <v>1409</v>
      </c>
      <c r="E32" s="6" t="s">
        <v>1077</v>
      </c>
      <c r="F32" s="6" t="s">
        <v>1127</v>
      </c>
      <c r="G32" s="6">
        <v>3794685776</v>
      </c>
      <c r="H32" s="11">
        <f>VLOOKUP(B32, Membership_Details!$A$1:$C$201, 2, 0)</f>
        <v>26189</v>
      </c>
      <c r="I32" s="11">
        <f>VLOOKUP(B32, Membership_Details!$A$1:$C$201, 3, 0)</f>
        <v>26840</v>
      </c>
      <c r="J32" s="7">
        <f>VLOOKUP(B32, Membership_Details!$A$1:$D$201, 4, 0)</f>
        <v>651</v>
      </c>
    </row>
    <row r="33" spans="1:10" x14ac:dyDescent="0.3">
      <c r="A33" s="16">
        <v>7828</v>
      </c>
      <c r="B33" s="20">
        <v>884</v>
      </c>
      <c r="C33" s="6" t="s">
        <v>646</v>
      </c>
      <c r="D33" s="6" t="s">
        <v>1410</v>
      </c>
      <c r="E33" s="6" t="s">
        <v>1077</v>
      </c>
      <c r="F33" s="6" t="s">
        <v>1128</v>
      </c>
      <c r="G33" s="6">
        <v>1973040699</v>
      </c>
      <c r="H33" s="11">
        <f>VLOOKUP(B33, Membership_Details!$A$1:$C$201, 2, 0)</f>
        <v>34882</v>
      </c>
      <c r="I33" s="11">
        <f>VLOOKUP(B33, Membership_Details!$A$1:$C$201, 3, 0)</f>
        <v>41522</v>
      </c>
      <c r="J33" s="7">
        <f>VLOOKUP(B33, Membership_Details!$A$1:$D$201, 4, 0)</f>
        <v>6640</v>
      </c>
    </row>
    <row r="34" spans="1:10" x14ac:dyDescent="0.3">
      <c r="A34" s="16">
        <v>2241</v>
      </c>
      <c r="B34" s="20">
        <v>446</v>
      </c>
      <c r="C34" s="6" t="s">
        <v>241</v>
      </c>
      <c r="D34" s="6" t="s">
        <v>1411</v>
      </c>
      <c r="E34" s="6" t="s">
        <v>1077</v>
      </c>
      <c r="F34" s="6" t="s">
        <v>1129</v>
      </c>
      <c r="G34" s="6">
        <v>4120733093</v>
      </c>
      <c r="H34" s="11">
        <f>VLOOKUP(B34, Membership_Details!$A$1:$C$201, 2, 0)</f>
        <v>35806</v>
      </c>
      <c r="I34" s="11">
        <f>VLOOKUP(B34, Membership_Details!$A$1:$C$201, 3, 0)</f>
        <v>42557</v>
      </c>
      <c r="J34" s="7">
        <f>VLOOKUP(B34, Membership_Details!$A$1:$D$201, 4, 0)</f>
        <v>6751</v>
      </c>
    </row>
    <row r="35" spans="1:10" x14ac:dyDescent="0.3">
      <c r="A35" s="16">
        <v>896</v>
      </c>
      <c r="B35" s="20">
        <v>74</v>
      </c>
      <c r="C35" s="6" t="s">
        <v>319</v>
      </c>
      <c r="D35" s="6" t="s">
        <v>1412</v>
      </c>
      <c r="E35" s="6" t="s">
        <v>1077</v>
      </c>
      <c r="F35" s="6" t="s">
        <v>227</v>
      </c>
      <c r="G35" s="6">
        <v>5785102250</v>
      </c>
      <c r="H35" s="11">
        <f>VLOOKUP(B35, Membership_Details!$A$1:$C$201, 2, 0)</f>
        <v>30200</v>
      </c>
      <c r="I35" s="11">
        <f>VLOOKUP(B35, Membership_Details!$A$1:$C$201, 3, 0)</f>
        <v>37114</v>
      </c>
      <c r="J35" s="7">
        <f>VLOOKUP(B35, Membership_Details!$A$1:$D$201, 4, 0)</f>
        <v>6914</v>
      </c>
    </row>
    <row r="36" spans="1:10" x14ac:dyDescent="0.3">
      <c r="A36" s="16">
        <v>6361</v>
      </c>
      <c r="B36" s="20">
        <v>636</v>
      </c>
      <c r="C36" s="6" t="s">
        <v>1130</v>
      </c>
      <c r="D36" s="6" t="s">
        <v>1413</v>
      </c>
      <c r="E36" s="6" t="s">
        <v>1077</v>
      </c>
      <c r="F36" s="6" t="s">
        <v>1131</v>
      </c>
      <c r="G36" s="6">
        <v>9235867886</v>
      </c>
      <c r="H36" s="11">
        <f>VLOOKUP(B36, Membership_Details!$A$1:$C$201, 2, 0)</f>
        <v>36289</v>
      </c>
      <c r="I36" s="11">
        <f>VLOOKUP(B36, Membership_Details!$A$1:$C$201, 3, 0)</f>
        <v>38504</v>
      </c>
      <c r="J36" s="7">
        <f>VLOOKUP(B36, Membership_Details!$A$1:$D$201, 4, 0)</f>
        <v>2215</v>
      </c>
    </row>
    <row r="37" spans="1:10" x14ac:dyDescent="0.3">
      <c r="A37" s="16">
        <v>6713</v>
      </c>
      <c r="B37" s="20">
        <v>37</v>
      </c>
      <c r="C37" s="6" t="s">
        <v>1378</v>
      </c>
      <c r="D37" s="6" t="s">
        <v>1414</v>
      </c>
      <c r="E37" s="6" t="s">
        <v>1082</v>
      </c>
      <c r="F37" s="6" t="s">
        <v>1132</v>
      </c>
      <c r="G37" s="6">
        <v>7134849334</v>
      </c>
      <c r="H37" s="11">
        <f>VLOOKUP(B37, Membership_Details!$A$1:$C$201, 2, 0)</f>
        <v>38247</v>
      </c>
      <c r="I37" s="11">
        <f>VLOOKUP(B37, Membership_Details!$A$1:$C$201, 3, 0)</f>
        <v>45446</v>
      </c>
      <c r="J37" s="7">
        <f>VLOOKUP(B37, Membership_Details!$A$1:$D$201, 4, 0)</f>
        <v>7199</v>
      </c>
    </row>
    <row r="38" spans="1:10" x14ac:dyDescent="0.3">
      <c r="A38" s="16">
        <v>4283</v>
      </c>
      <c r="B38" s="20">
        <v>804</v>
      </c>
      <c r="C38" s="6" t="s">
        <v>1133</v>
      </c>
      <c r="D38" s="6" t="s">
        <v>1415</v>
      </c>
      <c r="E38" s="6" t="s">
        <v>1080</v>
      </c>
      <c r="F38" s="6" t="s">
        <v>227</v>
      </c>
      <c r="G38" s="6">
        <v>4751700379</v>
      </c>
      <c r="H38" s="11">
        <f>VLOOKUP(B38, Membership_Details!$A$1:$C$201, 2, 0)</f>
        <v>35666</v>
      </c>
      <c r="I38" s="11">
        <f>VLOOKUP(B38, Membership_Details!$A$1:$C$201, 3, 0)</f>
        <v>40366</v>
      </c>
      <c r="J38" s="7">
        <f>VLOOKUP(B38, Membership_Details!$A$1:$D$201, 4, 0)</f>
        <v>4700</v>
      </c>
    </row>
    <row r="39" spans="1:10" x14ac:dyDescent="0.3">
      <c r="A39" s="16">
        <v>9486</v>
      </c>
      <c r="B39" s="20">
        <v>694</v>
      </c>
      <c r="C39" s="6" t="s">
        <v>362</v>
      </c>
      <c r="D39" s="6" t="s">
        <v>1416</v>
      </c>
      <c r="E39" s="6" t="s">
        <v>1080</v>
      </c>
      <c r="F39" s="6" t="s">
        <v>1134</v>
      </c>
      <c r="G39" s="6">
        <v>9430559862</v>
      </c>
      <c r="H39" s="11">
        <f>VLOOKUP(B39, Membership_Details!$A$1:$C$201, 2, 0)</f>
        <v>37775</v>
      </c>
      <c r="I39" s="11">
        <f>VLOOKUP(B39, Membership_Details!$A$1:$C$201, 3, 0)</f>
        <v>41767</v>
      </c>
      <c r="J39" s="7">
        <f>VLOOKUP(B39, Membership_Details!$A$1:$D$201, 4, 0)</f>
        <v>3992</v>
      </c>
    </row>
    <row r="40" spans="1:10" x14ac:dyDescent="0.3">
      <c r="A40" s="16">
        <v>308</v>
      </c>
      <c r="B40" s="20">
        <v>198</v>
      </c>
      <c r="C40" s="6" t="s">
        <v>419</v>
      </c>
      <c r="D40" s="6" t="s">
        <v>1417</v>
      </c>
      <c r="E40" s="6" t="s">
        <v>1082</v>
      </c>
      <c r="F40" s="6" t="s">
        <v>924</v>
      </c>
      <c r="G40" s="6">
        <v>4160161977</v>
      </c>
      <c r="H40" s="11">
        <f>VLOOKUP(B40, Membership_Details!$A$1:$C$201, 2, 0)</f>
        <v>35922</v>
      </c>
      <c r="I40" s="11">
        <f>VLOOKUP(B40, Membership_Details!$A$1:$C$201, 3, 0)</f>
        <v>42733</v>
      </c>
      <c r="J40" s="7">
        <f>VLOOKUP(B40, Membership_Details!$A$1:$D$201, 4, 0)</f>
        <v>6811</v>
      </c>
    </row>
    <row r="41" spans="1:10" x14ac:dyDescent="0.3">
      <c r="A41" s="16">
        <v>8927</v>
      </c>
      <c r="B41" s="20">
        <v>576</v>
      </c>
      <c r="C41" s="6" t="s">
        <v>1135</v>
      </c>
      <c r="D41" s="6" t="s">
        <v>1418</v>
      </c>
      <c r="E41" s="6" t="s">
        <v>1080</v>
      </c>
      <c r="F41" s="6" t="s">
        <v>1136</v>
      </c>
      <c r="G41" s="6">
        <v>1660494007</v>
      </c>
      <c r="H41" s="11">
        <f>VLOOKUP(B41, Membership_Details!$A$1:$C$201, 2, 0)</f>
        <v>27763</v>
      </c>
      <c r="I41" s="11">
        <f>VLOOKUP(B41, Membership_Details!$A$1:$C$201, 3, 0)</f>
        <v>31305</v>
      </c>
      <c r="J41" s="7">
        <f>VLOOKUP(B41, Membership_Details!$A$1:$D$201, 4, 0)</f>
        <v>3542</v>
      </c>
    </row>
    <row r="42" spans="1:10" x14ac:dyDescent="0.3">
      <c r="A42" s="16">
        <v>249</v>
      </c>
      <c r="B42" s="20">
        <v>754</v>
      </c>
      <c r="C42" s="6" t="s">
        <v>1099</v>
      </c>
      <c r="D42" s="6" t="s">
        <v>1419</v>
      </c>
      <c r="E42" s="6" t="s">
        <v>1082</v>
      </c>
      <c r="F42" s="6" t="s">
        <v>1137</v>
      </c>
      <c r="G42" s="6">
        <v>2979310129</v>
      </c>
      <c r="H42" s="11">
        <f>VLOOKUP(B42, Membership_Details!$A$1:$C$201, 2, 0)</f>
        <v>40312</v>
      </c>
      <c r="I42" s="11">
        <f>VLOOKUP(B42, Membership_Details!$A$1:$C$201, 3, 0)</f>
        <v>46709</v>
      </c>
      <c r="J42" s="7">
        <f>VLOOKUP(B42, Membership_Details!$A$1:$D$201, 4, 0)</f>
        <v>6397</v>
      </c>
    </row>
    <row r="43" spans="1:10" x14ac:dyDescent="0.3">
      <c r="A43" s="16">
        <v>2620</v>
      </c>
      <c r="B43" s="20">
        <v>547</v>
      </c>
      <c r="C43" s="6" t="s">
        <v>1138</v>
      </c>
      <c r="D43" s="6" t="s">
        <v>1420</v>
      </c>
      <c r="E43" s="6" t="s">
        <v>1082</v>
      </c>
      <c r="F43" s="6" t="s">
        <v>953</v>
      </c>
      <c r="G43" s="6">
        <v>1973879566</v>
      </c>
      <c r="H43" s="11">
        <f>VLOOKUP(B43, Membership_Details!$A$1:$C$201, 2, 0)</f>
        <v>38948</v>
      </c>
      <c r="I43" s="11">
        <f>VLOOKUP(B43, Membership_Details!$A$1:$C$201, 3, 0)</f>
        <v>44564</v>
      </c>
      <c r="J43" s="7">
        <f>VLOOKUP(B43, Membership_Details!$A$1:$D$201, 4, 0)</f>
        <v>5616</v>
      </c>
    </row>
    <row r="44" spans="1:10" x14ac:dyDescent="0.3">
      <c r="A44" s="16">
        <v>1164</v>
      </c>
      <c r="B44" s="20">
        <v>656</v>
      </c>
      <c r="C44" s="6" t="s">
        <v>1139</v>
      </c>
      <c r="D44" s="6" t="s">
        <v>1421</v>
      </c>
      <c r="E44" s="6" t="s">
        <v>1077</v>
      </c>
      <c r="F44" s="6" t="s">
        <v>1140</v>
      </c>
      <c r="G44" s="6">
        <v>7030699598</v>
      </c>
      <c r="H44" s="11">
        <f>VLOOKUP(B44, Membership_Details!$A$1:$C$201, 2, 0)</f>
        <v>30479</v>
      </c>
      <c r="I44" s="11">
        <f>VLOOKUP(B44, Membership_Details!$A$1:$C$201, 3, 0)</f>
        <v>37219</v>
      </c>
      <c r="J44" s="7">
        <f>VLOOKUP(B44, Membership_Details!$A$1:$D$201, 4, 0)</f>
        <v>6740</v>
      </c>
    </row>
    <row r="45" spans="1:10" x14ac:dyDescent="0.3">
      <c r="A45" s="16">
        <v>4711</v>
      </c>
      <c r="B45" s="20">
        <v>654</v>
      </c>
      <c r="C45" s="6" t="s">
        <v>1141</v>
      </c>
      <c r="D45" s="6" t="s">
        <v>1422</v>
      </c>
      <c r="E45" s="6" t="s">
        <v>1077</v>
      </c>
      <c r="F45" s="6" t="s">
        <v>1142</v>
      </c>
      <c r="G45" s="6">
        <v>2618164744</v>
      </c>
      <c r="H45" s="11">
        <f>VLOOKUP(B45, Membership_Details!$A$1:$C$201, 2, 0)</f>
        <v>35927</v>
      </c>
      <c r="I45" s="11">
        <f>VLOOKUP(B45, Membership_Details!$A$1:$C$201, 3, 0)</f>
        <v>39342</v>
      </c>
      <c r="J45" s="7">
        <f>VLOOKUP(B45, Membership_Details!$A$1:$D$201, 4, 0)</f>
        <v>3415</v>
      </c>
    </row>
    <row r="46" spans="1:10" x14ac:dyDescent="0.3">
      <c r="A46" s="16">
        <v>4053</v>
      </c>
      <c r="B46" s="20">
        <v>646</v>
      </c>
      <c r="C46" s="6" t="s">
        <v>1143</v>
      </c>
      <c r="D46" s="6" t="s">
        <v>1423</v>
      </c>
      <c r="E46" s="6" t="s">
        <v>1082</v>
      </c>
      <c r="F46" s="6" t="s">
        <v>1144</v>
      </c>
      <c r="G46" s="6">
        <v>6736421797</v>
      </c>
      <c r="H46" s="11">
        <f>VLOOKUP(B46, Membership_Details!$A$1:$C$201, 2, 0)</f>
        <v>41348</v>
      </c>
      <c r="I46" s="11">
        <f>VLOOKUP(B46, Membership_Details!$A$1:$C$201, 3, 0)</f>
        <v>45448</v>
      </c>
      <c r="J46" s="7">
        <f>VLOOKUP(B46, Membership_Details!$A$1:$D$201, 4, 0)</f>
        <v>4100</v>
      </c>
    </row>
    <row r="47" spans="1:10" x14ac:dyDescent="0.3">
      <c r="A47" s="16">
        <v>4272</v>
      </c>
      <c r="B47" s="20">
        <v>250</v>
      </c>
      <c r="C47" s="6" t="s">
        <v>612</v>
      </c>
      <c r="D47" s="6" t="s">
        <v>1424</v>
      </c>
      <c r="E47" s="6" t="s">
        <v>1082</v>
      </c>
      <c r="F47" s="6" t="s">
        <v>992</v>
      </c>
      <c r="G47" s="6">
        <v>5071378297</v>
      </c>
      <c r="H47" s="11">
        <f>VLOOKUP(B47, Membership_Details!$A$1:$C$201, 2, 0)</f>
        <v>41746</v>
      </c>
      <c r="I47" s="11">
        <f>VLOOKUP(B47, Membership_Details!$A$1:$C$201, 3, 0)</f>
        <v>44742</v>
      </c>
      <c r="J47" s="7">
        <f>VLOOKUP(B47, Membership_Details!$A$1:$D$201, 4, 0)</f>
        <v>2996</v>
      </c>
    </row>
    <row r="48" spans="1:10" x14ac:dyDescent="0.3">
      <c r="A48" s="16">
        <v>7005</v>
      </c>
      <c r="B48" s="20">
        <v>81</v>
      </c>
      <c r="C48" s="6" t="s">
        <v>409</v>
      </c>
      <c r="D48" s="6" t="s">
        <v>1425</v>
      </c>
      <c r="E48" s="6" t="s">
        <v>1082</v>
      </c>
      <c r="F48" s="6" t="s">
        <v>1145</v>
      </c>
      <c r="G48" s="6">
        <v>3907479910</v>
      </c>
      <c r="H48" s="11">
        <f>VLOOKUP(B48, Membership_Details!$A$1:$C$201, 2, 0)</f>
        <v>26021</v>
      </c>
      <c r="I48" s="11">
        <f>VLOOKUP(B48, Membership_Details!$A$1:$C$201, 3, 0)</f>
        <v>30403</v>
      </c>
      <c r="J48" s="7">
        <f>VLOOKUP(B48, Membership_Details!$A$1:$D$201, 4, 0)</f>
        <v>4382</v>
      </c>
    </row>
    <row r="49" spans="1:10" x14ac:dyDescent="0.3">
      <c r="A49" s="16">
        <v>2308</v>
      </c>
      <c r="B49" s="20">
        <v>898</v>
      </c>
      <c r="C49" s="6" t="s">
        <v>426</v>
      </c>
      <c r="D49" s="6" t="s">
        <v>1426</v>
      </c>
      <c r="E49" s="6" t="s">
        <v>1077</v>
      </c>
      <c r="F49" s="6" t="s">
        <v>1146</v>
      </c>
      <c r="G49" s="6">
        <v>8175968796</v>
      </c>
      <c r="H49" s="11">
        <f>VLOOKUP(B49, Membership_Details!$A$1:$C$201, 2, 0)</f>
        <v>29175</v>
      </c>
      <c r="I49" s="11">
        <f>VLOOKUP(B49, Membership_Details!$A$1:$C$201, 3, 0)</f>
        <v>30472</v>
      </c>
      <c r="J49" s="7">
        <f>VLOOKUP(B49, Membership_Details!$A$1:$D$201, 4, 0)</f>
        <v>1297</v>
      </c>
    </row>
    <row r="50" spans="1:10" x14ac:dyDescent="0.3">
      <c r="A50" s="16">
        <v>5150</v>
      </c>
      <c r="B50" s="20">
        <v>461</v>
      </c>
      <c r="C50" s="6" t="s">
        <v>566</v>
      </c>
      <c r="D50" s="6" t="s">
        <v>1427</v>
      </c>
      <c r="E50" s="6" t="s">
        <v>1080</v>
      </c>
      <c r="F50" s="6" t="s">
        <v>1147</v>
      </c>
      <c r="G50" s="6">
        <v>2711085992</v>
      </c>
      <c r="H50" s="11">
        <f>VLOOKUP(B50, Membership_Details!$A$1:$C$201, 2, 0)</f>
        <v>42926</v>
      </c>
      <c r="I50" s="11">
        <f>VLOOKUP(B50, Membership_Details!$A$1:$C$201, 3, 0)</f>
        <v>48907</v>
      </c>
      <c r="J50" s="7">
        <f>VLOOKUP(B50, Membership_Details!$A$1:$D$201, 4, 0)</f>
        <v>5981</v>
      </c>
    </row>
    <row r="51" spans="1:10" x14ac:dyDescent="0.3">
      <c r="A51" s="16">
        <v>693</v>
      </c>
      <c r="B51" s="20">
        <v>390</v>
      </c>
      <c r="C51" s="6" t="s">
        <v>424</v>
      </c>
      <c r="D51" s="6" t="s">
        <v>1428</v>
      </c>
      <c r="E51" s="6" t="s">
        <v>1077</v>
      </c>
      <c r="F51" s="6" t="s">
        <v>1148</v>
      </c>
      <c r="G51" s="6">
        <v>3457826852</v>
      </c>
      <c r="H51" s="11">
        <f>VLOOKUP(B51, Membership_Details!$A$1:$C$201, 2, 0)</f>
        <v>39331</v>
      </c>
      <c r="I51" s="11">
        <f>VLOOKUP(B51, Membership_Details!$A$1:$C$201, 3, 0)</f>
        <v>44555</v>
      </c>
      <c r="J51" s="7">
        <f>VLOOKUP(B51, Membership_Details!$A$1:$D$201, 4, 0)</f>
        <v>5224</v>
      </c>
    </row>
    <row r="52" spans="1:10" x14ac:dyDescent="0.3">
      <c r="A52" s="16">
        <v>9598</v>
      </c>
      <c r="B52" s="20">
        <v>988</v>
      </c>
      <c r="C52" s="6" t="s">
        <v>1149</v>
      </c>
      <c r="D52" s="6" t="s">
        <v>1429</v>
      </c>
      <c r="E52" s="6" t="s">
        <v>1077</v>
      </c>
      <c r="F52" s="6" t="s">
        <v>815</v>
      </c>
      <c r="G52" s="6">
        <v>2858707837</v>
      </c>
      <c r="H52" s="11">
        <f>VLOOKUP(B52, Membership_Details!$A$1:$C$201, 2, 0)</f>
        <v>30950</v>
      </c>
      <c r="I52" s="11">
        <f>VLOOKUP(B52, Membership_Details!$A$1:$C$201, 3, 0)</f>
        <v>31610</v>
      </c>
      <c r="J52" s="7">
        <f>VLOOKUP(B52, Membership_Details!$A$1:$D$201, 4, 0)</f>
        <v>660</v>
      </c>
    </row>
    <row r="53" spans="1:10" x14ac:dyDescent="0.3">
      <c r="A53" s="16">
        <v>8103</v>
      </c>
      <c r="B53" s="20">
        <v>597</v>
      </c>
      <c r="C53" s="6" t="s">
        <v>1088</v>
      </c>
      <c r="D53" s="6" t="s">
        <v>1430</v>
      </c>
      <c r="E53" s="6" t="s">
        <v>1082</v>
      </c>
      <c r="F53" s="6" t="s">
        <v>1150</v>
      </c>
      <c r="G53" s="6">
        <v>2065509695</v>
      </c>
      <c r="H53" s="11">
        <f>VLOOKUP(B53, Membership_Details!$A$1:$C$201, 2, 0)</f>
        <v>29072</v>
      </c>
      <c r="I53" s="11">
        <f>VLOOKUP(B53, Membership_Details!$A$1:$C$201, 3, 0)</f>
        <v>33197</v>
      </c>
      <c r="J53" s="7">
        <f>VLOOKUP(B53, Membership_Details!$A$1:$D$201, 4, 0)</f>
        <v>4125</v>
      </c>
    </row>
    <row r="54" spans="1:10" x14ac:dyDescent="0.3">
      <c r="A54" s="16">
        <v>8894</v>
      </c>
      <c r="B54" s="20">
        <v>916</v>
      </c>
      <c r="C54" s="6" t="s">
        <v>1151</v>
      </c>
      <c r="D54" s="6" t="s">
        <v>1431</v>
      </c>
      <c r="E54" s="6" t="s">
        <v>1080</v>
      </c>
      <c r="F54" s="6" t="s">
        <v>1152</v>
      </c>
      <c r="G54" s="6">
        <v>4133664929</v>
      </c>
      <c r="H54" s="11">
        <f>VLOOKUP(B54, Membership_Details!$A$1:$C$201, 2, 0)</f>
        <v>39964</v>
      </c>
      <c r="I54" s="11">
        <f>VLOOKUP(B54, Membership_Details!$A$1:$C$201, 3, 0)</f>
        <v>44504</v>
      </c>
      <c r="J54" s="7">
        <f>VLOOKUP(B54, Membership_Details!$A$1:$D$201, 4, 0)</f>
        <v>4540</v>
      </c>
    </row>
    <row r="55" spans="1:10" x14ac:dyDescent="0.3">
      <c r="A55" s="16">
        <v>114</v>
      </c>
      <c r="B55" s="20">
        <v>135</v>
      </c>
      <c r="C55" s="6" t="s">
        <v>537</v>
      </c>
      <c r="D55" s="6" t="s">
        <v>1432</v>
      </c>
      <c r="E55" s="6" t="s">
        <v>1077</v>
      </c>
      <c r="F55" s="6" t="s">
        <v>1153</v>
      </c>
      <c r="G55" s="6">
        <v>5958159146</v>
      </c>
      <c r="H55" s="11">
        <f>VLOOKUP(B55, Membership_Details!$A$1:$C$201, 2, 0)</f>
        <v>30298</v>
      </c>
      <c r="I55" s="11">
        <f>VLOOKUP(B55, Membership_Details!$A$1:$C$201, 3, 0)</f>
        <v>35154</v>
      </c>
      <c r="J55" s="7">
        <f>VLOOKUP(B55, Membership_Details!$A$1:$D$201, 4, 0)</f>
        <v>4856</v>
      </c>
    </row>
    <row r="56" spans="1:10" x14ac:dyDescent="0.3">
      <c r="A56" s="16">
        <v>6546</v>
      </c>
      <c r="B56" s="20">
        <v>262</v>
      </c>
      <c r="C56" s="6" t="s">
        <v>1154</v>
      </c>
      <c r="D56" s="6" t="s">
        <v>1433</v>
      </c>
      <c r="E56" s="6" t="s">
        <v>1080</v>
      </c>
      <c r="F56" s="6" t="s">
        <v>1155</v>
      </c>
      <c r="G56" s="6">
        <v>1022633285</v>
      </c>
      <c r="H56" s="11">
        <f>VLOOKUP(B56, Membership_Details!$A$1:$C$201, 2, 0)</f>
        <v>40299</v>
      </c>
      <c r="I56" s="11">
        <f>VLOOKUP(B56, Membership_Details!$A$1:$C$201, 3, 0)</f>
        <v>44142</v>
      </c>
      <c r="J56" s="7">
        <f>VLOOKUP(B56, Membership_Details!$A$1:$D$201, 4, 0)</f>
        <v>3843</v>
      </c>
    </row>
    <row r="57" spans="1:10" x14ac:dyDescent="0.3">
      <c r="A57" s="16">
        <v>3571</v>
      </c>
      <c r="B57" s="20">
        <v>844</v>
      </c>
      <c r="C57" s="6" t="s">
        <v>1156</v>
      </c>
      <c r="D57" s="6" t="s">
        <v>1434</v>
      </c>
      <c r="E57" s="6" t="s">
        <v>1082</v>
      </c>
      <c r="F57" s="6" t="s">
        <v>1157</v>
      </c>
      <c r="G57" s="6">
        <v>4283361474</v>
      </c>
      <c r="H57" s="11">
        <f>VLOOKUP(B57, Membership_Details!$A$1:$C$201, 2, 0)</f>
        <v>31375</v>
      </c>
      <c r="I57" s="11">
        <f>VLOOKUP(B57, Membership_Details!$A$1:$C$201, 3, 0)</f>
        <v>32024</v>
      </c>
      <c r="J57" s="7">
        <f>VLOOKUP(B57, Membership_Details!$A$1:$D$201, 4, 0)</f>
        <v>649</v>
      </c>
    </row>
    <row r="58" spans="1:10" x14ac:dyDescent="0.3">
      <c r="A58" s="16">
        <v>7316</v>
      </c>
      <c r="B58" s="20">
        <v>169</v>
      </c>
      <c r="C58" s="6" t="s">
        <v>1158</v>
      </c>
      <c r="D58" s="6" t="s">
        <v>1435</v>
      </c>
      <c r="E58" s="6" t="s">
        <v>1082</v>
      </c>
      <c r="F58" s="6" t="s">
        <v>1159</v>
      </c>
      <c r="G58" s="6">
        <v>2950413181</v>
      </c>
      <c r="H58" s="11">
        <f>VLOOKUP(B58, Membership_Details!$A$1:$C$201, 2, 0)</f>
        <v>27971</v>
      </c>
      <c r="I58" s="11">
        <f>VLOOKUP(B58, Membership_Details!$A$1:$C$201, 3, 0)</f>
        <v>34846</v>
      </c>
      <c r="J58" s="7">
        <f>VLOOKUP(B58, Membership_Details!$A$1:$D$201, 4, 0)</f>
        <v>6875</v>
      </c>
    </row>
    <row r="59" spans="1:10" x14ac:dyDescent="0.3">
      <c r="A59" s="16">
        <v>2478</v>
      </c>
      <c r="B59" s="20">
        <v>671</v>
      </c>
      <c r="C59" s="6" t="s">
        <v>1160</v>
      </c>
      <c r="D59" s="6" t="s">
        <v>1436</v>
      </c>
      <c r="E59" s="6" t="s">
        <v>1077</v>
      </c>
      <c r="F59" s="6" t="s">
        <v>1161</v>
      </c>
      <c r="G59" s="6">
        <v>3513023435</v>
      </c>
      <c r="H59" s="11">
        <f>VLOOKUP(B59, Membership_Details!$A$1:$C$201, 2, 0)</f>
        <v>37775</v>
      </c>
      <c r="I59" s="11">
        <f>VLOOKUP(B59, Membership_Details!$A$1:$C$201, 3, 0)</f>
        <v>40119</v>
      </c>
      <c r="J59" s="7">
        <f>VLOOKUP(B59, Membership_Details!$A$1:$D$201, 4, 0)</f>
        <v>2344</v>
      </c>
    </row>
    <row r="60" spans="1:10" x14ac:dyDescent="0.3">
      <c r="A60" s="16">
        <v>1215</v>
      </c>
      <c r="B60" s="20">
        <v>353</v>
      </c>
      <c r="C60" s="6" t="s">
        <v>424</v>
      </c>
      <c r="D60" s="6" t="s">
        <v>1437</v>
      </c>
      <c r="E60" s="6" t="s">
        <v>1077</v>
      </c>
      <c r="F60" s="6" t="s">
        <v>1162</v>
      </c>
      <c r="G60" s="6">
        <v>6379672748</v>
      </c>
      <c r="H60" s="11">
        <f>VLOOKUP(B60, Membership_Details!$A$1:$C$201, 2, 0)</f>
        <v>32419</v>
      </c>
      <c r="I60" s="11">
        <f>VLOOKUP(B60, Membership_Details!$A$1:$C$201, 3, 0)</f>
        <v>39518</v>
      </c>
      <c r="J60" s="7">
        <f>VLOOKUP(B60, Membership_Details!$A$1:$D$201, 4, 0)</f>
        <v>7099</v>
      </c>
    </row>
    <row r="61" spans="1:10" x14ac:dyDescent="0.3">
      <c r="A61" s="16">
        <v>5402</v>
      </c>
      <c r="B61" s="20">
        <v>776</v>
      </c>
      <c r="C61" s="6" t="s">
        <v>1156</v>
      </c>
      <c r="D61" s="6" t="s">
        <v>1438</v>
      </c>
      <c r="E61" s="6" t="s">
        <v>1082</v>
      </c>
      <c r="F61" s="6" t="s">
        <v>471</v>
      </c>
      <c r="G61" s="6">
        <v>2335838084</v>
      </c>
      <c r="H61" s="11">
        <f>VLOOKUP(B61, Membership_Details!$A$1:$C$201, 2, 0)</f>
        <v>42858</v>
      </c>
      <c r="I61" s="11">
        <f>VLOOKUP(B61, Membership_Details!$A$1:$C$201, 3, 0)</f>
        <v>44214</v>
      </c>
      <c r="J61" s="7">
        <f>VLOOKUP(B61, Membership_Details!$A$1:$D$201, 4, 0)</f>
        <v>1356</v>
      </c>
    </row>
    <row r="62" spans="1:10" x14ac:dyDescent="0.3">
      <c r="A62" s="16">
        <v>1647</v>
      </c>
      <c r="B62" s="20">
        <v>205</v>
      </c>
      <c r="C62" s="6" t="s">
        <v>1163</v>
      </c>
      <c r="D62" s="6" t="s">
        <v>1439</v>
      </c>
      <c r="E62" s="6" t="s">
        <v>1077</v>
      </c>
      <c r="F62" s="6" t="s">
        <v>553</v>
      </c>
      <c r="G62" s="6">
        <v>2179414351</v>
      </c>
      <c r="H62" s="11">
        <f>VLOOKUP(B62, Membership_Details!$A$1:$C$201, 2, 0)</f>
        <v>33918</v>
      </c>
      <c r="I62" s="11">
        <f>VLOOKUP(B62, Membership_Details!$A$1:$C$201, 3, 0)</f>
        <v>37102</v>
      </c>
      <c r="J62" s="7">
        <f>VLOOKUP(B62, Membership_Details!$A$1:$D$201, 4, 0)</f>
        <v>3184</v>
      </c>
    </row>
    <row r="63" spans="1:10" x14ac:dyDescent="0.3">
      <c r="A63" s="16">
        <v>9423</v>
      </c>
      <c r="B63" s="20">
        <v>705</v>
      </c>
      <c r="C63" s="6" t="s">
        <v>560</v>
      </c>
      <c r="D63" s="6" t="s">
        <v>1440</v>
      </c>
      <c r="E63" s="6" t="s">
        <v>1082</v>
      </c>
      <c r="F63" s="6" t="s">
        <v>1164</v>
      </c>
      <c r="G63" s="6">
        <v>9984833487</v>
      </c>
      <c r="H63" s="11">
        <f>VLOOKUP(B63, Membership_Details!$A$1:$C$201, 2, 0)</f>
        <v>38692</v>
      </c>
      <c r="I63" s="11">
        <f>VLOOKUP(B63, Membership_Details!$A$1:$C$201, 3, 0)</f>
        <v>44323</v>
      </c>
      <c r="J63" s="7">
        <f>VLOOKUP(B63, Membership_Details!$A$1:$D$201, 4, 0)</f>
        <v>5631</v>
      </c>
    </row>
    <row r="64" spans="1:10" x14ac:dyDescent="0.3">
      <c r="A64" s="16">
        <v>6404</v>
      </c>
      <c r="B64" s="20">
        <v>10</v>
      </c>
      <c r="C64" s="6" t="s">
        <v>1165</v>
      </c>
      <c r="D64" s="6" t="s">
        <v>1441</v>
      </c>
      <c r="E64" s="6" t="s">
        <v>1077</v>
      </c>
      <c r="F64" s="6" t="s">
        <v>815</v>
      </c>
      <c r="G64" s="6">
        <v>4771182901</v>
      </c>
      <c r="H64" s="11">
        <f>VLOOKUP(B64, Membership_Details!$A$1:$C$201, 2, 0)</f>
        <v>34702</v>
      </c>
      <c r="I64" s="11">
        <f>VLOOKUP(B64, Membership_Details!$A$1:$C$201, 3, 0)</f>
        <v>36802</v>
      </c>
      <c r="J64" s="7">
        <f>VLOOKUP(B64, Membership_Details!$A$1:$D$201, 4, 0)</f>
        <v>2100</v>
      </c>
    </row>
    <row r="65" spans="1:10" x14ac:dyDescent="0.3">
      <c r="A65" s="16">
        <v>6767</v>
      </c>
      <c r="B65" s="20">
        <v>195</v>
      </c>
      <c r="C65" s="6" t="s">
        <v>1166</v>
      </c>
      <c r="D65" s="6" t="s">
        <v>1442</v>
      </c>
      <c r="E65" s="6" t="s">
        <v>1080</v>
      </c>
      <c r="F65" s="6" t="s">
        <v>1167</v>
      </c>
      <c r="G65" s="6">
        <v>6825096485</v>
      </c>
      <c r="H65" s="11">
        <f>VLOOKUP(B65, Membership_Details!$A$1:$C$201, 2, 0)</f>
        <v>40882</v>
      </c>
      <c r="I65" s="11">
        <f>VLOOKUP(B65, Membership_Details!$A$1:$C$201, 3, 0)</f>
        <v>41117</v>
      </c>
      <c r="J65" s="7">
        <f>VLOOKUP(B65, Membership_Details!$A$1:$D$201, 4, 0)</f>
        <v>235</v>
      </c>
    </row>
    <row r="66" spans="1:10" x14ac:dyDescent="0.3">
      <c r="A66" s="16">
        <v>1278</v>
      </c>
      <c r="B66" s="20">
        <v>136</v>
      </c>
      <c r="C66" s="6" t="s">
        <v>1101</v>
      </c>
      <c r="D66" s="6" t="s">
        <v>1443</v>
      </c>
      <c r="E66" s="6" t="s">
        <v>1080</v>
      </c>
      <c r="F66" s="6" t="s">
        <v>1168</v>
      </c>
      <c r="G66" s="6">
        <v>9801474305</v>
      </c>
      <c r="H66" s="11">
        <f>VLOOKUP(B66, Membership_Details!$A$1:$C$201, 2, 0)</f>
        <v>28365</v>
      </c>
      <c r="I66" s="11">
        <f>VLOOKUP(B66, Membership_Details!$A$1:$C$201, 3, 0)</f>
        <v>35317</v>
      </c>
      <c r="J66" s="7">
        <f>VLOOKUP(B66, Membership_Details!$A$1:$D$201, 4, 0)</f>
        <v>6952</v>
      </c>
    </row>
    <row r="67" spans="1:10" x14ac:dyDescent="0.3">
      <c r="A67" s="16">
        <v>1334</v>
      </c>
      <c r="B67" s="20">
        <v>500</v>
      </c>
      <c r="C67" s="6" t="s">
        <v>1165</v>
      </c>
      <c r="D67" s="6" t="s">
        <v>1444</v>
      </c>
      <c r="E67" s="6" t="s">
        <v>1077</v>
      </c>
      <c r="F67" s="6" t="s">
        <v>1169</v>
      </c>
      <c r="G67" s="6">
        <v>7636788633</v>
      </c>
      <c r="H67" s="11">
        <f>VLOOKUP(B67, Membership_Details!$A$1:$C$201, 2, 0)</f>
        <v>40312</v>
      </c>
      <c r="I67" s="11">
        <f>VLOOKUP(B67, Membership_Details!$A$1:$C$201, 3, 0)</f>
        <v>41125</v>
      </c>
      <c r="J67" s="7">
        <f>VLOOKUP(B67, Membership_Details!$A$1:$D$201, 4, 0)</f>
        <v>813</v>
      </c>
    </row>
    <row r="68" spans="1:10" x14ac:dyDescent="0.3">
      <c r="A68" s="16">
        <v>8887</v>
      </c>
      <c r="B68" s="20">
        <v>969</v>
      </c>
      <c r="C68" s="6" t="s">
        <v>1170</v>
      </c>
      <c r="D68" s="6" t="s">
        <v>1445</v>
      </c>
      <c r="E68" s="6" t="s">
        <v>1082</v>
      </c>
      <c r="F68" s="6" t="s">
        <v>1171</v>
      </c>
      <c r="G68" s="6">
        <v>6328420950</v>
      </c>
      <c r="H68" s="11">
        <f>VLOOKUP(B68, Membership_Details!$A$1:$C$201, 2, 0)</f>
        <v>29901</v>
      </c>
      <c r="I68" s="11">
        <f>VLOOKUP(B68, Membership_Details!$A$1:$C$201, 3, 0)</f>
        <v>36594</v>
      </c>
      <c r="J68" s="7">
        <f>VLOOKUP(B68, Membership_Details!$A$1:$D$201, 4, 0)</f>
        <v>6693</v>
      </c>
    </row>
    <row r="69" spans="1:10" x14ac:dyDescent="0.3">
      <c r="A69" s="16">
        <v>9858</v>
      </c>
      <c r="B69" s="20">
        <v>817</v>
      </c>
      <c r="C69" s="6" t="s">
        <v>598</v>
      </c>
      <c r="D69" s="6" t="s">
        <v>1446</v>
      </c>
      <c r="E69" s="6" t="s">
        <v>1080</v>
      </c>
      <c r="F69" s="6" t="s">
        <v>1172</v>
      </c>
      <c r="G69" s="6">
        <v>1174341766</v>
      </c>
      <c r="H69" s="11">
        <f>VLOOKUP(B69, Membership_Details!$A$1:$C$201, 2, 0)</f>
        <v>37522</v>
      </c>
      <c r="I69" s="11">
        <f>VLOOKUP(B69, Membership_Details!$A$1:$C$201, 3, 0)</f>
        <v>38801</v>
      </c>
      <c r="J69" s="7">
        <f>VLOOKUP(B69, Membership_Details!$A$1:$D$201, 4, 0)</f>
        <v>1279</v>
      </c>
    </row>
    <row r="70" spans="1:10" x14ac:dyDescent="0.3">
      <c r="A70" s="16">
        <v>9636</v>
      </c>
      <c r="B70" s="20">
        <v>833</v>
      </c>
      <c r="C70" s="6" t="s">
        <v>1173</v>
      </c>
      <c r="D70" s="6" t="s">
        <v>1447</v>
      </c>
      <c r="E70" s="6" t="s">
        <v>1080</v>
      </c>
      <c r="F70" s="6" t="s">
        <v>1174</v>
      </c>
      <c r="G70" s="6">
        <v>9030541371</v>
      </c>
      <c r="H70" s="11">
        <f>VLOOKUP(B70, Membership_Details!$A$1:$C$201, 2, 0)</f>
        <v>34590</v>
      </c>
      <c r="I70" s="11">
        <f>VLOOKUP(B70, Membership_Details!$A$1:$C$201, 3, 0)</f>
        <v>40297</v>
      </c>
      <c r="J70" s="7">
        <f>VLOOKUP(B70, Membership_Details!$A$1:$D$201, 4, 0)</f>
        <v>5707</v>
      </c>
    </row>
    <row r="71" spans="1:10" x14ac:dyDescent="0.3">
      <c r="A71" s="16">
        <v>9943</v>
      </c>
      <c r="B71" s="20">
        <v>221</v>
      </c>
      <c r="C71" s="6" t="s">
        <v>1175</v>
      </c>
      <c r="D71" s="6" t="s">
        <v>1448</v>
      </c>
      <c r="E71" s="6" t="s">
        <v>1077</v>
      </c>
      <c r="F71" s="6" t="s">
        <v>1176</v>
      </c>
      <c r="G71" s="6">
        <v>3573904144</v>
      </c>
      <c r="H71" s="11">
        <f>VLOOKUP(B71, Membership_Details!$A$1:$C$201, 2, 0)</f>
        <v>30316</v>
      </c>
      <c r="I71" s="11">
        <f>VLOOKUP(B71, Membership_Details!$A$1:$C$201, 3, 0)</f>
        <v>31268</v>
      </c>
      <c r="J71" s="7">
        <f>VLOOKUP(B71, Membership_Details!$A$1:$D$201, 4, 0)</f>
        <v>952</v>
      </c>
    </row>
    <row r="72" spans="1:10" x14ac:dyDescent="0.3">
      <c r="A72" s="16">
        <v>1246</v>
      </c>
      <c r="B72" s="20">
        <v>77</v>
      </c>
      <c r="C72" s="6" t="s">
        <v>1177</v>
      </c>
      <c r="D72" s="6" t="s">
        <v>1449</v>
      </c>
      <c r="E72" s="6" t="s">
        <v>1082</v>
      </c>
      <c r="F72" s="6" t="s">
        <v>1178</v>
      </c>
      <c r="G72" s="6">
        <v>9998350900</v>
      </c>
      <c r="H72" s="11">
        <f>VLOOKUP(B72, Membership_Details!$A$1:$C$201, 2, 0)</f>
        <v>35387</v>
      </c>
      <c r="I72" s="11">
        <f>VLOOKUP(B72, Membership_Details!$A$1:$C$201, 3, 0)</f>
        <v>42482</v>
      </c>
      <c r="J72" s="7">
        <f>VLOOKUP(B72, Membership_Details!$A$1:$D$201, 4, 0)</f>
        <v>7095</v>
      </c>
    </row>
    <row r="73" spans="1:10" x14ac:dyDescent="0.3">
      <c r="A73" s="16">
        <v>4527</v>
      </c>
      <c r="B73" s="20">
        <v>800</v>
      </c>
      <c r="C73" s="6" t="s">
        <v>1233</v>
      </c>
      <c r="D73" s="6" t="s">
        <v>1450</v>
      </c>
      <c r="E73" s="6" t="s">
        <v>1080</v>
      </c>
      <c r="F73" s="6" t="s">
        <v>826</v>
      </c>
      <c r="G73" s="6">
        <v>3715864347</v>
      </c>
      <c r="H73" s="11">
        <f>VLOOKUP(B73, Membership_Details!$A$1:$C$201, 2, 0)</f>
        <v>32842</v>
      </c>
      <c r="I73" s="11">
        <f>VLOOKUP(B73, Membership_Details!$A$1:$C$201, 3, 0)</f>
        <v>39978</v>
      </c>
      <c r="J73" s="7">
        <f>VLOOKUP(B73, Membership_Details!$A$1:$D$201, 4, 0)</f>
        <v>7136</v>
      </c>
    </row>
    <row r="74" spans="1:10" x14ac:dyDescent="0.3">
      <c r="A74" s="16">
        <v>3782</v>
      </c>
      <c r="B74" s="20">
        <v>146</v>
      </c>
      <c r="C74" s="6" t="s">
        <v>1179</v>
      </c>
      <c r="D74" s="6" t="s">
        <v>1451</v>
      </c>
      <c r="E74" s="6" t="s">
        <v>1082</v>
      </c>
      <c r="F74" s="6" t="s">
        <v>1180</v>
      </c>
      <c r="G74" s="6">
        <v>8089653286</v>
      </c>
      <c r="H74" s="11">
        <f>VLOOKUP(B74, Membership_Details!$A$1:$C$201, 2, 0)</f>
        <v>36613</v>
      </c>
      <c r="I74" s="11">
        <f>VLOOKUP(B74, Membership_Details!$A$1:$C$201, 3, 0)</f>
        <v>39002</v>
      </c>
      <c r="J74" s="7">
        <f>VLOOKUP(B74, Membership_Details!$A$1:$D$201, 4, 0)</f>
        <v>2389</v>
      </c>
    </row>
    <row r="75" spans="1:10" x14ac:dyDescent="0.3">
      <c r="A75" s="16">
        <v>6225</v>
      </c>
      <c r="B75" s="20">
        <v>531</v>
      </c>
      <c r="C75" s="6" t="s">
        <v>1139</v>
      </c>
      <c r="D75" s="6" t="s">
        <v>1452</v>
      </c>
      <c r="E75" s="6" t="s">
        <v>1077</v>
      </c>
      <c r="F75" s="6" t="s">
        <v>1181</v>
      </c>
      <c r="G75" s="6">
        <v>9827842133</v>
      </c>
      <c r="H75" s="11">
        <f>VLOOKUP(B75, Membership_Details!$A$1:$C$201, 2, 0)</f>
        <v>40143</v>
      </c>
      <c r="I75" s="11">
        <f>VLOOKUP(B75, Membership_Details!$A$1:$C$201, 3, 0)</f>
        <v>46708</v>
      </c>
      <c r="J75" s="7">
        <f>VLOOKUP(B75, Membership_Details!$A$1:$D$201, 4, 0)</f>
        <v>6565</v>
      </c>
    </row>
    <row r="76" spans="1:10" x14ac:dyDescent="0.3">
      <c r="A76" s="16">
        <v>2257</v>
      </c>
      <c r="B76" s="20">
        <v>503</v>
      </c>
      <c r="C76" s="6" t="s">
        <v>1182</v>
      </c>
      <c r="D76" s="6" t="s">
        <v>1453</v>
      </c>
      <c r="E76" s="6" t="s">
        <v>1082</v>
      </c>
      <c r="F76" s="6" t="s">
        <v>1183</v>
      </c>
      <c r="G76" s="6">
        <v>2998991184</v>
      </c>
      <c r="H76" s="11">
        <f>VLOOKUP(B76, Membership_Details!$A$1:$C$201, 2, 0)</f>
        <v>36013</v>
      </c>
      <c r="I76" s="11">
        <f>VLOOKUP(B76, Membership_Details!$A$1:$C$201, 3, 0)</f>
        <v>41934</v>
      </c>
      <c r="J76" s="7">
        <f>VLOOKUP(B76, Membership_Details!$A$1:$D$201, 4, 0)</f>
        <v>5921</v>
      </c>
    </row>
    <row r="77" spans="1:10" x14ac:dyDescent="0.3">
      <c r="A77" s="16">
        <v>9177</v>
      </c>
      <c r="B77" s="20">
        <v>19</v>
      </c>
      <c r="C77" s="6" t="s">
        <v>1184</v>
      </c>
      <c r="D77" s="6" t="s">
        <v>1454</v>
      </c>
      <c r="E77" s="6" t="s">
        <v>1080</v>
      </c>
      <c r="F77" s="6" t="s">
        <v>1185</v>
      </c>
      <c r="G77" s="6">
        <v>7591554939</v>
      </c>
      <c r="H77" s="11">
        <f>VLOOKUP(B77, Membership_Details!$A$1:$C$201, 2, 0)</f>
        <v>40529</v>
      </c>
      <c r="I77" s="11">
        <f>VLOOKUP(B77, Membership_Details!$A$1:$C$201, 3, 0)</f>
        <v>44199</v>
      </c>
      <c r="J77" s="7">
        <f>VLOOKUP(B77, Membership_Details!$A$1:$D$201, 4, 0)</f>
        <v>3670</v>
      </c>
    </row>
    <row r="78" spans="1:10" x14ac:dyDescent="0.3">
      <c r="A78" s="16">
        <v>8703</v>
      </c>
      <c r="B78" s="20">
        <v>897</v>
      </c>
      <c r="C78" s="6" t="s">
        <v>1186</v>
      </c>
      <c r="D78" s="6" t="s">
        <v>1455</v>
      </c>
      <c r="E78" s="6" t="s">
        <v>1077</v>
      </c>
      <c r="F78" s="6" t="s">
        <v>227</v>
      </c>
      <c r="G78" s="6">
        <v>7320532389</v>
      </c>
      <c r="H78" s="11">
        <f>VLOOKUP(B78, Membership_Details!$A$1:$C$201, 2, 0)</f>
        <v>35922</v>
      </c>
      <c r="I78" s="11">
        <f>VLOOKUP(B78, Membership_Details!$A$1:$C$201, 3, 0)</f>
        <v>36252</v>
      </c>
      <c r="J78" s="7">
        <f>VLOOKUP(B78, Membership_Details!$A$1:$D$201, 4, 0)</f>
        <v>330</v>
      </c>
    </row>
    <row r="79" spans="1:10" x14ac:dyDescent="0.3">
      <c r="A79" s="16">
        <v>3514</v>
      </c>
      <c r="B79" s="20">
        <v>703</v>
      </c>
      <c r="C79" s="6" t="s">
        <v>1156</v>
      </c>
      <c r="D79" s="6" t="s">
        <v>1456</v>
      </c>
      <c r="E79" s="6" t="s">
        <v>1080</v>
      </c>
      <c r="F79" s="6" t="s">
        <v>1187</v>
      </c>
      <c r="G79" s="6">
        <v>8552082746</v>
      </c>
      <c r="H79" s="11">
        <f>VLOOKUP(B79, Membership_Details!$A$1:$C$201, 2, 0)</f>
        <v>31441</v>
      </c>
      <c r="I79" s="11">
        <f>VLOOKUP(B79, Membership_Details!$A$1:$C$201, 3, 0)</f>
        <v>31780</v>
      </c>
      <c r="J79" s="7">
        <f>VLOOKUP(B79, Membership_Details!$A$1:$D$201, 4, 0)</f>
        <v>339</v>
      </c>
    </row>
    <row r="80" spans="1:10" x14ac:dyDescent="0.3">
      <c r="A80" s="16">
        <v>3089</v>
      </c>
      <c r="B80" s="20">
        <v>249</v>
      </c>
      <c r="C80" s="6" t="s">
        <v>1188</v>
      </c>
      <c r="D80" s="6" t="s">
        <v>1457</v>
      </c>
      <c r="E80" s="6" t="s">
        <v>1077</v>
      </c>
      <c r="F80" s="6" t="s">
        <v>1189</v>
      </c>
      <c r="G80" s="6">
        <v>8015529354</v>
      </c>
      <c r="H80" s="11">
        <f>VLOOKUP(B80, Membership_Details!$A$1:$C$201, 2, 0)</f>
        <v>37119</v>
      </c>
      <c r="I80" s="11">
        <f>VLOOKUP(B80, Membership_Details!$A$1:$C$201, 3, 0)</f>
        <v>37384</v>
      </c>
      <c r="J80" s="7">
        <f>VLOOKUP(B80, Membership_Details!$A$1:$D$201, 4, 0)</f>
        <v>265</v>
      </c>
    </row>
    <row r="81" spans="1:10" x14ac:dyDescent="0.3">
      <c r="A81" s="16">
        <v>7253</v>
      </c>
      <c r="B81" s="20">
        <v>360</v>
      </c>
      <c r="C81" s="6" t="s">
        <v>1149</v>
      </c>
      <c r="D81" s="6" t="s">
        <v>1458</v>
      </c>
      <c r="E81" s="6" t="s">
        <v>1077</v>
      </c>
      <c r="F81" s="6" t="s">
        <v>1190</v>
      </c>
      <c r="G81" s="6">
        <v>9700239171</v>
      </c>
      <c r="H81" s="11">
        <f>VLOOKUP(B81, Membership_Details!$A$1:$C$201, 2, 0)</f>
        <v>29113</v>
      </c>
      <c r="I81" s="11">
        <f>VLOOKUP(B81, Membership_Details!$A$1:$C$201, 3, 0)</f>
        <v>34515</v>
      </c>
      <c r="J81" s="7">
        <f>VLOOKUP(B81, Membership_Details!$A$1:$D$201, 4, 0)</f>
        <v>5402</v>
      </c>
    </row>
    <row r="82" spans="1:10" x14ac:dyDescent="0.3">
      <c r="A82" s="16">
        <v>8786</v>
      </c>
      <c r="B82" s="20">
        <v>327</v>
      </c>
      <c r="C82" s="6" t="s">
        <v>1191</v>
      </c>
      <c r="D82" s="6" t="s">
        <v>1459</v>
      </c>
      <c r="E82" s="6" t="s">
        <v>1077</v>
      </c>
      <c r="F82" s="6" t="s">
        <v>1192</v>
      </c>
      <c r="G82" s="6">
        <v>8588987011</v>
      </c>
      <c r="H82" s="11">
        <f>VLOOKUP(B82, Membership_Details!$A$1:$C$201, 2, 0)</f>
        <v>42960</v>
      </c>
      <c r="I82" s="11">
        <f>VLOOKUP(B82, Membership_Details!$A$1:$C$201, 3, 0)</f>
        <v>46401</v>
      </c>
      <c r="J82" s="7">
        <f>VLOOKUP(B82, Membership_Details!$A$1:$D$201, 4, 0)</f>
        <v>3441</v>
      </c>
    </row>
    <row r="83" spans="1:10" x14ac:dyDescent="0.3">
      <c r="A83" s="16">
        <v>1211</v>
      </c>
      <c r="B83" s="20">
        <v>121</v>
      </c>
      <c r="C83" s="6" t="s">
        <v>1193</v>
      </c>
      <c r="D83" s="6" t="s">
        <v>1460</v>
      </c>
      <c r="E83" s="6" t="s">
        <v>1077</v>
      </c>
      <c r="F83" s="6" t="s">
        <v>1194</v>
      </c>
      <c r="G83" s="6">
        <v>2797657807</v>
      </c>
      <c r="H83" s="11">
        <f>VLOOKUP(B83, Membership_Details!$A$1:$C$201, 2, 0)</f>
        <v>41167</v>
      </c>
      <c r="I83" s="11">
        <f>VLOOKUP(B83, Membership_Details!$A$1:$C$201, 3, 0)</f>
        <v>42238</v>
      </c>
      <c r="J83" s="7">
        <f>VLOOKUP(B83, Membership_Details!$A$1:$D$201, 4, 0)</f>
        <v>1071</v>
      </c>
    </row>
    <row r="84" spans="1:10" x14ac:dyDescent="0.3">
      <c r="A84" s="16">
        <v>359</v>
      </c>
      <c r="B84" s="20">
        <v>614</v>
      </c>
      <c r="C84" s="6" t="s">
        <v>1195</v>
      </c>
      <c r="D84" s="6" t="s">
        <v>1461</v>
      </c>
      <c r="E84" s="6" t="s">
        <v>1077</v>
      </c>
      <c r="F84" s="6" t="s">
        <v>981</v>
      </c>
      <c r="G84" s="6">
        <v>3420855911</v>
      </c>
      <c r="H84" s="11">
        <f>VLOOKUP(B84, Membership_Details!$A$1:$C$201, 2, 0)</f>
        <v>31441</v>
      </c>
      <c r="I84" s="11">
        <f>VLOOKUP(B84, Membership_Details!$A$1:$C$201, 3, 0)</f>
        <v>32606</v>
      </c>
      <c r="J84" s="7">
        <f>VLOOKUP(B84, Membership_Details!$A$1:$D$201, 4, 0)</f>
        <v>1165</v>
      </c>
    </row>
    <row r="85" spans="1:10" x14ac:dyDescent="0.3">
      <c r="A85" s="16">
        <v>2066</v>
      </c>
      <c r="B85" s="20">
        <v>80</v>
      </c>
      <c r="C85" s="6" t="s">
        <v>1088</v>
      </c>
      <c r="D85" s="6" t="s">
        <v>1462</v>
      </c>
      <c r="E85" s="6" t="s">
        <v>1082</v>
      </c>
      <c r="F85" s="6" t="s">
        <v>1196</v>
      </c>
      <c r="G85" s="6">
        <v>5965931339</v>
      </c>
      <c r="H85" s="11">
        <f>VLOOKUP(B85, Membership_Details!$A$1:$C$201, 2, 0)</f>
        <v>38436</v>
      </c>
      <c r="I85" s="11">
        <f>VLOOKUP(B85, Membership_Details!$A$1:$C$201, 3, 0)</f>
        <v>45198</v>
      </c>
      <c r="J85" s="7">
        <f>VLOOKUP(B85, Membership_Details!$A$1:$D$201, 4, 0)</f>
        <v>6762</v>
      </c>
    </row>
    <row r="86" spans="1:10" x14ac:dyDescent="0.3">
      <c r="A86" s="16">
        <v>4322</v>
      </c>
      <c r="B86" s="20">
        <v>401</v>
      </c>
      <c r="C86" s="6" t="s">
        <v>1197</v>
      </c>
      <c r="D86" s="6" t="s">
        <v>1463</v>
      </c>
      <c r="E86" s="6" t="s">
        <v>1077</v>
      </c>
      <c r="F86" s="6" t="s">
        <v>1198</v>
      </c>
      <c r="G86" s="6">
        <v>7775860985</v>
      </c>
      <c r="H86" s="11">
        <f>VLOOKUP(B86, Membership_Details!$A$1:$C$201, 2, 0)</f>
        <v>36906</v>
      </c>
      <c r="I86" s="11">
        <f>VLOOKUP(B86, Membership_Details!$A$1:$C$201, 3, 0)</f>
        <v>39080</v>
      </c>
      <c r="J86" s="7">
        <f>VLOOKUP(B86, Membership_Details!$A$1:$D$201, 4, 0)</f>
        <v>2174</v>
      </c>
    </row>
    <row r="87" spans="1:10" x14ac:dyDescent="0.3">
      <c r="A87" s="16">
        <v>7773</v>
      </c>
      <c r="B87" s="20">
        <v>914</v>
      </c>
      <c r="C87" s="6" t="s">
        <v>1199</v>
      </c>
      <c r="D87" s="6" t="s">
        <v>1464</v>
      </c>
      <c r="E87" s="6" t="s">
        <v>1077</v>
      </c>
      <c r="F87" s="6" t="s">
        <v>1200</v>
      </c>
      <c r="G87" s="6">
        <v>2945958018</v>
      </c>
      <c r="H87" s="11">
        <f>VLOOKUP(B87, Membership_Details!$A$1:$C$201, 2, 0)</f>
        <v>31368</v>
      </c>
      <c r="I87" s="11">
        <f>VLOOKUP(B87, Membership_Details!$A$1:$C$201, 3, 0)</f>
        <v>36107</v>
      </c>
      <c r="J87" s="7">
        <f>VLOOKUP(B87, Membership_Details!$A$1:$D$201, 4, 0)</f>
        <v>4739</v>
      </c>
    </row>
    <row r="88" spans="1:10" x14ac:dyDescent="0.3">
      <c r="A88" s="16">
        <v>6746</v>
      </c>
      <c r="B88" s="20">
        <v>713</v>
      </c>
      <c r="C88" s="6" t="s">
        <v>1201</v>
      </c>
      <c r="D88" s="6" t="s">
        <v>1465</v>
      </c>
      <c r="E88" s="6" t="s">
        <v>1080</v>
      </c>
      <c r="F88" s="6" t="s">
        <v>1202</v>
      </c>
      <c r="G88" s="6">
        <v>8157767838</v>
      </c>
      <c r="H88" s="11">
        <f>VLOOKUP(B88, Membership_Details!$A$1:$C$201, 2, 0)</f>
        <v>28068</v>
      </c>
      <c r="I88" s="11">
        <f>VLOOKUP(B88, Membership_Details!$A$1:$C$201, 3, 0)</f>
        <v>33221</v>
      </c>
      <c r="J88" s="7">
        <f>VLOOKUP(B88, Membership_Details!$A$1:$D$201, 4, 0)</f>
        <v>5153</v>
      </c>
    </row>
    <row r="89" spans="1:10" x14ac:dyDescent="0.3">
      <c r="A89" s="16">
        <v>6732</v>
      </c>
      <c r="B89" s="20">
        <v>568</v>
      </c>
      <c r="C89" s="6" t="s">
        <v>1203</v>
      </c>
      <c r="D89" s="6" t="s">
        <v>1466</v>
      </c>
      <c r="E89" s="6" t="s">
        <v>1077</v>
      </c>
      <c r="F89" s="6" t="s">
        <v>794</v>
      </c>
      <c r="G89" s="6">
        <v>9712766674</v>
      </c>
      <c r="H89" s="11">
        <f>VLOOKUP(B89, Membership_Details!$A$1:$C$201, 2, 0)</f>
        <v>33031</v>
      </c>
      <c r="I89" s="11">
        <f>VLOOKUP(B89, Membership_Details!$A$1:$C$201, 3, 0)</f>
        <v>37004</v>
      </c>
      <c r="J89" s="7">
        <f>VLOOKUP(B89, Membership_Details!$A$1:$D$201, 4, 0)</f>
        <v>3973</v>
      </c>
    </row>
    <row r="90" spans="1:10" x14ac:dyDescent="0.3">
      <c r="A90" s="16">
        <v>805</v>
      </c>
      <c r="B90" s="20">
        <v>752</v>
      </c>
      <c r="C90" s="6" t="s">
        <v>1204</v>
      </c>
      <c r="D90" s="6" t="s">
        <v>1467</v>
      </c>
      <c r="E90" s="6" t="s">
        <v>1082</v>
      </c>
      <c r="F90" s="6" t="s">
        <v>325</v>
      </c>
      <c r="G90" s="6">
        <v>2366659988</v>
      </c>
      <c r="H90" s="11">
        <f>VLOOKUP(B90, Membership_Details!$A$1:$C$201, 2, 0)</f>
        <v>41782</v>
      </c>
      <c r="I90" s="11">
        <f>VLOOKUP(B90, Membership_Details!$A$1:$C$201, 3, 0)</f>
        <v>42648</v>
      </c>
      <c r="J90" s="7">
        <f>VLOOKUP(B90, Membership_Details!$A$1:$D$201, 4, 0)</f>
        <v>866</v>
      </c>
    </row>
    <row r="91" spans="1:10" x14ac:dyDescent="0.3">
      <c r="A91" s="16">
        <v>7540</v>
      </c>
      <c r="B91" s="20">
        <v>867</v>
      </c>
      <c r="C91" s="6" t="s">
        <v>1205</v>
      </c>
      <c r="D91" s="6" t="s">
        <v>1468</v>
      </c>
      <c r="E91" s="6" t="s">
        <v>1082</v>
      </c>
      <c r="F91" s="6" t="s">
        <v>1206</v>
      </c>
      <c r="G91" s="6">
        <v>2771856986</v>
      </c>
      <c r="H91" s="11">
        <f>VLOOKUP(B91, Membership_Details!$A$1:$C$201, 2, 0)</f>
        <v>39674</v>
      </c>
      <c r="I91" s="11">
        <f>VLOOKUP(B91, Membership_Details!$A$1:$C$201, 3, 0)</f>
        <v>45603</v>
      </c>
      <c r="J91" s="7">
        <f>VLOOKUP(B91, Membership_Details!$A$1:$D$201, 4, 0)</f>
        <v>5929</v>
      </c>
    </row>
    <row r="92" spans="1:10" x14ac:dyDescent="0.3">
      <c r="A92" s="16">
        <v>5269</v>
      </c>
      <c r="B92" s="20">
        <v>980</v>
      </c>
      <c r="C92" s="6" t="s">
        <v>1207</v>
      </c>
      <c r="D92" s="6" t="s">
        <v>1469</v>
      </c>
      <c r="E92" s="6" t="s">
        <v>1082</v>
      </c>
      <c r="F92" s="6" t="s">
        <v>1172</v>
      </c>
      <c r="G92" s="6">
        <v>4717095278</v>
      </c>
      <c r="H92" s="11">
        <f>VLOOKUP(B92, Membership_Details!$A$1:$C$201, 2, 0)</f>
        <v>37525</v>
      </c>
      <c r="I92" s="11">
        <f>VLOOKUP(B92, Membership_Details!$A$1:$C$201, 3, 0)</f>
        <v>42541</v>
      </c>
      <c r="J92" s="7">
        <f>VLOOKUP(B92, Membership_Details!$A$1:$D$201, 4, 0)</f>
        <v>5016</v>
      </c>
    </row>
    <row r="93" spans="1:10" x14ac:dyDescent="0.3">
      <c r="A93" s="16">
        <v>8404</v>
      </c>
      <c r="B93" s="20">
        <v>704</v>
      </c>
      <c r="C93" s="6" t="s">
        <v>601</v>
      </c>
      <c r="D93" s="6" t="s">
        <v>1470</v>
      </c>
      <c r="E93" s="6" t="s">
        <v>1080</v>
      </c>
      <c r="F93" s="6" t="s">
        <v>886</v>
      </c>
      <c r="G93" s="6">
        <v>6852398753</v>
      </c>
      <c r="H93" s="11">
        <f>VLOOKUP(B93, Membership_Details!$A$1:$C$201, 2, 0)</f>
        <v>41603</v>
      </c>
      <c r="I93" s="11">
        <f>VLOOKUP(B93, Membership_Details!$A$1:$C$201, 3, 0)</f>
        <v>47401</v>
      </c>
      <c r="J93" s="7">
        <f>VLOOKUP(B93, Membership_Details!$A$1:$D$201, 4, 0)</f>
        <v>5798</v>
      </c>
    </row>
    <row r="94" spans="1:10" x14ac:dyDescent="0.3">
      <c r="A94" s="16">
        <v>519</v>
      </c>
      <c r="B94" s="20">
        <v>598</v>
      </c>
      <c r="C94" s="6" t="s">
        <v>515</v>
      </c>
      <c r="D94" s="6" t="s">
        <v>1471</v>
      </c>
      <c r="E94" s="6" t="s">
        <v>1082</v>
      </c>
      <c r="F94" s="6" t="s">
        <v>1208</v>
      </c>
      <c r="G94" s="6">
        <v>8198842186</v>
      </c>
      <c r="H94" s="11">
        <f>VLOOKUP(B94, Membership_Details!$A$1:$C$201, 2, 0)</f>
        <v>31583</v>
      </c>
      <c r="I94" s="11">
        <f>VLOOKUP(B94, Membership_Details!$A$1:$C$201, 3, 0)</f>
        <v>35172</v>
      </c>
      <c r="J94" s="7">
        <f>VLOOKUP(B94, Membership_Details!$A$1:$D$201, 4, 0)</f>
        <v>3589</v>
      </c>
    </row>
    <row r="95" spans="1:10" x14ac:dyDescent="0.3">
      <c r="A95" s="16">
        <v>4060</v>
      </c>
      <c r="B95" s="20">
        <v>932</v>
      </c>
      <c r="C95" s="6" t="s">
        <v>1209</v>
      </c>
      <c r="D95" s="6" t="s">
        <v>1472</v>
      </c>
      <c r="E95" s="6" t="s">
        <v>1080</v>
      </c>
      <c r="F95" s="6" t="s">
        <v>1210</v>
      </c>
      <c r="G95" s="6">
        <v>7396097848</v>
      </c>
      <c r="H95" s="11">
        <f>VLOOKUP(B95, Membership_Details!$A$1:$C$201, 2, 0)</f>
        <v>31145</v>
      </c>
      <c r="I95" s="11">
        <f>VLOOKUP(B95, Membership_Details!$A$1:$C$201, 3, 0)</f>
        <v>33985</v>
      </c>
      <c r="J95" s="7">
        <f>VLOOKUP(B95, Membership_Details!$A$1:$D$201, 4, 0)</f>
        <v>2840</v>
      </c>
    </row>
    <row r="96" spans="1:10" x14ac:dyDescent="0.3">
      <c r="A96" s="16">
        <v>8860</v>
      </c>
      <c r="B96" s="20">
        <v>834</v>
      </c>
      <c r="C96" s="6" t="s">
        <v>480</v>
      </c>
      <c r="D96" s="6" t="s">
        <v>1473</v>
      </c>
      <c r="E96" s="6" t="s">
        <v>1082</v>
      </c>
      <c r="F96" s="6" t="s">
        <v>1211</v>
      </c>
      <c r="G96" s="6">
        <v>4508931602</v>
      </c>
      <c r="H96" s="11">
        <f>VLOOKUP(B96, Membership_Details!$A$1:$C$201, 2, 0)</f>
        <v>35575</v>
      </c>
      <c r="I96" s="11">
        <f>VLOOKUP(B96, Membership_Details!$A$1:$C$201, 3, 0)</f>
        <v>42548</v>
      </c>
      <c r="J96" s="7">
        <f>VLOOKUP(B96, Membership_Details!$A$1:$D$201, 4, 0)</f>
        <v>6973</v>
      </c>
    </row>
    <row r="97" spans="1:10" x14ac:dyDescent="0.3">
      <c r="A97" s="16">
        <v>7164</v>
      </c>
      <c r="B97" s="20">
        <v>209</v>
      </c>
      <c r="C97" s="6" t="s">
        <v>1212</v>
      </c>
      <c r="D97" s="6" t="s">
        <v>1474</v>
      </c>
      <c r="E97" s="6" t="s">
        <v>1082</v>
      </c>
      <c r="F97" s="6" t="s">
        <v>1213</v>
      </c>
      <c r="G97" s="6">
        <v>8013342363</v>
      </c>
      <c r="H97" s="11">
        <f>VLOOKUP(B97, Membership_Details!$A$1:$C$201, 2, 0)</f>
        <v>29908</v>
      </c>
      <c r="I97" s="11">
        <f>VLOOKUP(B97, Membership_Details!$A$1:$C$201, 3, 0)</f>
        <v>34324</v>
      </c>
      <c r="J97" s="7">
        <f>VLOOKUP(B97, Membership_Details!$A$1:$D$201, 4, 0)</f>
        <v>4416</v>
      </c>
    </row>
    <row r="98" spans="1:10" x14ac:dyDescent="0.3">
      <c r="A98" s="16">
        <v>9792</v>
      </c>
      <c r="B98" s="20">
        <v>330</v>
      </c>
      <c r="C98" s="6" t="s">
        <v>523</v>
      </c>
      <c r="D98" s="6" t="s">
        <v>1475</v>
      </c>
      <c r="E98" s="6" t="s">
        <v>1082</v>
      </c>
      <c r="F98" s="6" t="s">
        <v>1214</v>
      </c>
      <c r="G98" s="6">
        <v>4775425957</v>
      </c>
      <c r="H98" s="11">
        <f>VLOOKUP(B98, Membership_Details!$A$1:$C$201, 2, 0)</f>
        <v>34590</v>
      </c>
      <c r="I98" s="11">
        <f>VLOOKUP(B98, Membership_Details!$A$1:$C$201, 3, 0)</f>
        <v>38534</v>
      </c>
      <c r="J98" s="7">
        <f>VLOOKUP(B98, Membership_Details!$A$1:$D$201, 4, 0)</f>
        <v>3944</v>
      </c>
    </row>
    <row r="99" spans="1:10" x14ac:dyDescent="0.3">
      <c r="A99" s="16">
        <v>9934</v>
      </c>
      <c r="B99" s="20">
        <v>138</v>
      </c>
      <c r="C99" s="6" t="s">
        <v>1182</v>
      </c>
      <c r="D99" s="6" t="s">
        <v>1476</v>
      </c>
      <c r="E99" s="6" t="s">
        <v>1082</v>
      </c>
      <c r="F99" s="6" t="s">
        <v>1215</v>
      </c>
      <c r="G99" s="6">
        <v>2535125840</v>
      </c>
      <c r="H99" s="11">
        <f>VLOOKUP(B99, Membership_Details!$A$1:$C$201, 2, 0)</f>
        <v>34411</v>
      </c>
      <c r="I99" s="11">
        <f>VLOOKUP(B99, Membership_Details!$A$1:$C$201, 3, 0)</f>
        <v>40164</v>
      </c>
      <c r="J99" s="7">
        <f>VLOOKUP(B99, Membership_Details!$A$1:$D$201, 4, 0)</f>
        <v>5753</v>
      </c>
    </row>
    <row r="100" spans="1:10" x14ac:dyDescent="0.3">
      <c r="A100" s="16">
        <v>1980</v>
      </c>
      <c r="B100" s="20">
        <v>981</v>
      </c>
      <c r="C100" s="6" t="s">
        <v>1216</v>
      </c>
      <c r="D100" s="6" t="s">
        <v>1477</v>
      </c>
      <c r="E100" s="6" t="s">
        <v>1082</v>
      </c>
      <c r="F100" s="6" t="s">
        <v>1217</v>
      </c>
      <c r="G100" s="6">
        <v>5833657416</v>
      </c>
      <c r="H100" s="11">
        <f>VLOOKUP(B100, Membership_Details!$A$1:$C$201, 2, 0)</f>
        <v>28204</v>
      </c>
      <c r="I100" s="11">
        <f>VLOOKUP(B100, Membership_Details!$A$1:$C$201, 3, 0)</f>
        <v>34784</v>
      </c>
      <c r="J100" s="7">
        <f>VLOOKUP(B100, Membership_Details!$A$1:$D$201, 4, 0)</f>
        <v>6580</v>
      </c>
    </row>
    <row r="101" spans="1:10" x14ac:dyDescent="0.3">
      <c r="A101" s="16">
        <v>9251</v>
      </c>
      <c r="B101" s="20">
        <v>130</v>
      </c>
      <c r="C101" s="6" t="s">
        <v>1218</v>
      </c>
      <c r="D101" s="6" t="s">
        <v>1478</v>
      </c>
      <c r="E101" s="6" t="s">
        <v>1082</v>
      </c>
      <c r="F101" s="6" t="s">
        <v>1219</v>
      </c>
      <c r="G101" s="6">
        <v>5905581451</v>
      </c>
      <c r="H101" s="11">
        <f>VLOOKUP(B101, Membership_Details!$A$1:$C$201, 2, 0)</f>
        <v>38640</v>
      </c>
      <c r="I101" s="11">
        <f>VLOOKUP(B101, Membership_Details!$A$1:$C$201, 3, 0)</f>
        <v>40002</v>
      </c>
      <c r="J101" s="7">
        <f>VLOOKUP(B101, Membership_Details!$A$1:$D$201, 4, 0)</f>
        <v>1362</v>
      </c>
    </row>
    <row r="102" spans="1:10" x14ac:dyDescent="0.3">
      <c r="A102" s="16">
        <v>6717</v>
      </c>
      <c r="B102" s="20">
        <v>685</v>
      </c>
      <c r="C102" s="6" t="s">
        <v>443</v>
      </c>
      <c r="D102" s="6" t="s">
        <v>1479</v>
      </c>
      <c r="E102" s="6" t="s">
        <v>1077</v>
      </c>
      <c r="F102" s="6" t="s">
        <v>900</v>
      </c>
      <c r="G102" s="6">
        <v>3742557097</v>
      </c>
      <c r="H102" s="11">
        <f>VLOOKUP(B102, Membership_Details!$A$1:$C$201, 2, 0)</f>
        <v>27099</v>
      </c>
      <c r="I102" s="11">
        <f>VLOOKUP(B102, Membership_Details!$A$1:$C$201, 3, 0)</f>
        <v>30644</v>
      </c>
      <c r="J102" s="7">
        <f>VLOOKUP(B102, Membership_Details!$A$1:$D$201, 4, 0)</f>
        <v>3545</v>
      </c>
    </row>
    <row r="103" spans="1:10" x14ac:dyDescent="0.3">
      <c r="A103" s="16">
        <v>3622</v>
      </c>
      <c r="B103" s="20">
        <v>544</v>
      </c>
      <c r="C103" s="6" t="s">
        <v>1138</v>
      </c>
      <c r="D103" s="6" t="s">
        <v>1480</v>
      </c>
      <c r="E103" s="6" t="s">
        <v>1077</v>
      </c>
      <c r="F103" s="6" t="s">
        <v>1220</v>
      </c>
      <c r="G103" s="6">
        <v>1157949513</v>
      </c>
      <c r="H103" s="11">
        <f>VLOOKUP(B103, Membership_Details!$A$1:$C$201, 2, 0)</f>
        <v>43375</v>
      </c>
      <c r="I103" s="11">
        <f>VLOOKUP(B103, Membership_Details!$A$1:$C$201, 3, 0)</f>
        <v>50746</v>
      </c>
      <c r="J103" s="7">
        <f>VLOOKUP(B103, Membership_Details!$A$1:$D$201, 4, 0)</f>
        <v>7371</v>
      </c>
    </row>
    <row r="104" spans="1:10" x14ac:dyDescent="0.3">
      <c r="A104" s="16">
        <v>8808</v>
      </c>
      <c r="B104" s="20">
        <v>384</v>
      </c>
      <c r="C104" s="6" t="s">
        <v>1221</v>
      </c>
      <c r="D104" s="6" t="s">
        <v>1481</v>
      </c>
      <c r="E104" s="6" t="s">
        <v>1082</v>
      </c>
      <c r="F104" s="6" t="s">
        <v>1222</v>
      </c>
      <c r="G104" s="6">
        <v>6061993877</v>
      </c>
      <c r="H104" s="11">
        <f>VLOOKUP(B104, Membership_Details!$A$1:$C$201, 2, 0)</f>
        <v>37462</v>
      </c>
      <c r="I104" s="11">
        <f>VLOOKUP(B104, Membership_Details!$A$1:$C$201, 3, 0)</f>
        <v>41946</v>
      </c>
      <c r="J104" s="7">
        <f>VLOOKUP(B104, Membership_Details!$A$1:$D$201, 4, 0)</f>
        <v>4484</v>
      </c>
    </row>
    <row r="105" spans="1:10" x14ac:dyDescent="0.3">
      <c r="A105" s="16">
        <v>4920</v>
      </c>
      <c r="B105" s="20">
        <v>467</v>
      </c>
      <c r="C105" s="6" t="s">
        <v>1223</v>
      </c>
      <c r="D105" s="6" t="s">
        <v>1482</v>
      </c>
      <c r="E105" s="6" t="s">
        <v>1082</v>
      </c>
      <c r="F105" s="6" t="s">
        <v>1224</v>
      </c>
      <c r="G105" s="6">
        <v>7395125371</v>
      </c>
      <c r="H105" s="11">
        <f>VLOOKUP(B105, Membership_Details!$A$1:$C$201, 2, 0)</f>
        <v>30178</v>
      </c>
      <c r="I105" s="11">
        <f>VLOOKUP(B105, Membership_Details!$A$1:$C$201, 3, 0)</f>
        <v>34084</v>
      </c>
      <c r="J105" s="7">
        <f>VLOOKUP(B105, Membership_Details!$A$1:$D$201, 4, 0)</f>
        <v>3906</v>
      </c>
    </row>
    <row r="106" spans="1:10" x14ac:dyDescent="0.3">
      <c r="A106" s="16">
        <v>3140</v>
      </c>
      <c r="B106" s="20">
        <v>112</v>
      </c>
      <c r="C106" s="6" t="s">
        <v>1225</v>
      </c>
      <c r="D106" s="6" t="s">
        <v>1483</v>
      </c>
      <c r="E106" s="6" t="s">
        <v>1080</v>
      </c>
      <c r="F106" s="6" t="s">
        <v>1226</v>
      </c>
      <c r="G106" s="6">
        <v>7624401610</v>
      </c>
      <c r="H106" s="11">
        <f>VLOOKUP(B106, Membership_Details!$A$1:$C$201, 2, 0)</f>
        <v>38334</v>
      </c>
      <c r="I106" s="11">
        <f>VLOOKUP(B106, Membership_Details!$A$1:$C$201, 3, 0)</f>
        <v>38932</v>
      </c>
      <c r="J106" s="7">
        <f>VLOOKUP(B106, Membership_Details!$A$1:$D$201, 4, 0)</f>
        <v>598</v>
      </c>
    </row>
    <row r="107" spans="1:10" x14ac:dyDescent="0.3">
      <c r="A107" s="16">
        <v>8104</v>
      </c>
      <c r="B107" s="20">
        <v>906</v>
      </c>
      <c r="C107" s="6" t="s">
        <v>1227</v>
      </c>
      <c r="D107" s="6" t="s">
        <v>1484</v>
      </c>
      <c r="E107" s="6" t="s">
        <v>1080</v>
      </c>
      <c r="F107" s="6" t="s">
        <v>1228</v>
      </c>
      <c r="G107" s="6">
        <v>8271413320</v>
      </c>
      <c r="H107" s="11">
        <f>VLOOKUP(B107, Membership_Details!$A$1:$C$201, 2, 0)</f>
        <v>41028</v>
      </c>
      <c r="I107" s="11">
        <f>VLOOKUP(B107, Membership_Details!$A$1:$C$201, 3, 0)</f>
        <v>44948</v>
      </c>
      <c r="J107" s="7">
        <f>VLOOKUP(B107, Membership_Details!$A$1:$D$201, 4, 0)</f>
        <v>3920</v>
      </c>
    </row>
    <row r="108" spans="1:10" x14ac:dyDescent="0.3">
      <c r="A108" s="16">
        <v>2208</v>
      </c>
      <c r="B108" s="20">
        <v>609</v>
      </c>
      <c r="C108" s="6" t="s">
        <v>1229</v>
      </c>
      <c r="D108" s="6" t="s">
        <v>1485</v>
      </c>
      <c r="E108" s="6" t="s">
        <v>1082</v>
      </c>
      <c r="F108" s="6" t="s">
        <v>1230</v>
      </c>
      <c r="G108" s="6">
        <v>6202223720</v>
      </c>
      <c r="H108" s="11">
        <f>VLOOKUP(B108, Membership_Details!$A$1:$C$201, 2, 0)</f>
        <v>34249</v>
      </c>
      <c r="I108" s="11">
        <f>VLOOKUP(B108, Membership_Details!$A$1:$C$201, 3, 0)</f>
        <v>37326</v>
      </c>
      <c r="J108" s="7">
        <f>VLOOKUP(B108, Membership_Details!$A$1:$D$201, 4, 0)</f>
        <v>3077</v>
      </c>
    </row>
    <row r="109" spans="1:10" x14ac:dyDescent="0.3">
      <c r="A109" s="16">
        <v>7043</v>
      </c>
      <c r="B109" s="20">
        <v>379</v>
      </c>
      <c r="C109" s="6" t="s">
        <v>1231</v>
      </c>
      <c r="D109" s="6" t="s">
        <v>1486</v>
      </c>
      <c r="E109" s="6" t="s">
        <v>1082</v>
      </c>
      <c r="F109" s="6" t="s">
        <v>1232</v>
      </c>
      <c r="G109" s="6">
        <v>8194423563</v>
      </c>
      <c r="H109" s="11">
        <f>VLOOKUP(B109, Membership_Details!$A$1:$C$201, 2, 0)</f>
        <v>37813</v>
      </c>
      <c r="I109" s="11">
        <f>VLOOKUP(B109, Membership_Details!$A$1:$C$201, 3, 0)</f>
        <v>40733</v>
      </c>
      <c r="J109" s="7">
        <f>VLOOKUP(B109, Membership_Details!$A$1:$D$201, 4, 0)</f>
        <v>2920</v>
      </c>
    </row>
    <row r="110" spans="1:10" x14ac:dyDescent="0.3">
      <c r="A110" s="16">
        <v>7485</v>
      </c>
      <c r="B110" s="20">
        <v>357</v>
      </c>
      <c r="C110" s="6" t="s">
        <v>1233</v>
      </c>
      <c r="D110" s="6" t="s">
        <v>1487</v>
      </c>
      <c r="E110" s="6" t="s">
        <v>1082</v>
      </c>
      <c r="F110" s="6" t="s">
        <v>1234</v>
      </c>
      <c r="G110" s="6">
        <v>8529931415</v>
      </c>
      <c r="H110" s="11">
        <f>VLOOKUP(B110, Membership_Details!$A$1:$C$201, 2, 0)</f>
        <v>29105</v>
      </c>
      <c r="I110" s="11">
        <f>VLOOKUP(B110, Membership_Details!$A$1:$C$201, 3, 0)</f>
        <v>30098</v>
      </c>
      <c r="J110" s="7">
        <f>VLOOKUP(B110, Membership_Details!$A$1:$D$201, 4, 0)</f>
        <v>993</v>
      </c>
    </row>
    <row r="111" spans="1:10" x14ac:dyDescent="0.3">
      <c r="A111" s="16">
        <v>1748</v>
      </c>
      <c r="B111" s="20">
        <v>364</v>
      </c>
      <c r="C111" s="6" t="s">
        <v>1235</v>
      </c>
      <c r="D111" s="6" t="s">
        <v>1488</v>
      </c>
      <c r="E111" s="6" t="s">
        <v>1077</v>
      </c>
      <c r="F111" s="6" t="s">
        <v>389</v>
      </c>
      <c r="G111" s="6">
        <v>4033094166</v>
      </c>
      <c r="H111" s="11">
        <f>VLOOKUP(B111, Membership_Details!$A$1:$C$201, 2, 0)</f>
        <v>41589</v>
      </c>
      <c r="I111" s="11">
        <f>VLOOKUP(B111, Membership_Details!$A$1:$C$201, 3, 0)</f>
        <v>44826</v>
      </c>
      <c r="J111" s="7">
        <f>VLOOKUP(B111, Membership_Details!$A$1:$D$201, 4, 0)</f>
        <v>3237</v>
      </c>
    </row>
    <row r="112" spans="1:10" x14ac:dyDescent="0.3">
      <c r="A112" s="16">
        <v>9968</v>
      </c>
      <c r="B112" s="20">
        <v>69</v>
      </c>
      <c r="C112" s="6" t="s">
        <v>1236</v>
      </c>
      <c r="D112" s="6" t="s">
        <v>1489</v>
      </c>
      <c r="E112" s="6" t="s">
        <v>1082</v>
      </c>
      <c r="F112" s="6" t="s">
        <v>1237</v>
      </c>
      <c r="G112" s="6">
        <v>1840361778</v>
      </c>
      <c r="H112" s="11">
        <f>VLOOKUP(B112, Membership_Details!$A$1:$C$201, 2, 0)</f>
        <v>27616</v>
      </c>
      <c r="I112" s="11">
        <f>VLOOKUP(B112, Membership_Details!$A$1:$C$201, 3, 0)</f>
        <v>31593</v>
      </c>
      <c r="J112" s="7">
        <f>VLOOKUP(B112, Membership_Details!$A$1:$D$201, 4, 0)</f>
        <v>3977</v>
      </c>
    </row>
    <row r="113" spans="1:10" x14ac:dyDescent="0.3">
      <c r="A113" s="16">
        <v>5330</v>
      </c>
      <c r="B113" s="20">
        <v>973</v>
      </c>
      <c r="C113" s="6" t="s">
        <v>404</v>
      </c>
      <c r="D113" s="6" t="s">
        <v>1490</v>
      </c>
      <c r="E113" s="6" t="s">
        <v>1082</v>
      </c>
      <c r="F113" s="6" t="s">
        <v>1238</v>
      </c>
      <c r="G113" s="6">
        <v>5888927246</v>
      </c>
      <c r="H113" s="11">
        <f>VLOOKUP(B113, Membership_Details!$A$1:$C$201, 2, 0)</f>
        <v>39784</v>
      </c>
      <c r="I113" s="11">
        <f>VLOOKUP(B113, Membership_Details!$A$1:$C$201, 3, 0)</f>
        <v>46105</v>
      </c>
      <c r="J113" s="7">
        <f>VLOOKUP(B113, Membership_Details!$A$1:$D$201, 4, 0)</f>
        <v>6321</v>
      </c>
    </row>
    <row r="114" spans="1:10" x14ac:dyDescent="0.3">
      <c r="A114" s="16">
        <v>2183</v>
      </c>
      <c r="B114" s="20">
        <v>455</v>
      </c>
      <c r="C114" s="6" t="s">
        <v>1239</v>
      </c>
      <c r="D114" s="6" t="s">
        <v>1491</v>
      </c>
      <c r="E114" s="6" t="s">
        <v>1077</v>
      </c>
      <c r="F114" s="6" t="s">
        <v>1240</v>
      </c>
      <c r="G114" s="6">
        <v>1146373455</v>
      </c>
      <c r="H114" s="11">
        <f>VLOOKUP(B114, Membership_Details!$A$1:$C$201, 2, 0)</f>
        <v>27310</v>
      </c>
      <c r="I114" s="11">
        <f>VLOOKUP(B114, Membership_Details!$A$1:$C$201, 3, 0)</f>
        <v>32333</v>
      </c>
      <c r="J114" s="7">
        <f>VLOOKUP(B114, Membership_Details!$A$1:$D$201, 4, 0)</f>
        <v>5023</v>
      </c>
    </row>
    <row r="115" spans="1:10" x14ac:dyDescent="0.3">
      <c r="A115" s="16">
        <v>2182</v>
      </c>
      <c r="B115" s="20">
        <v>247</v>
      </c>
      <c r="C115" s="6" t="s">
        <v>1241</v>
      </c>
      <c r="D115" s="6" t="s">
        <v>1492</v>
      </c>
      <c r="E115" s="6" t="s">
        <v>1082</v>
      </c>
      <c r="F115" s="6" t="s">
        <v>1242</v>
      </c>
      <c r="G115" s="6">
        <v>4951091066</v>
      </c>
      <c r="H115" s="11">
        <f>VLOOKUP(B115, Membership_Details!$A$1:$C$201, 2, 0)</f>
        <v>25935</v>
      </c>
      <c r="I115" s="11">
        <f>VLOOKUP(B115, Membership_Details!$A$1:$C$201, 3, 0)</f>
        <v>30207</v>
      </c>
      <c r="J115" s="7">
        <f>VLOOKUP(B115, Membership_Details!$A$1:$D$201, 4, 0)</f>
        <v>4272</v>
      </c>
    </row>
    <row r="116" spans="1:10" x14ac:dyDescent="0.3">
      <c r="A116" s="16">
        <v>1087</v>
      </c>
      <c r="B116" s="20">
        <v>491</v>
      </c>
      <c r="C116" s="6" t="s">
        <v>1243</v>
      </c>
      <c r="D116" s="6" t="s">
        <v>1493</v>
      </c>
      <c r="E116" s="6" t="s">
        <v>1080</v>
      </c>
      <c r="F116" s="6" t="s">
        <v>1244</v>
      </c>
      <c r="G116" s="6">
        <v>3384176833</v>
      </c>
      <c r="H116" s="11">
        <f>VLOOKUP(B116, Membership_Details!$A$1:$C$201, 2, 0)</f>
        <v>39557</v>
      </c>
      <c r="I116" s="11">
        <f>VLOOKUP(B116, Membership_Details!$A$1:$C$201, 3, 0)</f>
        <v>44427</v>
      </c>
      <c r="J116" s="7">
        <f>VLOOKUP(B116, Membership_Details!$A$1:$D$201, 4, 0)</f>
        <v>4870</v>
      </c>
    </row>
    <row r="117" spans="1:10" x14ac:dyDescent="0.3">
      <c r="A117" s="16">
        <v>4296</v>
      </c>
      <c r="B117" s="20">
        <v>826</v>
      </c>
      <c r="C117" s="6" t="s">
        <v>1245</v>
      </c>
      <c r="D117" s="6" t="s">
        <v>1494</v>
      </c>
      <c r="E117" s="6" t="s">
        <v>1077</v>
      </c>
      <c r="F117" s="6" t="s">
        <v>1246</v>
      </c>
      <c r="G117" s="6">
        <v>7174320820</v>
      </c>
      <c r="H117" s="11">
        <f>VLOOKUP(B117, Membership_Details!$A$1:$C$201, 2, 0)</f>
        <v>41487</v>
      </c>
      <c r="I117" s="11">
        <f>VLOOKUP(B117, Membership_Details!$A$1:$C$201, 3, 0)</f>
        <v>45451</v>
      </c>
      <c r="J117" s="7">
        <f>VLOOKUP(B117, Membership_Details!$A$1:$D$201, 4, 0)</f>
        <v>3964</v>
      </c>
    </row>
    <row r="118" spans="1:10" x14ac:dyDescent="0.3">
      <c r="A118" s="16">
        <v>9784</v>
      </c>
      <c r="B118" s="20">
        <v>400</v>
      </c>
      <c r="C118" s="6" t="s">
        <v>1247</v>
      </c>
      <c r="D118" s="6" t="s">
        <v>1495</v>
      </c>
      <c r="E118" s="6" t="s">
        <v>1077</v>
      </c>
      <c r="F118" s="6" t="s">
        <v>1248</v>
      </c>
      <c r="G118" s="6">
        <v>2668150446</v>
      </c>
      <c r="H118" s="11">
        <f>VLOOKUP(B118, Membership_Details!$A$1:$C$201, 2, 0)</f>
        <v>38732</v>
      </c>
      <c r="I118" s="11">
        <f>VLOOKUP(B118, Membership_Details!$A$1:$C$201, 3, 0)</f>
        <v>43894</v>
      </c>
      <c r="J118" s="7">
        <f>VLOOKUP(B118, Membership_Details!$A$1:$D$201, 4, 0)</f>
        <v>5162</v>
      </c>
    </row>
    <row r="119" spans="1:10" x14ac:dyDescent="0.3">
      <c r="A119" s="16">
        <v>6210</v>
      </c>
      <c r="B119" s="20">
        <v>271</v>
      </c>
      <c r="C119" s="6" t="s">
        <v>1249</v>
      </c>
      <c r="D119" s="6" t="s">
        <v>1496</v>
      </c>
      <c r="E119" s="6" t="s">
        <v>1082</v>
      </c>
      <c r="F119" s="6" t="s">
        <v>1250</v>
      </c>
      <c r="G119" s="6">
        <v>5992525888</v>
      </c>
      <c r="H119" s="11">
        <f>VLOOKUP(B119, Membership_Details!$A$1:$C$201, 2, 0)</f>
        <v>40353</v>
      </c>
      <c r="I119" s="11">
        <f>VLOOKUP(B119, Membership_Details!$A$1:$C$201, 3, 0)</f>
        <v>47425</v>
      </c>
      <c r="J119" s="7">
        <f>VLOOKUP(B119, Membership_Details!$A$1:$D$201, 4, 0)</f>
        <v>7072</v>
      </c>
    </row>
    <row r="120" spans="1:10" x14ac:dyDescent="0.3">
      <c r="A120" s="16">
        <v>5781</v>
      </c>
      <c r="B120" s="20">
        <v>110</v>
      </c>
      <c r="C120" s="6" t="s">
        <v>1251</v>
      </c>
      <c r="D120" s="6" t="s">
        <v>1497</v>
      </c>
      <c r="E120" s="6" t="s">
        <v>1082</v>
      </c>
      <c r="F120" s="6" t="s">
        <v>1252</v>
      </c>
      <c r="G120" s="6">
        <v>5391751398</v>
      </c>
      <c r="H120" s="11">
        <f>VLOOKUP(B120, Membership_Details!$A$1:$C$201, 2, 0)</f>
        <v>41589</v>
      </c>
      <c r="I120" s="11">
        <f>VLOOKUP(B120, Membership_Details!$A$1:$C$201, 3, 0)</f>
        <v>44773</v>
      </c>
      <c r="J120" s="7">
        <f>VLOOKUP(B120, Membership_Details!$A$1:$D$201, 4, 0)</f>
        <v>3184</v>
      </c>
    </row>
    <row r="121" spans="1:10" x14ac:dyDescent="0.3">
      <c r="A121" s="16">
        <v>8306</v>
      </c>
      <c r="B121" s="20">
        <v>277</v>
      </c>
      <c r="C121" s="6" t="s">
        <v>588</v>
      </c>
      <c r="D121" s="6" t="s">
        <v>1498</v>
      </c>
      <c r="E121" s="6" t="s">
        <v>1082</v>
      </c>
      <c r="F121" s="6" t="s">
        <v>1253</v>
      </c>
      <c r="G121" s="6">
        <v>4305011101</v>
      </c>
      <c r="H121" s="11">
        <f>VLOOKUP(B121, Membership_Details!$A$1:$C$201, 2, 0)</f>
        <v>40312</v>
      </c>
      <c r="I121" s="11">
        <f>VLOOKUP(B121, Membership_Details!$A$1:$C$201, 3, 0)</f>
        <v>42939</v>
      </c>
      <c r="J121" s="7">
        <f>VLOOKUP(B121, Membership_Details!$A$1:$D$201, 4, 0)</f>
        <v>2627</v>
      </c>
    </row>
    <row r="122" spans="1:10" x14ac:dyDescent="0.3">
      <c r="A122" s="16">
        <v>3270</v>
      </c>
      <c r="B122" s="20">
        <v>85</v>
      </c>
      <c r="C122" s="6" t="s">
        <v>1254</v>
      </c>
      <c r="D122" s="6" t="s">
        <v>1499</v>
      </c>
      <c r="E122" s="6" t="s">
        <v>1082</v>
      </c>
      <c r="F122" s="6" t="s">
        <v>1255</v>
      </c>
      <c r="G122" s="6">
        <v>3253132607</v>
      </c>
      <c r="H122" s="11">
        <f>VLOOKUP(B122, Membership_Details!$A$1:$C$201, 2, 0)</f>
        <v>36058</v>
      </c>
      <c r="I122" s="11">
        <f>VLOOKUP(B122, Membership_Details!$A$1:$C$201, 3, 0)</f>
        <v>43402</v>
      </c>
      <c r="J122" s="7">
        <f>VLOOKUP(B122, Membership_Details!$A$1:$D$201, 4, 0)</f>
        <v>7344</v>
      </c>
    </row>
    <row r="123" spans="1:10" x14ac:dyDescent="0.3">
      <c r="A123" s="16">
        <v>6787</v>
      </c>
      <c r="B123" s="20">
        <v>863</v>
      </c>
      <c r="C123" s="6" t="s">
        <v>1256</v>
      </c>
      <c r="D123" s="6" t="s">
        <v>1500</v>
      </c>
      <c r="E123" s="6" t="s">
        <v>1080</v>
      </c>
      <c r="F123" s="6" t="s">
        <v>1257</v>
      </c>
      <c r="G123" s="6">
        <v>3282200761</v>
      </c>
      <c r="H123" s="11">
        <f>VLOOKUP(B123, Membership_Details!$A$1:$C$201, 2, 0)</f>
        <v>36850</v>
      </c>
      <c r="I123" s="11">
        <f>VLOOKUP(B123, Membership_Details!$A$1:$C$201, 3, 0)</f>
        <v>39795</v>
      </c>
      <c r="J123" s="7">
        <f>VLOOKUP(B123, Membership_Details!$A$1:$D$201, 4, 0)</f>
        <v>2945</v>
      </c>
    </row>
    <row r="124" spans="1:10" x14ac:dyDescent="0.3">
      <c r="A124" s="16">
        <v>3733</v>
      </c>
      <c r="B124" s="20">
        <v>731</v>
      </c>
      <c r="C124" s="6" t="s">
        <v>1258</v>
      </c>
      <c r="D124" s="6" t="s">
        <v>1501</v>
      </c>
      <c r="E124" s="6" t="s">
        <v>1077</v>
      </c>
      <c r="F124" s="6" t="s">
        <v>1259</v>
      </c>
      <c r="G124" s="6">
        <v>8831717023</v>
      </c>
      <c r="H124" s="11">
        <f>VLOOKUP(B124, Membership_Details!$A$1:$C$201, 2, 0)</f>
        <v>29331</v>
      </c>
      <c r="I124" s="11">
        <f>VLOOKUP(B124, Membership_Details!$A$1:$C$201, 3, 0)</f>
        <v>31520</v>
      </c>
      <c r="J124" s="7">
        <f>VLOOKUP(B124, Membership_Details!$A$1:$D$201, 4, 0)</f>
        <v>2189</v>
      </c>
    </row>
    <row r="125" spans="1:10" x14ac:dyDescent="0.3">
      <c r="A125" s="16">
        <v>207</v>
      </c>
      <c r="B125" s="20">
        <v>638</v>
      </c>
      <c r="C125" s="6" t="s">
        <v>1260</v>
      </c>
      <c r="D125" s="6" t="s">
        <v>1502</v>
      </c>
      <c r="E125" s="6" t="s">
        <v>1082</v>
      </c>
      <c r="F125" s="6" t="s">
        <v>1261</v>
      </c>
      <c r="G125" s="6">
        <v>6274955877</v>
      </c>
      <c r="H125" s="11">
        <f>VLOOKUP(B125, Membership_Details!$A$1:$C$201, 2, 0)</f>
        <v>42876</v>
      </c>
      <c r="I125" s="11">
        <f>VLOOKUP(B125, Membership_Details!$A$1:$C$201, 3, 0)</f>
        <v>45275</v>
      </c>
      <c r="J125" s="7">
        <f>VLOOKUP(B125, Membership_Details!$A$1:$D$201, 4, 0)</f>
        <v>2399</v>
      </c>
    </row>
    <row r="126" spans="1:10" x14ac:dyDescent="0.3">
      <c r="A126" s="16">
        <v>3</v>
      </c>
      <c r="B126" s="20">
        <v>275</v>
      </c>
      <c r="C126" s="6" t="s">
        <v>1262</v>
      </c>
      <c r="D126" s="6" t="s">
        <v>1503</v>
      </c>
      <c r="E126" s="6" t="s">
        <v>1077</v>
      </c>
      <c r="F126" s="6" t="s">
        <v>1263</v>
      </c>
      <c r="G126" s="6">
        <v>9875661422</v>
      </c>
      <c r="H126" s="11">
        <f>VLOOKUP(B126, Membership_Details!$A$1:$C$201, 2, 0)</f>
        <v>34426</v>
      </c>
      <c r="I126" s="11">
        <f>VLOOKUP(B126, Membership_Details!$A$1:$C$201, 3, 0)</f>
        <v>38002</v>
      </c>
      <c r="J126" s="7">
        <f>VLOOKUP(B126, Membership_Details!$A$1:$D$201, 4, 0)</f>
        <v>3576</v>
      </c>
    </row>
    <row r="127" spans="1:10" x14ac:dyDescent="0.3">
      <c r="A127" s="16">
        <v>1896</v>
      </c>
      <c r="B127" s="20">
        <v>278</v>
      </c>
      <c r="C127" s="6" t="s">
        <v>1264</v>
      </c>
      <c r="D127" s="6" t="s">
        <v>1504</v>
      </c>
      <c r="E127" s="6" t="s">
        <v>1082</v>
      </c>
      <c r="F127" s="6" t="s">
        <v>1265</v>
      </c>
      <c r="G127" s="6">
        <v>9976580262</v>
      </c>
      <c r="H127" s="11">
        <f>VLOOKUP(B127, Membership_Details!$A$1:$C$201, 2, 0)</f>
        <v>28397</v>
      </c>
      <c r="I127" s="11">
        <f>VLOOKUP(B127, Membership_Details!$A$1:$C$201, 3, 0)</f>
        <v>31787</v>
      </c>
      <c r="J127" s="7">
        <f>VLOOKUP(B127, Membership_Details!$A$1:$D$201, 4, 0)</f>
        <v>3390</v>
      </c>
    </row>
    <row r="128" spans="1:10" x14ac:dyDescent="0.3">
      <c r="A128" s="16">
        <v>9631</v>
      </c>
      <c r="B128" s="20">
        <v>948</v>
      </c>
      <c r="C128" s="6" t="s">
        <v>1266</v>
      </c>
      <c r="D128" s="6" t="s">
        <v>1505</v>
      </c>
      <c r="E128" s="6" t="s">
        <v>1082</v>
      </c>
      <c r="F128" s="6" t="s">
        <v>1267</v>
      </c>
      <c r="G128" s="6">
        <v>7191264003</v>
      </c>
      <c r="H128" s="11">
        <f>VLOOKUP(B128, Membership_Details!$A$1:$C$201, 2, 0)</f>
        <v>40565</v>
      </c>
      <c r="I128" s="11">
        <f>VLOOKUP(B128, Membership_Details!$A$1:$C$201, 3, 0)</f>
        <v>42654</v>
      </c>
      <c r="J128" s="7">
        <f>VLOOKUP(B128, Membership_Details!$A$1:$D$201, 4, 0)</f>
        <v>2089</v>
      </c>
    </row>
    <row r="129" spans="1:10" x14ac:dyDescent="0.3">
      <c r="A129" s="16">
        <v>3132</v>
      </c>
      <c r="B129" s="20">
        <v>912</v>
      </c>
      <c r="C129" s="6" t="s">
        <v>1268</v>
      </c>
      <c r="D129" s="6" t="s">
        <v>1506</v>
      </c>
      <c r="E129" s="6" t="s">
        <v>1082</v>
      </c>
      <c r="F129" s="6" t="s">
        <v>1269</v>
      </c>
      <c r="G129" s="6">
        <v>3477191930</v>
      </c>
      <c r="H129" s="11">
        <f>VLOOKUP(B129, Membership_Details!$A$1:$C$201, 2, 0)</f>
        <v>28370</v>
      </c>
      <c r="I129" s="11">
        <f>VLOOKUP(B129, Membership_Details!$A$1:$C$201, 3, 0)</f>
        <v>28932</v>
      </c>
      <c r="J129" s="7">
        <f>VLOOKUP(B129, Membership_Details!$A$1:$D$201, 4, 0)</f>
        <v>562</v>
      </c>
    </row>
    <row r="130" spans="1:10" x14ac:dyDescent="0.3">
      <c r="A130" s="16">
        <v>1202</v>
      </c>
      <c r="B130" s="20">
        <v>426</v>
      </c>
      <c r="C130" s="6" t="s">
        <v>385</v>
      </c>
      <c r="D130" s="6" t="s">
        <v>1507</v>
      </c>
      <c r="E130" s="6" t="s">
        <v>1077</v>
      </c>
      <c r="F130" s="6" t="s">
        <v>1270</v>
      </c>
      <c r="G130" s="6">
        <v>4935174932</v>
      </c>
      <c r="H130" s="11">
        <f>VLOOKUP(B130, Membership_Details!$A$1:$C$201, 2, 0)</f>
        <v>39390</v>
      </c>
      <c r="I130" s="11">
        <f>VLOOKUP(B130, Membership_Details!$A$1:$C$201, 3, 0)</f>
        <v>45663</v>
      </c>
      <c r="J130" s="7">
        <f>VLOOKUP(B130, Membership_Details!$A$1:$D$201, 4, 0)</f>
        <v>6273</v>
      </c>
    </row>
    <row r="131" spans="1:10" x14ac:dyDescent="0.3">
      <c r="A131" s="16">
        <v>8834</v>
      </c>
      <c r="B131" s="20">
        <v>735</v>
      </c>
      <c r="C131" s="6" t="s">
        <v>409</v>
      </c>
      <c r="D131" s="6" t="s">
        <v>1508</v>
      </c>
      <c r="E131" s="6" t="s">
        <v>1077</v>
      </c>
      <c r="F131" s="6" t="s">
        <v>1271</v>
      </c>
      <c r="G131" s="6">
        <v>6582738747</v>
      </c>
      <c r="H131" s="11">
        <f>VLOOKUP(B131, Membership_Details!$A$1:$C$201, 2, 0)</f>
        <v>32245</v>
      </c>
      <c r="I131" s="11">
        <f>VLOOKUP(B131, Membership_Details!$A$1:$C$201, 3, 0)</f>
        <v>37459</v>
      </c>
      <c r="J131" s="7">
        <f>VLOOKUP(B131, Membership_Details!$A$1:$D$201, 4, 0)</f>
        <v>5214</v>
      </c>
    </row>
    <row r="132" spans="1:10" x14ac:dyDescent="0.3">
      <c r="A132" s="16">
        <v>1201</v>
      </c>
      <c r="B132" s="20">
        <v>666</v>
      </c>
      <c r="C132" s="6" t="s">
        <v>1272</v>
      </c>
      <c r="D132" s="6" t="s">
        <v>1509</v>
      </c>
      <c r="E132" s="6" t="s">
        <v>1077</v>
      </c>
      <c r="F132" s="6" t="s">
        <v>1273</v>
      </c>
      <c r="G132" s="6">
        <v>7050577792</v>
      </c>
      <c r="H132" s="11">
        <f>VLOOKUP(B132, Membership_Details!$A$1:$C$201, 2, 0)</f>
        <v>32166</v>
      </c>
      <c r="I132" s="11">
        <f>VLOOKUP(B132, Membership_Details!$A$1:$C$201, 3, 0)</f>
        <v>39254</v>
      </c>
      <c r="J132" s="7">
        <f>VLOOKUP(B132, Membership_Details!$A$1:$D$201, 4, 0)</f>
        <v>7088</v>
      </c>
    </row>
    <row r="133" spans="1:10" x14ac:dyDescent="0.3">
      <c r="A133" s="16">
        <v>2573</v>
      </c>
      <c r="B133" s="20">
        <v>888</v>
      </c>
      <c r="C133" s="6" t="s">
        <v>1274</v>
      </c>
      <c r="D133" s="6" t="s">
        <v>1510</v>
      </c>
      <c r="E133" s="6" t="s">
        <v>1077</v>
      </c>
      <c r="F133" s="6" t="s">
        <v>1275</v>
      </c>
      <c r="G133" s="6">
        <v>8241842420</v>
      </c>
      <c r="H133" s="11">
        <f>VLOOKUP(B133, Membership_Details!$A$1:$C$201, 2, 0)</f>
        <v>39669</v>
      </c>
      <c r="I133" s="11">
        <f>VLOOKUP(B133, Membership_Details!$A$1:$C$201, 3, 0)</f>
        <v>40341</v>
      </c>
      <c r="J133" s="7">
        <f>VLOOKUP(B133, Membership_Details!$A$1:$D$201, 4, 0)</f>
        <v>672</v>
      </c>
    </row>
    <row r="134" spans="1:10" x14ac:dyDescent="0.3">
      <c r="A134" s="16">
        <v>6759</v>
      </c>
      <c r="B134" s="20">
        <v>310</v>
      </c>
      <c r="C134" s="6" t="s">
        <v>1276</v>
      </c>
      <c r="D134" s="6" t="s">
        <v>1511</v>
      </c>
      <c r="E134" s="6" t="s">
        <v>1077</v>
      </c>
      <c r="F134" s="6" t="s">
        <v>1277</v>
      </c>
      <c r="G134" s="6">
        <v>2604037592</v>
      </c>
      <c r="H134" s="11">
        <f>VLOOKUP(B134, Membership_Details!$A$1:$C$201, 2, 0)</f>
        <v>26413</v>
      </c>
      <c r="I134" s="11">
        <f>VLOOKUP(B134, Membership_Details!$A$1:$C$201, 3, 0)</f>
        <v>30022</v>
      </c>
      <c r="J134" s="7">
        <f>VLOOKUP(B134, Membership_Details!$A$1:$D$201, 4, 0)</f>
        <v>3609</v>
      </c>
    </row>
    <row r="135" spans="1:10" x14ac:dyDescent="0.3">
      <c r="A135" s="16">
        <v>2601</v>
      </c>
      <c r="B135" s="20">
        <v>43</v>
      </c>
      <c r="C135" s="6" t="s">
        <v>1278</v>
      </c>
      <c r="D135" s="6" t="s">
        <v>1512</v>
      </c>
      <c r="E135" s="6" t="s">
        <v>1080</v>
      </c>
      <c r="F135" s="6" t="s">
        <v>1279</v>
      </c>
      <c r="G135" s="6">
        <v>9380507727</v>
      </c>
      <c r="H135" s="11">
        <f>VLOOKUP(B135, Membership_Details!$A$1:$C$201, 2, 0)</f>
        <v>30200</v>
      </c>
      <c r="I135" s="11">
        <f>VLOOKUP(B135, Membership_Details!$A$1:$C$201, 3, 0)</f>
        <v>34861</v>
      </c>
      <c r="J135" s="7">
        <f>VLOOKUP(B135, Membership_Details!$A$1:$D$201, 4, 0)</f>
        <v>4661</v>
      </c>
    </row>
    <row r="136" spans="1:10" x14ac:dyDescent="0.3">
      <c r="A136" s="16">
        <v>2656</v>
      </c>
      <c r="B136" s="20">
        <v>722</v>
      </c>
      <c r="C136" s="6" t="s">
        <v>1139</v>
      </c>
      <c r="D136" s="6" t="s">
        <v>1513</v>
      </c>
      <c r="E136" s="6" t="s">
        <v>1080</v>
      </c>
      <c r="F136" s="6" t="s">
        <v>1280</v>
      </c>
      <c r="G136" s="6">
        <v>4722321429</v>
      </c>
      <c r="H136" s="11">
        <f>VLOOKUP(B136, Membership_Details!$A$1:$C$201, 2, 0)</f>
        <v>30033</v>
      </c>
      <c r="I136" s="11">
        <f>VLOOKUP(B136, Membership_Details!$A$1:$C$201, 3, 0)</f>
        <v>35533</v>
      </c>
      <c r="J136" s="7">
        <f>VLOOKUP(B136, Membership_Details!$A$1:$D$201, 4, 0)</f>
        <v>5500</v>
      </c>
    </row>
    <row r="137" spans="1:10" x14ac:dyDescent="0.3">
      <c r="A137" s="16">
        <v>9645</v>
      </c>
      <c r="B137" s="20">
        <v>233</v>
      </c>
      <c r="C137" s="6" t="s">
        <v>612</v>
      </c>
      <c r="D137" s="6" t="s">
        <v>1514</v>
      </c>
      <c r="E137" s="6" t="s">
        <v>1080</v>
      </c>
      <c r="F137" s="6" t="s">
        <v>1215</v>
      </c>
      <c r="G137" s="6">
        <v>9598036922</v>
      </c>
      <c r="H137" s="11">
        <f>VLOOKUP(B137, Membership_Details!$A$1:$C$201, 2, 0)</f>
        <v>36315</v>
      </c>
      <c r="I137" s="11">
        <f>VLOOKUP(B137, Membership_Details!$A$1:$C$201, 3, 0)</f>
        <v>42362</v>
      </c>
      <c r="J137" s="7">
        <f>VLOOKUP(B137, Membership_Details!$A$1:$D$201, 4, 0)</f>
        <v>6047</v>
      </c>
    </row>
    <row r="138" spans="1:10" x14ac:dyDescent="0.3">
      <c r="A138" s="16">
        <v>584</v>
      </c>
      <c r="B138" s="20">
        <v>392</v>
      </c>
      <c r="C138" s="6" t="s">
        <v>1191</v>
      </c>
      <c r="D138" s="6" t="s">
        <v>1515</v>
      </c>
      <c r="E138" s="6" t="s">
        <v>1080</v>
      </c>
      <c r="F138" s="6" t="s">
        <v>732</v>
      </c>
      <c r="G138" s="6">
        <v>2677043411</v>
      </c>
      <c r="H138" s="11">
        <f>VLOOKUP(B138, Membership_Details!$A$1:$C$201, 2, 0)</f>
        <v>28109</v>
      </c>
      <c r="I138" s="11">
        <f>VLOOKUP(B138, Membership_Details!$A$1:$C$201, 3, 0)</f>
        <v>28839</v>
      </c>
      <c r="J138" s="7">
        <f>VLOOKUP(B138, Membership_Details!$A$1:$D$201, 4, 0)</f>
        <v>730</v>
      </c>
    </row>
    <row r="139" spans="1:10" x14ac:dyDescent="0.3">
      <c r="A139" s="16">
        <v>2121</v>
      </c>
      <c r="B139" s="20">
        <v>527</v>
      </c>
      <c r="C139" s="6" t="s">
        <v>644</v>
      </c>
      <c r="D139" s="6" t="s">
        <v>1516</v>
      </c>
      <c r="E139" s="6" t="s">
        <v>1080</v>
      </c>
      <c r="F139" s="6" t="s">
        <v>1281</v>
      </c>
      <c r="G139" s="6">
        <v>4336869761</v>
      </c>
      <c r="H139" s="11">
        <f>VLOOKUP(B139, Membership_Details!$A$1:$C$201, 2, 0)</f>
        <v>26995</v>
      </c>
      <c r="I139" s="11">
        <f>VLOOKUP(B139, Membership_Details!$A$1:$C$201, 3, 0)</f>
        <v>29875</v>
      </c>
      <c r="J139" s="7">
        <f>VLOOKUP(B139, Membership_Details!$A$1:$D$201, 4, 0)</f>
        <v>2880</v>
      </c>
    </row>
    <row r="140" spans="1:10" x14ac:dyDescent="0.3">
      <c r="A140" s="16">
        <v>2142</v>
      </c>
      <c r="B140" s="20">
        <v>767</v>
      </c>
      <c r="C140" s="6" t="s">
        <v>1094</v>
      </c>
      <c r="D140" s="6" t="s">
        <v>1517</v>
      </c>
      <c r="E140" s="6" t="s">
        <v>1077</v>
      </c>
      <c r="F140" s="6" t="s">
        <v>466</v>
      </c>
      <c r="G140" s="6">
        <v>3463358376</v>
      </c>
      <c r="H140" s="11">
        <f>VLOOKUP(B140, Membership_Details!$A$1:$C$201, 2, 0)</f>
        <v>26914</v>
      </c>
      <c r="I140" s="11">
        <f>VLOOKUP(B140, Membership_Details!$A$1:$C$201, 3, 0)</f>
        <v>28047</v>
      </c>
      <c r="J140" s="7">
        <f>VLOOKUP(B140, Membership_Details!$A$1:$D$201, 4, 0)</f>
        <v>1133</v>
      </c>
    </row>
    <row r="141" spans="1:10" x14ac:dyDescent="0.3">
      <c r="A141" s="16">
        <v>2396</v>
      </c>
      <c r="B141" s="20">
        <v>650</v>
      </c>
      <c r="C141" s="6" t="s">
        <v>1282</v>
      </c>
      <c r="D141" s="6" t="s">
        <v>1518</v>
      </c>
      <c r="E141" s="6" t="s">
        <v>1082</v>
      </c>
      <c r="F141" s="6" t="s">
        <v>1283</v>
      </c>
      <c r="G141" s="6">
        <v>6083580617</v>
      </c>
      <c r="H141" s="11">
        <f>VLOOKUP(B141, Membership_Details!$A$1:$C$201, 2, 0)</f>
        <v>30958</v>
      </c>
      <c r="I141" s="11">
        <f>VLOOKUP(B141, Membership_Details!$A$1:$C$201, 3, 0)</f>
        <v>33313</v>
      </c>
      <c r="J141" s="7">
        <f>VLOOKUP(B141, Membership_Details!$A$1:$D$201, 4, 0)</f>
        <v>2355</v>
      </c>
    </row>
    <row r="142" spans="1:10" x14ac:dyDescent="0.3">
      <c r="A142" s="16">
        <v>8747</v>
      </c>
      <c r="B142" s="20">
        <v>908</v>
      </c>
      <c r="C142" s="6" t="s">
        <v>1284</v>
      </c>
      <c r="D142" s="6" t="s">
        <v>1519</v>
      </c>
      <c r="E142" s="6" t="s">
        <v>1082</v>
      </c>
      <c r="F142" s="6" t="s">
        <v>1285</v>
      </c>
      <c r="G142" s="6">
        <v>3087180828</v>
      </c>
      <c r="H142" s="11">
        <f>VLOOKUP(B142, Membership_Details!$A$1:$C$201, 2, 0)</f>
        <v>38732</v>
      </c>
      <c r="I142" s="11">
        <f>VLOOKUP(B142, Membership_Details!$A$1:$C$201, 3, 0)</f>
        <v>45501</v>
      </c>
      <c r="J142" s="7">
        <f>VLOOKUP(B142, Membership_Details!$A$1:$D$201, 4, 0)</f>
        <v>6769</v>
      </c>
    </row>
    <row r="143" spans="1:10" x14ac:dyDescent="0.3">
      <c r="A143" s="16">
        <v>4142</v>
      </c>
      <c r="B143" s="20">
        <v>955</v>
      </c>
      <c r="C143" s="6" t="s">
        <v>637</v>
      </c>
      <c r="D143" s="6" t="s">
        <v>1520</v>
      </c>
      <c r="E143" s="6" t="s">
        <v>1082</v>
      </c>
      <c r="F143" s="6" t="s">
        <v>1286</v>
      </c>
      <c r="G143" s="6">
        <v>1771412315</v>
      </c>
      <c r="H143" s="11">
        <f>VLOOKUP(B143, Membership_Details!$A$1:$C$201, 2, 0)</f>
        <v>28397</v>
      </c>
      <c r="I143" s="11">
        <f>VLOOKUP(B143, Membership_Details!$A$1:$C$201, 3, 0)</f>
        <v>33803</v>
      </c>
      <c r="J143" s="7">
        <f>VLOOKUP(B143, Membership_Details!$A$1:$D$201, 4, 0)</f>
        <v>5406</v>
      </c>
    </row>
    <row r="144" spans="1:10" x14ac:dyDescent="0.3">
      <c r="A144" s="16">
        <v>9770</v>
      </c>
      <c r="B144" s="20">
        <v>106</v>
      </c>
      <c r="C144" s="6" t="s">
        <v>1287</v>
      </c>
      <c r="D144" s="6" t="s">
        <v>1521</v>
      </c>
      <c r="E144" s="6" t="s">
        <v>1080</v>
      </c>
      <c r="F144" s="6" t="s">
        <v>1288</v>
      </c>
      <c r="G144" s="6">
        <v>7962531995</v>
      </c>
      <c r="H144" s="11">
        <f>VLOOKUP(B144, Membership_Details!$A$1:$C$201, 2, 0)</f>
        <v>38948</v>
      </c>
      <c r="I144" s="11">
        <f>VLOOKUP(B144, Membership_Details!$A$1:$C$201, 3, 0)</f>
        <v>41281</v>
      </c>
      <c r="J144" s="7">
        <f>VLOOKUP(B144, Membership_Details!$A$1:$D$201, 4, 0)</f>
        <v>2333</v>
      </c>
    </row>
    <row r="145" spans="1:10" x14ac:dyDescent="0.3">
      <c r="A145" s="16">
        <v>2593</v>
      </c>
      <c r="B145" s="20">
        <v>410</v>
      </c>
      <c r="C145" s="6" t="s">
        <v>1235</v>
      </c>
      <c r="D145" s="6" t="s">
        <v>1522</v>
      </c>
      <c r="E145" s="6" t="s">
        <v>1080</v>
      </c>
      <c r="F145" s="6" t="s">
        <v>1289</v>
      </c>
      <c r="G145" s="6">
        <v>5212165773</v>
      </c>
      <c r="H145" s="11">
        <f>VLOOKUP(B145, Membership_Details!$A$1:$C$201, 2, 0)</f>
        <v>41343</v>
      </c>
      <c r="I145" s="11">
        <f>VLOOKUP(B145, Membership_Details!$A$1:$C$201, 3, 0)</f>
        <v>48407</v>
      </c>
      <c r="J145" s="7">
        <f>VLOOKUP(B145, Membership_Details!$A$1:$D$201, 4, 0)</f>
        <v>7064</v>
      </c>
    </row>
    <row r="146" spans="1:10" x14ac:dyDescent="0.3">
      <c r="A146" s="16">
        <v>9807</v>
      </c>
      <c r="B146" s="20">
        <v>311</v>
      </c>
      <c r="C146" s="6" t="s">
        <v>1290</v>
      </c>
      <c r="D146" s="6" t="s">
        <v>1523</v>
      </c>
      <c r="E146" s="6" t="s">
        <v>1082</v>
      </c>
      <c r="F146" s="6" t="s">
        <v>1291</v>
      </c>
      <c r="G146" s="6">
        <v>1106944265</v>
      </c>
      <c r="H146" s="11">
        <f>VLOOKUP(B146, Membership_Details!$A$1:$C$201, 2, 0)</f>
        <v>38436</v>
      </c>
      <c r="I146" s="11">
        <f>VLOOKUP(B146, Membership_Details!$A$1:$C$201, 3, 0)</f>
        <v>43732</v>
      </c>
      <c r="J146" s="7">
        <f>VLOOKUP(B146, Membership_Details!$A$1:$D$201, 4, 0)</f>
        <v>5296</v>
      </c>
    </row>
    <row r="147" spans="1:10" x14ac:dyDescent="0.3">
      <c r="A147" s="16">
        <v>2525</v>
      </c>
      <c r="B147" s="20">
        <v>830</v>
      </c>
      <c r="C147" s="6" t="s">
        <v>358</v>
      </c>
      <c r="D147" s="6" t="s">
        <v>1524</v>
      </c>
      <c r="E147" s="6" t="s">
        <v>1077</v>
      </c>
      <c r="F147" s="6" t="s">
        <v>987</v>
      </c>
      <c r="G147" s="6">
        <v>9484650144</v>
      </c>
      <c r="H147" s="11">
        <f>VLOOKUP(B147, Membership_Details!$A$1:$C$201, 2, 0)</f>
        <v>40353</v>
      </c>
      <c r="I147" s="11">
        <f>VLOOKUP(B147, Membership_Details!$A$1:$C$201, 3, 0)</f>
        <v>46345</v>
      </c>
      <c r="J147" s="7">
        <f>VLOOKUP(B147, Membership_Details!$A$1:$D$201, 4, 0)</f>
        <v>5992</v>
      </c>
    </row>
    <row r="148" spans="1:10" x14ac:dyDescent="0.3">
      <c r="A148" s="16">
        <v>1724</v>
      </c>
      <c r="B148" s="20">
        <v>805</v>
      </c>
      <c r="C148" s="6" t="s">
        <v>1292</v>
      </c>
      <c r="D148" s="6" t="s">
        <v>1525</v>
      </c>
      <c r="E148" s="6" t="s">
        <v>1077</v>
      </c>
      <c r="F148" s="6" t="s">
        <v>1293</v>
      </c>
      <c r="G148" s="6">
        <v>5023276687</v>
      </c>
      <c r="H148" s="11">
        <f>VLOOKUP(B148, Membership_Details!$A$1:$C$201, 2, 0)</f>
        <v>30618</v>
      </c>
      <c r="I148" s="11">
        <f>VLOOKUP(B148, Membership_Details!$A$1:$C$201, 3, 0)</f>
        <v>32019</v>
      </c>
      <c r="J148" s="7">
        <f>VLOOKUP(B148, Membership_Details!$A$1:$D$201, 4, 0)</f>
        <v>1401</v>
      </c>
    </row>
    <row r="149" spans="1:10" x14ac:dyDescent="0.3">
      <c r="A149" s="16">
        <v>7146</v>
      </c>
      <c r="B149" s="20">
        <v>351</v>
      </c>
      <c r="C149" s="6" t="s">
        <v>1294</v>
      </c>
      <c r="D149" s="6" t="s">
        <v>1526</v>
      </c>
      <c r="E149" s="6" t="s">
        <v>1080</v>
      </c>
      <c r="F149" s="6" t="s">
        <v>298</v>
      </c>
      <c r="G149" s="6">
        <v>2048989791</v>
      </c>
      <c r="H149" s="11">
        <f>VLOOKUP(B149, Membership_Details!$A$1:$C$201, 2, 0)</f>
        <v>41589</v>
      </c>
      <c r="I149" s="11">
        <f>VLOOKUP(B149, Membership_Details!$A$1:$C$201, 3, 0)</f>
        <v>46347</v>
      </c>
      <c r="J149" s="7">
        <f>VLOOKUP(B149, Membership_Details!$A$1:$D$201, 4, 0)</f>
        <v>4758</v>
      </c>
    </row>
    <row r="150" spans="1:10" x14ac:dyDescent="0.3">
      <c r="A150" s="16">
        <v>563</v>
      </c>
      <c r="B150" s="20">
        <v>529</v>
      </c>
      <c r="C150" s="6" t="s">
        <v>229</v>
      </c>
      <c r="D150" s="6" t="s">
        <v>1527</v>
      </c>
      <c r="E150" s="6" t="s">
        <v>1082</v>
      </c>
      <c r="F150" s="6" t="s">
        <v>1295</v>
      </c>
      <c r="G150" s="6">
        <v>8133737988</v>
      </c>
      <c r="H150" s="11">
        <f>VLOOKUP(B150, Membership_Details!$A$1:$C$201, 2, 0)</f>
        <v>27557</v>
      </c>
      <c r="I150" s="11">
        <f>VLOOKUP(B150, Membership_Details!$A$1:$C$201, 3, 0)</f>
        <v>30326</v>
      </c>
      <c r="J150" s="7">
        <f>VLOOKUP(B150, Membership_Details!$A$1:$D$201, 4, 0)</f>
        <v>2769</v>
      </c>
    </row>
    <row r="151" spans="1:10" x14ac:dyDescent="0.3">
      <c r="A151" s="16">
        <v>7771</v>
      </c>
      <c r="B151" s="20">
        <v>52</v>
      </c>
      <c r="C151" s="6" t="s">
        <v>1296</v>
      </c>
      <c r="D151" s="6" t="s">
        <v>1528</v>
      </c>
      <c r="E151" s="6" t="s">
        <v>1082</v>
      </c>
      <c r="F151" s="6" t="s">
        <v>1297</v>
      </c>
      <c r="G151" s="6">
        <v>3262621948</v>
      </c>
      <c r="H151" s="11">
        <f>VLOOKUP(B151, Membership_Details!$A$1:$C$201, 2, 0)</f>
        <v>37574</v>
      </c>
      <c r="I151" s="11">
        <f>VLOOKUP(B151, Membership_Details!$A$1:$C$201, 3, 0)</f>
        <v>44918</v>
      </c>
      <c r="J151" s="7">
        <f>VLOOKUP(B151, Membership_Details!$A$1:$D$201, 4, 0)</f>
        <v>7344</v>
      </c>
    </row>
    <row r="152" spans="1:10" x14ac:dyDescent="0.3">
      <c r="A152" s="16">
        <v>4789</v>
      </c>
      <c r="B152" s="20">
        <v>30</v>
      </c>
      <c r="C152" s="6" t="s">
        <v>1298</v>
      </c>
      <c r="D152" s="6" t="s">
        <v>1529</v>
      </c>
      <c r="E152" s="6" t="s">
        <v>1077</v>
      </c>
      <c r="F152" s="6" t="s">
        <v>880</v>
      </c>
      <c r="G152" s="6">
        <v>3426943865</v>
      </c>
      <c r="H152" s="11">
        <f>VLOOKUP(B152, Membership_Details!$A$1:$C$201, 2, 0)</f>
        <v>42701</v>
      </c>
      <c r="I152" s="11">
        <f>VLOOKUP(B152, Membership_Details!$A$1:$C$201, 3, 0)</f>
        <v>47289</v>
      </c>
      <c r="J152" s="7">
        <f>VLOOKUP(B152, Membership_Details!$A$1:$D$201, 4, 0)</f>
        <v>4588</v>
      </c>
    </row>
    <row r="153" spans="1:10" x14ac:dyDescent="0.3">
      <c r="A153" s="16">
        <v>3221</v>
      </c>
      <c r="B153" s="20">
        <v>421</v>
      </c>
      <c r="C153" s="6" t="s">
        <v>1299</v>
      </c>
      <c r="D153" s="6" t="s">
        <v>1530</v>
      </c>
      <c r="E153" s="6" t="s">
        <v>1082</v>
      </c>
      <c r="F153" s="6" t="s">
        <v>888</v>
      </c>
      <c r="G153" s="6">
        <v>7803854441</v>
      </c>
      <c r="H153" s="11">
        <f>VLOOKUP(B153, Membership_Details!$A$1:$C$201, 2, 0)</f>
        <v>37431</v>
      </c>
      <c r="I153" s="11">
        <f>VLOOKUP(B153, Membership_Details!$A$1:$C$201, 3, 0)</f>
        <v>41643</v>
      </c>
      <c r="J153" s="7">
        <f>VLOOKUP(B153, Membership_Details!$A$1:$D$201, 4, 0)</f>
        <v>4212</v>
      </c>
    </row>
    <row r="154" spans="1:10" x14ac:dyDescent="0.3">
      <c r="A154" s="16">
        <v>5197</v>
      </c>
      <c r="B154" s="20">
        <v>696</v>
      </c>
      <c r="C154" s="6" t="s">
        <v>493</v>
      </c>
      <c r="D154" s="6" t="s">
        <v>1531</v>
      </c>
      <c r="E154" s="6" t="s">
        <v>1077</v>
      </c>
      <c r="F154" s="6" t="s">
        <v>1300</v>
      </c>
      <c r="G154" s="6">
        <v>9770768694</v>
      </c>
      <c r="H154" s="11">
        <f>VLOOKUP(B154, Membership_Details!$A$1:$C$201, 2, 0)</f>
        <v>35026</v>
      </c>
      <c r="I154" s="11">
        <f>VLOOKUP(B154, Membership_Details!$A$1:$C$201, 3, 0)</f>
        <v>36681</v>
      </c>
      <c r="J154" s="7">
        <f>VLOOKUP(B154, Membership_Details!$A$1:$D$201, 4, 0)</f>
        <v>1655</v>
      </c>
    </row>
    <row r="155" spans="1:10" x14ac:dyDescent="0.3">
      <c r="A155" s="16">
        <v>8183</v>
      </c>
      <c r="B155" s="20">
        <v>788</v>
      </c>
      <c r="C155" s="6" t="s">
        <v>1301</v>
      </c>
      <c r="D155" s="6" t="s">
        <v>1532</v>
      </c>
      <c r="E155" s="6" t="s">
        <v>1082</v>
      </c>
      <c r="F155" s="6" t="s">
        <v>1302</v>
      </c>
      <c r="G155" s="6">
        <v>2496040176</v>
      </c>
      <c r="H155" s="11">
        <f>VLOOKUP(B155, Membership_Details!$A$1:$C$201, 2, 0)</f>
        <v>40677</v>
      </c>
      <c r="I155" s="11">
        <f>VLOOKUP(B155, Membership_Details!$A$1:$C$201, 3, 0)</f>
        <v>41528</v>
      </c>
      <c r="J155" s="7">
        <f>VLOOKUP(B155, Membership_Details!$A$1:$D$201, 4, 0)</f>
        <v>851</v>
      </c>
    </row>
    <row r="156" spans="1:10" x14ac:dyDescent="0.3">
      <c r="A156" s="16">
        <v>1126</v>
      </c>
      <c r="B156" s="20">
        <v>590</v>
      </c>
      <c r="C156" s="6" t="s">
        <v>1303</v>
      </c>
      <c r="D156" s="6" t="s">
        <v>1533</v>
      </c>
      <c r="E156" s="6" t="s">
        <v>1080</v>
      </c>
      <c r="F156" s="6" t="s">
        <v>357</v>
      </c>
      <c r="G156" s="6">
        <v>5597753640</v>
      </c>
      <c r="H156" s="11">
        <f>VLOOKUP(B156, Membership_Details!$A$1:$C$201, 2, 0)</f>
        <v>37462</v>
      </c>
      <c r="I156" s="11">
        <f>VLOOKUP(B156, Membership_Details!$A$1:$C$201, 3, 0)</f>
        <v>40524</v>
      </c>
      <c r="J156" s="7">
        <f>VLOOKUP(B156, Membership_Details!$A$1:$D$201, 4, 0)</f>
        <v>3062</v>
      </c>
    </row>
    <row r="157" spans="1:10" x14ac:dyDescent="0.3">
      <c r="A157" s="16">
        <v>4899</v>
      </c>
      <c r="B157" s="20">
        <v>417</v>
      </c>
      <c r="C157" s="6" t="s">
        <v>546</v>
      </c>
      <c r="D157" s="6" t="s">
        <v>1534</v>
      </c>
      <c r="E157" s="6" t="s">
        <v>1077</v>
      </c>
      <c r="F157" s="6" t="s">
        <v>1304</v>
      </c>
      <c r="G157" s="6">
        <v>6624913103</v>
      </c>
      <c r="H157" s="11">
        <f>VLOOKUP(B157, Membership_Details!$A$1:$C$201, 2, 0)</f>
        <v>40081</v>
      </c>
      <c r="I157" s="11">
        <f>VLOOKUP(B157, Membership_Details!$A$1:$C$201, 3, 0)</f>
        <v>45001</v>
      </c>
      <c r="J157" s="7">
        <f>VLOOKUP(B157, Membership_Details!$A$1:$D$201, 4, 0)</f>
        <v>4920</v>
      </c>
    </row>
    <row r="158" spans="1:10" x14ac:dyDescent="0.3">
      <c r="A158" s="16">
        <v>4732</v>
      </c>
      <c r="B158" s="20">
        <v>635</v>
      </c>
      <c r="C158" s="6" t="s">
        <v>1305</v>
      </c>
      <c r="D158" s="6" t="s">
        <v>1535</v>
      </c>
      <c r="E158" s="6" t="s">
        <v>1077</v>
      </c>
      <c r="F158" s="6" t="s">
        <v>1306</v>
      </c>
      <c r="G158" s="6">
        <v>2676477272</v>
      </c>
      <c r="H158" s="11">
        <f>VLOOKUP(B158, Membership_Details!$A$1:$C$201, 2, 0)</f>
        <v>29348</v>
      </c>
      <c r="I158" s="11">
        <f>VLOOKUP(B158, Membership_Details!$A$1:$C$201, 3, 0)</f>
        <v>32068</v>
      </c>
      <c r="J158" s="7">
        <f>VLOOKUP(B158, Membership_Details!$A$1:$D$201, 4, 0)</f>
        <v>2720</v>
      </c>
    </row>
    <row r="159" spans="1:10" x14ac:dyDescent="0.3">
      <c r="A159" s="16">
        <v>4103</v>
      </c>
      <c r="B159" s="20">
        <v>549</v>
      </c>
      <c r="C159" s="6" t="s">
        <v>1307</v>
      </c>
      <c r="D159" s="6" t="s">
        <v>1536</v>
      </c>
      <c r="E159" s="6" t="s">
        <v>1077</v>
      </c>
      <c r="F159" s="6" t="s">
        <v>1308</v>
      </c>
      <c r="G159" s="6">
        <v>7164606551</v>
      </c>
      <c r="H159" s="11">
        <f>VLOOKUP(B159, Membership_Details!$A$1:$C$201, 2, 0)</f>
        <v>26598</v>
      </c>
      <c r="I159" s="11">
        <f>VLOOKUP(B159, Membership_Details!$A$1:$C$201, 3, 0)</f>
        <v>32864</v>
      </c>
      <c r="J159" s="7">
        <f>VLOOKUP(B159, Membership_Details!$A$1:$D$201, 4, 0)</f>
        <v>6266</v>
      </c>
    </row>
    <row r="160" spans="1:10" x14ac:dyDescent="0.3">
      <c r="A160" s="16">
        <v>7861</v>
      </c>
      <c r="B160" s="20">
        <v>877</v>
      </c>
      <c r="C160" s="6" t="s">
        <v>1309</v>
      </c>
      <c r="D160" s="6" t="s">
        <v>1537</v>
      </c>
      <c r="E160" s="6" t="s">
        <v>1080</v>
      </c>
      <c r="F160" s="6" t="s">
        <v>1310</v>
      </c>
      <c r="G160" s="6">
        <v>6448120894</v>
      </c>
      <c r="H160" s="11">
        <f>VLOOKUP(B160, Membership_Details!$A$1:$C$201, 2, 0)</f>
        <v>38732</v>
      </c>
      <c r="I160" s="11">
        <f>VLOOKUP(B160, Membership_Details!$A$1:$C$201, 3, 0)</f>
        <v>43959</v>
      </c>
      <c r="J160" s="7">
        <f>VLOOKUP(B160, Membership_Details!$A$1:$D$201, 4, 0)</f>
        <v>5227</v>
      </c>
    </row>
    <row r="161" spans="1:10" x14ac:dyDescent="0.3">
      <c r="A161" s="16">
        <v>7764</v>
      </c>
      <c r="B161" s="20">
        <v>690</v>
      </c>
      <c r="C161" s="6" t="s">
        <v>1311</v>
      </c>
      <c r="D161" s="6" t="s">
        <v>1538</v>
      </c>
      <c r="E161" s="6" t="s">
        <v>1080</v>
      </c>
      <c r="F161" s="6" t="s">
        <v>1312</v>
      </c>
      <c r="G161" s="6">
        <v>8065274712</v>
      </c>
      <c r="H161" s="11">
        <f>VLOOKUP(B161, Membership_Details!$A$1:$C$201, 2, 0)</f>
        <v>40486</v>
      </c>
      <c r="I161" s="11">
        <f>VLOOKUP(B161, Membership_Details!$A$1:$C$201, 3, 0)</f>
        <v>42090</v>
      </c>
      <c r="J161" s="7">
        <f>VLOOKUP(B161, Membership_Details!$A$1:$D$201, 4, 0)</f>
        <v>1604</v>
      </c>
    </row>
    <row r="162" spans="1:10" x14ac:dyDescent="0.3">
      <c r="A162" s="16">
        <v>5345</v>
      </c>
      <c r="B162" s="20">
        <v>164</v>
      </c>
      <c r="C162" s="6" t="s">
        <v>1313</v>
      </c>
      <c r="D162" s="6" t="s">
        <v>1539</v>
      </c>
      <c r="E162" s="6" t="s">
        <v>1080</v>
      </c>
      <c r="F162" s="6" t="s">
        <v>1314</v>
      </c>
      <c r="G162" s="6">
        <v>8636405460</v>
      </c>
      <c r="H162" s="11">
        <f>VLOOKUP(B162, Membership_Details!$A$1:$C$201, 2, 0)</f>
        <v>35569</v>
      </c>
      <c r="I162" s="11">
        <f>VLOOKUP(B162, Membership_Details!$A$1:$C$201, 3, 0)</f>
        <v>39460</v>
      </c>
      <c r="J162" s="7">
        <f>VLOOKUP(B162, Membership_Details!$A$1:$D$201, 4, 0)</f>
        <v>3891</v>
      </c>
    </row>
    <row r="163" spans="1:10" x14ac:dyDescent="0.3">
      <c r="A163" s="16">
        <v>6191</v>
      </c>
      <c r="B163" s="20">
        <v>279</v>
      </c>
      <c r="C163" s="6" t="s">
        <v>1276</v>
      </c>
      <c r="D163" s="6" t="s">
        <v>1540</v>
      </c>
      <c r="E163" s="6" t="s">
        <v>1082</v>
      </c>
      <c r="F163" s="6" t="s">
        <v>1315</v>
      </c>
      <c r="G163" s="6">
        <v>7478765147</v>
      </c>
      <c r="H163" s="11">
        <f>VLOOKUP(B163, Membership_Details!$A$1:$C$201, 2, 0)</f>
        <v>29908</v>
      </c>
      <c r="I163" s="11">
        <f>VLOOKUP(B163, Membership_Details!$A$1:$C$201, 3, 0)</f>
        <v>32618</v>
      </c>
      <c r="J163" s="7">
        <f>VLOOKUP(B163, Membership_Details!$A$1:$D$201, 4, 0)</f>
        <v>2710</v>
      </c>
    </row>
    <row r="164" spans="1:10" x14ac:dyDescent="0.3">
      <c r="A164" s="16">
        <v>310</v>
      </c>
      <c r="B164" s="20">
        <v>574</v>
      </c>
      <c r="C164" s="6" t="s">
        <v>1316</v>
      </c>
      <c r="D164" s="6" t="s">
        <v>1541</v>
      </c>
      <c r="E164" s="6" t="s">
        <v>1077</v>
      </c>
      <c r="F164" s="6" t="s">
        <v>874</v>
      </c>
      <c r="G164" s="6">
        <v>5704304288</v>
      </c>
      <c r="H164" s="11">
        <f>VLOOKUP(B164, Membership_Details!$A$1:$C$201, 2, 0)</f>
        <v>38631</v>
      </c>
      <c r="I164" s="11">
        <f>VLOOKUP(B164, Membership_Details!$A$1:$C$201, 3, 0)</f>
        <v>44297</v>
      </c>
      <c r="J164" s="7">
        <f>VLOOKUP(B164, Membership_Details!$A$1:$D$201, 4, 0)</f>
        <v>5666</v>
      </c>
    </row>
    <row r="165" spans="1:10" x14ac:dyDescent="0.3">
      <c r="A165" s="16">
        <v>3095</v>
      </c>
      <c r="B165" s="20">
        <v>222</v>
      </c>
      <c r="C165" s="6" t="s">
        <v>1317</v>
      </c>
      <c r="D165" s="6" t="s">
        <v>1542</v>
      </c>
      <c r="E165" s="6" t="s">
        <v>1082</v>
      </c>
      <c r="F165" s="6" t="s">
        <v>1318</v>
      </c>
      <c r="G165" s="6">
        <v>7239777917</v>
      </c>
      <c r="H165" s="11">
        <f>VLOOKUP(B165, Membership_Details!$A$1:$C$201, 2, 0)</f>
        <v>26370</v>
      </c>
      <c r="I165" s="11">
        <f>VLOOKUP(B165, Membership_Details!$A$1:$C$201, 3, 0)</f>
        <v>32839</v>
      </c>
      <c r="J165" s="7">
        <f>VLOOKUP(B165, Membership_Details!$A$1:$D$201, 4, 0)</f>
        <v>6469</v>
      </c>
    </row>
    <row r="166" spans="1:10" x14ac:dyDescent="0.3">
      <c r="A166" s="16">
        <v>2159</v>
      </c>
      <c r="B166" s="20">
        <v>640</v>
      </c>
      <c r="C166" s="6" t="s">
        <v>1319</v>
      </c>
      <c r="D166" s="6" t="s">
        <v>1543</v>
      </c>
      <c r="E166" s="6" t="s">
        <v>1082</v>
      </c>
      <c r="F166" s="6" t="s">
        <v>1320</v>
      </c>
      <c r="G166" s="6">
        <v>2543703845</v>
      </c>
      <c r="H166" s="11">
        <f>VLOOKUP(B166, Membership_Details!$A$1:$C$201, 2, 0)</f>
        <v>42654</v>
      </c>
      <c r="I166" s="11">
        <f>VLOOKUP(B166, Membership_Details!$A$1:$C$201, 3, 0)</f>
        <v>46610</v>
      </c>
      <c r="J166" s="7">
        <f>VLOOKUP(B166, Membership_Details!$A$1:$D$201, 4, 0)</f>
        <v>3956</v>
      </c>
    </row>
    <row r="167" spans="1:10" x14ac:dyDescent="0.3">
      <c r="A167" s="16">
        <v>3569</v>
      </c>
      <c r="B167" s="20">
        <v>896</v>
      </c>
      <c r="C167" s="6" t="s">
        <v>1321</v>
      </c>
      <c r="D167" s="6" t="s">
        <v>1544</v>
      </c>
      <c r="E167" s="6" t="s">
        <v>1082</v>
      </c>
      <c r="F167" s="6" t="s">
        <v>1322</v>
      </c>
      <c r="G167" s="6">
        <v>6104073082</v>
      </c>
      <c r="H167" s="11">
        <f>VLOOKUP(B167, Membership_Details!$A$1:$C$201, 2, 0)</f>
        <v>42675</v>
      </c>
      <c r="I167" s="11">
        <f>VLOOKUP(B167, Membership_Details!$A$1:$C$201, 3, 0)</f>
        <v>44395</v>
      </c>
      <c r="J167" s="7">
        <f>VLOOKUP(B167, Membership_Details!$A$1:$D$201, 4, 0)</f>
        <v>1720</v>
      </c>
    </row>
    <row r="168" spans="1:10" x14ac:dyDescent="0.3">
      <c r="A168" s="16">
        <v>5958</v>
      </c>
      <c r="B168" s="20">
        <v>318</v>
      </c>
      <c r="C168" s="6" t="s">
        <v>566</v>
      </c>
      <c r="D168" s="6" t="s">
        <v>1545</v>
      </c>
      <c r="E168" s="6" t="s">
        <v>1082</v>
      </c>
      <c r="F168" s="6" t="s">
        <v>1323</v>
      </c>
      <c r="G168" s="6">
        <v>5160860537</v>
      </c>
      <c r="H168" s="11">
        <f>VLOOKUP(B168, Membership_Details!$A$1:$C$201, 2, 0)</f>
        <v>27180</v>
      </c>
      <c r="I168" s="11">
        <f>VLOOKUP(B168, Membership_Details!$A$1:$C$201, 3, 0)</f>
        <v>31970</v>
      </c>
      <c r="J168" s="7">
        <f>VLOOKUP(B168, Membership_Details!$A$1:$D$201, 4, 0)</f>
        <v>4790</v>
      </c>
    </row>
    <row r="169" spans="1:10" x14ac:dyDescent="0.3">
      <c r="A169" s="16">
        <v>1275</v>
      </c>
      <c r="B169" s="20">
        <v>953</v>
      </c>
      <c r="C169" s="6" t="s">
        <v>1324</v>
      </c>
      <c r="D169" s="6" t="s">
        <v>1546</v>
      </c>
      <c r="E169" s="6" t="s">
        <v>1082</v>
      </c>
      <c r="F169" s="6" t="s">
        <v>1325</v>
      </c>
      <c r="G169" s="6">
        <v>2792956542</v>
      </c>
      <c r="H169" s="11">
        <f>VLOOKUP(B169, Membership_Details!$A$1:$C$201, 2, 0)</f>
        <v>36589</v>
      </c>
      <c r="I169" s="11">
        <f>VLOOKUP(B169, Membership_Details!$A$1:$C$201, 3, 0)</f>
        <v>42397</v>
      </c>
      <c r="J169" s="7">
        <f>VLOOKUP(B169, Membership_Details!$A$1:$D$201, 4, 0)</f>
        <v>5808</v>
      </c>
    </row>
    <row r="170" spans="1:10" x14ac:dyDescent="0.3">
      <c r="A170" s="16">
        <v>6357</v>
      </c>
      <c r="B170" s="20">
        <v>681</v>
      </c>
      <c r="C170" s="6" t="s">
        <v>1326</v>
      </c>
      <c r="D170" s="6" t="s">
        <v>1547</v>
      </c>
      <c r="E170" s="6" t="s">
        <v>1082</v>
      </c>
      <c r="F170" s="6" t="s">
        <v>916</v>
      </c>
      <c r="G170" s="6">
        <v>3676237077</v>
      </c>
      <c r="H170" s="11">
        <f>VLOOKUP(B170, Membership_Details!$A$1:$C$201, 2, 0)</f>
        <v>39826</v>
      </c>
      <c r="I170" s="11">
        <f>VLOOKUP(B170, Membership_Details!$A$1:$C$201, 3, 0)</f>
        <v>43852</v>
      </c>
      <c r="J170" s="7">
        <f>VLOOKUP(B170, Membership_Details!$A$1:$D$201, 4, 0)</f>
        <v>4026</v>
      </c>
    </row>
    <row r="171" spans="1:10" x14ac:dyDescent="0.3">
      <c r="A171" s="16">
        <v>4551</v>
      </c>
      <c r="B171" s="20">
        <v>972</v>
      </c>
      <c r="C171" s="6" t="s">
        <v>1327</v>
      </c>
      <c r="D171" s="6" t="s">
        <v>1548</v>
      </c>
      <c r="E171" s="6" t="s">
        <v>1080</v>
      </c>
      <c r="F171" s="6" t="s">
        <v>1328</v>
      </c>
      <c r="G171" s="6">
        <v>2375791511</v>
      </c>
      <c r="H171" s="11">
        <f>VLOOKUP(B171, Membership_Details!$A$1:$C$201, 2, 0)</f>
        <v>39964</v>
      </c>
      <c r="I171" s="11">
        <f>VLOOKUP(B171, Membership_Details!$A$1:$C$201, 3, 0)</f>
        <v>45194</v>
      </c>
      <c r="J171" s="7">
        <f>VLOOKUP(B171, Membership_Details!$A$1:$D$201, 4, 0)</f>
        <v>5230</v>
      </c>
    </row>
    <row r="172" spans="1:10" x14ac:dyDescent="0.3">
      <c r="A172" s="16">
        <v>4252</v>
      </c>
      <c r="B172" s="20">
        <v>407</v>
      </c>
      <c r="C172" s="6" t="s">
        <v>1166</v>
      </c>
      <c r="D172" s="6" t="s">
        <v>1549</v>
      </c>
      <c r="E172" s="6" t="s">
        <v>1077</v>
      </c>
      <c r="F172" s="6" t="s">
        <v>1329</v>
      </c>
      <c r="G172" s="6">
        <v>1578883625</v>
      </c>
      <c r="H172" s="11">
        <f>VLOOKUP(B172, Membership_Details!$A$1:$C$201, 2, 0)</f>
        <v>32729</v>
      </c>
      <c r="I172" s="11">
        <f>VLOOKUP(B172, Membership_Details!$A$1:$C$201, 3, 0)</f>
        <v>39308</v>
      </c>
      <c r="J172" s="7">
        <f>VLOOKUP(B172, Membership_Details!$A$1:$D$201, 4, 0)</f>
        <v>6579</v>
      </c>
    </row>
    <row r="173" spans="1:10" x14ac:dyDescent="0.3">
      <c r="A173" s="16">
        <v>2096</v>
      </c>
      <c r="B173" s="20">
        <v>226</v>
      </c>
      <c r="C173" s="6" t="s">
        <v>592</v>
      </c>
      <c r="D173" s="6" t="s">
        <v>1550</v>
      </c>
      <c r="E173" s="6" t="s">
        <v>1077</v>
      </c>
      <c r="F173" s="6" t="s">
        <v>1330</v>
      </c>
      <c r="G173" s="6">
        <v>3365326918</v>
      </c>
      <c r="H173" s="11">
        <f>VLOOKUP(B173, Membership_Details!$A$1:$C$201, 2, 0)</f>
        <v>31375</v>
      </c>
      <c r="I173" s="11">
        <f>VLOOKUP(B173, Membership_Details!$A$1:$C$201, 3, 0)</f>
        <v>34598</v>
      </c>
      <c r="J173" s="7">
        <f>VLOOKUP(B173, Membership_Details!$A$1:$D$201, 4, 0)</f>
        <v>3223</v>
      </c>
    </row>
    <row r="174" spans="1:10" x14ac:dyDescent="0.3">
      <c r="A174" s="16">
        <v>5209</v>
      </c>
      <c r="B174" s="20">
        <v>762</v>
      </c>
      <c r="C174" s="6" t="s">
        <v>1331</v>
      </c>
      <c r="D174" s="6" t="s">
        <v>1551</v>
      </c>
      <c r="E174" s="6" t="s">
        <v>1082</v>
      </c>
      <c r="F174" s="6" t="s">
        <v>1332</v>
      </c>
      <c r="G174" s="6">
        <v>8798033999</v>
      </c>
      <c r="H174" s="11">
        <f>VLOOKUP(B174, Membership_Details!$A$1:$C$201, 2, 0)</f>
        <v>43729</v>
      </c>
      <c r="I174" s="11">
        <f>VLOOKUP(B174, Membership_Details!$A$1:$C$201, 3, 0)</f>
        <v>45888</v>
      </c>
      <c r="J174" s="7">
        <f>VLOOKUP(B174, Membership_Details!$A$1:$D$201, 4, 0)</f>
        <v>2159</v>
      </c>
    </row>
    <row r="175" spans="1:10" x14ac:dyDescent="0.3">
      <c r="A175" s="16">
        <v>9271</v>
      </c>
      <c r="B175" s="20">
        <v>872</v>
      </c>
      <c r="C175" s="6" t="s">
        <v>1333</v>
      </c>
      <c r="D175" s="6" t="s">
        <v>1552</v>
      </c>
      <c r="E175" s="6" t="s">
        <v>1082</v>
      </c>
      <c r="F175" s="6" t="s">
        <v>836</v>
      </c>
      <c r="G175" s="6">
        <v>5734730611</v>
      </c>
      <c r="H175" s="11">
        <f>VLOOKUP(B175, Membership_Details!$A$1:$C$201, 2, 0)</f>
        <v>36589</v>
      </c>
      <c r="I175" s="11">
        <f>VLOOKUP(B175, Membership_Details!$A$1:$C$201, 3, 0)</f>
        <v>41980</v>
      </c>
      <c r="J175" s="7">
        <f>VLOOKUP(B175, Membership_Details!$A$1:$D$201, 4, 0)</f>
        <v>5391</v>
      </c>
    </row>
    <row r="176" spans="1:10" x14ac:dyDescent="0.3">
      <c r="A176" s="16">
        <v>6772</v>
      </c>
      <c r="B176" s="20">
        <v>473</v>
      </c>
      <c r="C176" s="6" t="s">
        <v>385</v>
      </c>
      <c r="D176" s="6" t="s">
        <v>1553</v>
      </c>
      <c r="E176" s="6" t="s">
        <v>1080</v>
      </c>
      <c r="F176" s="6" t="s">
        <v>1334</v>
      </c>
      <c r="G176" s="6">
        <v>7600088539</v>
      </c>
      <c r="H176" s="11">
        <f>VLOOKUP(B176, Membership_Details!$A$1:$C$201, 2, 0)</f>
        <v>27879</v>
      </c>
      <c r="I176" s="11">
        <f>VLOOKUP(B176, Membership_Details!$A$1:$C$201, 3, 0)</f>
        <v>34520</v>
      </c>
      <c r="J176" s="7">
        <f>VLOOKUP(B176, Membership_Details!$A$1:$D$201, 4, 0)</f>
        <v>6641</v>
      </c>
    </row>
    <row r="177" spans="1:10" x14ac:dyDescent="0.3">
      <c r="A177" s="16">
        <v>4628</v>
      </c>
      <c r="B177" s="20">
        <v>248</v>
      </c>
      <c r="C177" s="6" t="s">
        <v>1335</v>
      </c>
      <c r="D177" s="6" t="s">
        <v>1554</v>
      </c>
      <c r="E177" s="6" t="s">
        <v>1082</v>
      </c>
      <c r="F177" s="6" t="s">
        <v>1336</v>
      </c>
      <c r="G177" s="6">
        <v>5946963380</v>
      </c>
      <c r="H177" s="11">
        <f>VLOOKUP(B177, Membership_Details!$A$1:$C$201, 2, 0)</f>
        <v>40345</v>
      </c>
      <c r="I177" s="11">
        <f>VLOOKUP(B177, Membership_Details!$A$1:$C$201, 3, 0)</f>
        <v>43963</v>
      </c>
      <c r="J177" s="7">
        <f>VLOOKUP(B177, Membership_Details!$A$1:$D$201, 4, 0)</f>
        <v>3618</v>
      </c>
    </row>
    <row r="178" spans="1:10" x14ac:dyDescent="0.3">
      <c r="A178" s="16">
        <v>3853</v>
      </c>
      <c r="B178" s="20">
        <v>416</v>
      </c>
      <c r="C178" s="6" t="s">
        <v>1149</v>
      </c>
      <c r="D178" s="6" t="s">
        <v>1555</v>
      </c>
      <c r="E178" s="6" t="s">
        <v>1082</v>
      </c>
      <c r="F178" s="6" t="s">
        <v>1337</v>
      </c>
      <c r="G178" s="6">
        <v>2407798660</v>
      </c>
      <c r="H178" s="11">
        <f>VLOOKUP(B178, Membership_Details!$A$1:$C$201, 2, 0)</f>
        <v>40802</v>
      </c>
      <c r="I178" s="11">
        <f>VLOOKUP(B178, Membership_Details!$A$1:$C$201, 3, 0)</f>
        <v>46010</v>
      </c>
      <c r="J178" s="7">
        <f>VLOOKUP(B178, Membership_Details!$A$1:$D$201, 4, 0)</f>
        <v>5208</v>
      </c>
    </row>
    <row r="179" spans="1:10" x14ac:dyDescent="0.3">
      <c r="A179" s="16">
        <v>515</v>
      </c>
      <c r="B179" s="20">
        <v>425</v>
      </c>
      <c r="C179" s="6" t="s">
        <v>579</v>
      </c>
      <c r="D179" s="6" t="s">
        <v>1556</v>
      </c>
      <c r="E179" s="6" t="s">
        <v>1080</v>
      </c>
      <c r="F179" s="6" t="s">
        <v>1338</v>
      </c>
      <c r="G179" s="6">
        <v>3644687016</v>
      </c>
      <c r="H179" s="11">
        <f>VLOOKUP(B179, Membership_Details!$A$1:$C$201, 2, 0)</f>
        <v>42890</v>
      </c>
      <c r="I179" s="11">
        <f>VLOOKUP(B179, Membership_Details!$A$1:$C$201, 3, 0)</f>
        <v>43808</v>
      </c>
      <c r="J179" s="7">
        <f>VLOOKUP(B179, Membership_Details!$A$1:$D$201, 4, 0)</f>
        <v>918</v>
      </c>
    </row>
    <row r="180" spans="1:10" x14ac:dyDescent="0.3">
      <c r="A180" s="16">
        <v>7513</v>
      </c>
      <c r="B180" s="20">
        <v>435</v>
      </c>
      <c r="C180" s="6" t="s">
        <v>1339</v>
      </c>
      <c r="D180" s="6" t="s">
        <v>1557</v>
      </c>
      <c r="E180" s="6" t="s">
        <v>1080</v>
      </c>
      <c r="F180" s="6" t="s">
        <v>958</v>
      </c>
      <c r="G180" s="6">
        <v>1848195986</v>
      </c>
      <c r="H180" s="11">
        <f>VLOOKUP(B180, Membership_Details!$A$1:$C$201, 2, 0)</f>
        <v>34857</v>
      </c>
      <c r="I180" s="11">
        <f>VLOOKUP(B180, Membership_Details!$A$1:$C$201, 3, 0)</f>
        <v>39999</v>
      </c>
      <c r="J180" s="7">
        <f>VLOOKUP(B180, Membership_Details!$A$1:$D$201, 4, 0)</f>
        <v>5142</v>
      </c>
    </row>
    <row r="181" spans="1:10" x14ac:dyDescent="0.3">
      <c r="A181" s="16">
        <v>9030</v>
      </c>
      <c r="B181" s="20">
        <v>370</v>
      </c>
      <c r="C181" s="6" t="s">
        <v>1340</v>
      </c>
      <c r="D181" s="6" t="s">
        <v>1558</v>
      </c>
      <c r="E181" s="6" t="s">
        <v>1077</v>
      </c>
      <c r="F181" s="6" t="s">
        <v>750</v>
      </c>
      <c r="G181" s="6">
        <v>5755404369</v>
      </c>
      <c r="H181" s="11">
        <f>VLOOKUP(B181, Membership_Details!$A$1:$C$201, 2, 0)</f>
        <v>35960</v>
      </c>
      <c r="I181" s="11">
        <f>VLOOKUP(B181, Membership_Details!$A$1:$C$201, 3, 0)</f>
        <v>42486</v>
      </c>
      <c r="J181" s="7">
        <f>VLOOKUP(B181, Membership_Details!$A$1:$D$201, 4, 0)</f>
        <v>6526</v>
      </c>
    </row>
    <row r="182" spans="1:10" x14ac:dyDescent="0.3">
      <c r="A182" s="16">
        <v>2378</v>
      </c>
      <c r="B182" s="20">
        <v>406</v>
      </c>
      <c r="C182" s="6" t="s">
        <v>1197</v>
      </c>
      <c r="D182" s="6" t="s">
        <v>1559</v>
      </c>
      <c r="E182" s="6" t="s">
        <v>1077</v>
      </c>
      <c r="F182" s="6" t="s">
        <v>1341</v>
      </c>
      <c r="G182" s="6">
        <v>2705083615</v>
      </c>
      <c r="H182" s="11">
        <f>VLOOKUP(B182, Membership_Details!$A$1:$C$201, 2, 0)</f>
        <v>32359</v>
      </c>
      <c r="I182" s="11">
        <f>VLOOKUP(B182, Membership_Details!$A$1:$C$201, 3, 0)</f>
        <v>39222</v>
      </c>
      <c r="J182" s="7">
        <f>VLOOKUP(B182, Membership_Details!$A$1:$D$201, 4, 0)</f>
        <v>6863</v>
      </c>
    </row>
    <row r="183" spans="1:10" x14ac:dyDescent="0.3">
      <c r="A183" s="16">
        <v>5894</v>
      </c>
      <c r="B183" s="20">
        <v>976</v>
      </c>
      <c r="C183" s="6" t="s">
        <v>383</v>
      </c>
      <c r="D183" s="6" t="s">
        <v>1560</v>
      </c>
      <c r="E183" s="6" t="s">
        <v>1077</v>
      </c>
      <c r="F183" s="6" t="s">
        <v>1342</v>
      </c>
      <c r="G183" s="6">
        <v>2287296780</v>
      </c>
      <c r="H183" s="11">
        <f>VLOOKUP(B183, Membership_Details!$A$1:$C$201, 2, 0)</f>
        <v>41343</v>
      </c>
      <c r="I183" s="11">
        <f>VLOOKUP(B183, Membership_Details!$A$1:$C$201, 3, 0)</f>
        <v>41645</v>
      </c>
      <c r="J183" s="7">
        <f>VLOOKUP(B183, Membership_Details!$A$1:$D$201, 4, 0)</f>
        <v>302</v>
      </c>
    </row>
    <row r="184" spans="1:10" x14ac:dyDescent="0.3">
      <c r="A184" s="16">
        <v>7587</v>
      </c>
      <c r="B184" s="20">
        <v>349</v>
      </c>
      <c r="C184" s="6" t="s">
        <v>1343</v>
      </c>
      <c r="D184" s="6" t="s">
        <v>1561</v>
      </c>
      <c r="E184" s="6" t="s">
        <v>1077</v>
      </c>
      <c r="F184" s="6" t="s">
        <v>1344</v>
      </c>
      <c r="G184" s="6">
        <v>7152577292</v>
      </c>
      <c r="H184" s="11">
        <f>VLOOKUP(B184, Membership_Details!$A$1:$C$201, 2, 0)</f>
        <v>41049</v>
      </c>
      <c r="I184" s="11">
        <f>VLOOKUP(B184, Membership_Details!$A$1:$C$201, 3, 0)</f>
        <v>43066</v>
      </c>
      <c r="J184" s="7">
        <f>VLOOKUP(B184, Membership_Details!$A$1:$D$201, 4, 0)</f>
        <v>2017</v>
      </c>
    </row>
    <row r="185" spans="1:10" x14ac:dyDescent="0.3">
      <c r="A185" s="16">
        <v>1424</v>
      </c>
      <c r="B185" s="20">
        <v>595</v>
      </c>
      <c r="C185" s="6" t="s">
        <v>1254</v>
      </c>
      <c r="D185" s="6" t="s">
        <v>1562</v>
      </c>
      <c r="E185" s="6" t="s">
        <v>1082</v>
      </c>
      <c r="F185" s="6" t="s">
        <v>1345</v>
      </c>
      <c r="G185" s="6">
        <v>5818539801</v>
      </c>
      <c r="H185" s="11">
        <f>VLOOKUP(B185, Membership_Details!$A$1:$C$201, 2, 0)</f>
        <v>30820</v>
      </c>
      <c r="I185" s="11">
        <f>VLOOKUP(B185, Membership_Details!$A$1:$C$201, 3, 0)</f>
        <v>36600</v>
      </c>
      <c r="J185" s="7">
        <f>VLOOKUP(B185, Membership_Details!$A$1:$D$201, 4, 0)</f>
        <v>5780</v>
      </c>
    </row>
    <row r="186" spans="1:10" x14ac:dyDescent="0.3">
      <c r="A186" s="16">
        <v>5214</v>
      </c>
      <c r="B186" s="20">
        <v>366</v>
      </c>
      <c r="C186" s="6" t="s">
        <v>1346</v>
      </c>
      <c r="D186" s="6" t="s">
        <v>1563</v>
      </c>
      <c r="E186" s="6" t="s">
        <v>1082</v>
      </c>
      <c r="F186" s="6" t="s">
        <v>1347</v>
      </c>
      <c r="G186" s="6">
        <v>5684234865</v>
      </c>
      <c r="H186" s="11">
        <f>VLOOKUP(B186, Membership_Details!$A$1:$C$201, 2, 0)</f>
        <v>26107</v>
      </c>
      <c r="I186" s="11">
        <f>VLOOKUP(B186, Membership_Details!$A$1:$C$201, 3, 0)</f>
        <v>27549</v>
      </c>
      <c r="J186" s="7">
        <f>VLOOKUP(B186, Membership_Details!$A$1:$D$201, 4, 0)</f>
        <v>1442</v>
      </c>
    </row>
    <row r="187" spans="1:10" x14ac:dyDescent="0.3">
      <c r="A187" s="16">
        <v>8249</v>
      </c>
      <c r="B187" s="20">
        <v>39</v>
      </c>
      <c r="C187" s="6" t="s">
        <v>1348</v>
      </c>
      <c r="D187" s="6" t="s">
        <v>1564</v>
      </c>
      <c r="E187" s="6" t="s">
        <v>1082</v>
      </c>
      <c r="F187" s="6" t="s">
        <v>1349</v>
      </c>
      <c r="G187" s="6">
        <v>8687515154</v>
      </c>
      <c r="H187" s="11">
        <f>VLOOKUP(B187, Membership_Details!$A$1:$C$201, 2, 0)</f>
        <v>34893</v>
      </c>
      <c r="I187" s="11">
        <f>VLOOKUP(B187, Membership_Details!$A$1:$C$201, 3, 0)</f>
        <v>40036</v>
      </c>
      <c r="J187" s="7">
        <f>VLOOKUP(B187, Membership_Details!$A$1:$D$201, 4, 0)</f>
        <v>5143</v>
      </c>
    </row>
    <row r="188" spans="1:10" x14ac:dyDescent="0.3">
      <c r="A188" s="16">
        <v>3172</v>
      </c>
      <c r="B188" s="20">
        <v>978</v>
      </c>
      <c r="C188" s="6" t="s">
        <v>1088</v>
      </c>
      <c r="D188" s="6" t="s">
        <v>1565</v>
      </c>
      <c r="E188" s="6" t="s">
        <v>1077</v>
      </c>
      <c r="F188" s="6" t="s">
        <v>1350</v>
      </c>
      <c r="G188" s="6">
        <v>9719226221</v>
      </c>
      <c r="H188" s="11">
        <f>VLOOKUP(B188, Membership_Details!$A$1:$C$201, 2, 0)</f>
        <v>29419</v>
      </c>
      <c r="I188" s="11">
        <f>VLOOKUP(B188, Membership_Details!$A$1:$C$201, 3, 0)</f>
        <v>30070</v>
      </c>
      <c r="J188" s="7">
        <f>VLOOKUP(B188, Membership_Details!$A$1:$D$201, 4, 0)</f>
        <v>651</v>
      </c>
    </row>
    <row r="189" spans="1:10" x14ac:dyDescent="0.3">
      <c r="A189" s="16">
        <v>5489</v>
      </c>
      <c r="B189" s="20">
        <v>623</v>
      </c>
      <c r="C189" s="6" t="s">
        <v>1351</v>
      </c>
      <c r="D189" s="6" t="s">
        <v>1566</v>
      </c>
      <c r="E189" s="6" t="s">
        <v>1082</v>
      </c>
      <c r="F189" s="6" t="s">
        <v>1352</v>
      </c>
      <c r="G189" s="6">
        <v>4582180805</v>
      </c>
      <c r="H189" s="11">
        <f>VLOOKUP(B189, Membership_Details!$A$1:$C$201, 2, 0)</f>
        <v>28109</v>
      </c>
      <c r="I189" s="11">
        <f>VLOOKUP(B189, Membership_Details!$A$1:$C$201, 3, 0)</f>
        <v>31210</v>
      </c>
      <c r="J189" s="7">
        <f>VLOOKUP(B189, Membership_Details!$A$1:$D$201, 4, 0)</f>
        <v>3101</v>
      </c>
    </row>
    <row r="190" spans="1:10" x14ac:dyDescent="0.3">
      <c r="A190" s="16">
        <v>2037</v>
      </c>
      <c r="B190" s="20">
        <v>751</v>
      </c>
      <c r="C190" s="6" t="s">
        <v>1353</v>
      </c>
      <c r="D190" s="6" t="s">
        <v>1567</v>
      </c>
      <c r="E190" s="6" t="s">
        <v>1080</v>
      </c>
      <c r="F190" s="6" t="s">
        <v>1354</v>
      </c>
      <c r="G190" s="6">
        <v>1731496685</v>
      </c>
      <c r="H190" s="11">
        <f>VLOOKUP(B190, Membership_Details!$A$1:$C$201, 2, 0)</f>
        <v>40353</v>
      </c>
      <c r="I190" s="11">
        <f>VLOOKUP(B190, Membership_Details!$A$1:$C$201, 3, 0)</f>
        <v>42443</v>
      </c>
      <c r="J190" s="7">
        <f>VLOOKUP(B190, Membership_Details!$A$1:$D$201, 4, 0)</f>
        <v>2090</v>
      </c>
    </row>
    <row r="191" spans="1:10" x14ac:dyDescent="0.3">
      <c r="A191" s="16">
        <v>2401</v>
      </c>
      <c r="B191" s="20">
        <v>899</v>
      </c>
      <c r="C191" s="6" t="s">
        <v>1355</v>
      </c>
      <c r="D191" s="6" t="s">
        <v>1568</v>
      </c>
      <c r="E191" s="6" t="s">
        <v>1080</v>
      </c>
      <c r="F191" s="6" t="s">
        <v>1356</v>
      </c>
      <c r="G191" s="6">
        <v>2656568705</v>
      </c>
      <c r="H191" s="11">
        <f>VLOOKUP(B191, Membership_Details!$A$1:$C$201, 2, 0)</f>
        <v>26367</v>
      </c>
      <c r="I191" s="11">
        <f>VLOOKUP(B191, Membership_Details!$A$1:$C$201, 3, 0)</f>
        <v>30146</v>
      </c>
      <c r="J191" s="7">
        <f>VLOOKUP(B191, Membership_Details!$A$1:$D$201, 4, 0)</f>
        <v>3779</v>
      </c>
    </row>
    <row r="192" spans="1:10" x14ac:dyDescent="0.3">
      <c r="A192" s="16">
        <v>1303</v>
      </c>
      <c r="B192" s="20">
        <v>396</v>
      </c>
      <c r="C192" s="6" t="s">
        <v>1357</v>
      </c>
      <c r="D192" s="6" t="s">
        <v>1569</v>
      </c>
      <c r="E192" s="6" t="s">
        <v>1077</v>
      </c>
      <c r="F192" s="6" t="s">
        <v>874</v>
      </c>
      <c r="G192" s="6">
        <v>2383254556</v>
      </c>
      <c r="H192" s="11">
        <f>VLOOKUP(B192, Membership_Details!$A$1:$C$201, 2, 0)</f>
        <v>30071</v>
      </c>
      <c r="I192" s="11">
        <f>VLOOKUP(B192, Membership_Details!$A$1:$C$201, 3, 0)</f>
        <v>35395</v>
      </c>
      <c r="J192" s="7">
        <f>VLOOKUP(B192, Membership_Details!$A$1:$D$201, 4, 0)</f>
        <v>5324</v>
      </c>
    </row>
    <row r="193" spans="1:10" x14ac:dyDescent="0.3">
      <c r="A193" s="16">
        <v>6798</v>
      </c>
      <c r="B193" s="20">
        <v>792</v>
      </c>
      <c r="C193" s="6" t="s">
        <v>633</v>
      </c>
      <c r="D193" s="6" t="s">
        <v>1570</v>
      </c>
      <c r="E193" s="6" t="s">
        <v>1077</v>
      </c>
      <c r="F193" s="6" t="s">
        <v>899</v>
      </c>
      <c r="G193" s="6">
        <v>3546706958</v>
      </c>
      <c r="H193" s="11">
        <f>VLOOKUP(B193, Membership_Details!$A$1:$C$201, 2, 0)</f>
        <v>37044</v>
      </c>
      <c r="I193" s="11">
        <f>VLOOKUP(B193, Membership_Details!$A$1:$C$201, 3, 0)</f>
        <v>41647</v>
      </c>
      <c r="J193" s="7">
        <f>VLOOKUP(B193, Membership_Details!$A$1:$D$201, 4, 0)</f>
        <v>4603</v>
      </c>
    </row>
    <row r="194" spans="1:10" x14ac:dyDescent="0.3">
      <c r="A194" s="16">
        <v>9917</v>
      </c>
      <c r="B194" s="20">
        <v>808</v>
      </c>
      <c r="C194" s="6" t="s">
        <v>1106</v>
      </c>
      <c r="D194" s="6" t="s">
        <v>1571</v>
      </c>
      <c r="E194" s="6" t="s">
        <v>1080</v>
      </c>
      <c r="F194" s="6" t="s">
        <v>1358</v>
      </c>
      <c r="G194" s="6">
        <v>4148247171</v>
      </c>
      <c r="H194" s="11">
        <f>VLOOKUP(B194, Membership_Details!$A$1:$C$201, 2, 0)</f>
        <v>41746</v>
      </c>
      <c r="I194" s="11">
        <f>VLOOKUP(B194, Membership_Details!$A$1:$C$201, 3, 0)</f>
        <v>48917</v>
      </c>
      <c r="J194" s="7">
        <f>VLOOKUP(B194, Membership_Details!$A$1:$D$201, 4, 0)</f>
        <v>7171</v>
      </c>
    </row>
    <row r="195" spans="1:10" x14ac:dyDescent="0.3">
      <c r="A195" s="16">
        <v>2969</v>
      </c>
      <c r="B195" s="20">
        <v>903</v>
      </c>
      <c r="C195" s="6" t="s">
        <v>342</v>
      </c>
      <c r="D195" s="6" t="s">
        <v>1572</v>
      </c>
      <c r="E195" s="6" t="s">
        <v>1082</v>
      </c>
      <c r="F195" s="6" t="s">
        <v>1359</v>
      </c>
      <c r="G195" s="6">
        <v>8158241511</v>
      </c>
      <c r="H195" s="11">
        <f>VLOOKUP(B195, Membership_Details!$A$1:$C$201, 2, 0)</f>
        <v>41603</v>
      </c>
      <c r="I195" s="11">
        <f>VLOOKUP(B195, Membership_Details!$A$1:$C$201, 3, 0)</f>
        <v>42856</v>
      </c>
      <c r="J195" s="7">
        <f>VLOOKUP(B195, Membership_Details!$A$1:$D$201, 4, 0)</f>
        <v>1253</v>
      </c>
    </row>
    <row r="196" spans="1:10" x14ac:dyDescent="0.3">
      <c r="A196" s="16">
        <v>8737</v>
      </c>
      <c r="B196" s="20">
        <v>335</v>
      </c>
      <c r="C196" s="6" t="s">
        <v>1360</v>
      </c>
      <c r="D196" s="6" t="s">
        <v>1573</v>
      </c>
      <c r="E196" s="6" t="s">
        <v>1082</v>
      </c>
      <c r="F196" s="6" t="s">
        <v>1361</v>
      </c>
      <c r="G196" s="6">
        <v>1345806313</v>
      </c>
      <c r="H196" s="11">
        <f>VLOOKUP(B196, Membership_Details!$A$1:$C$201, 2, 0)</f>
        <v>30974</v>
      </c>
      <c r="I196" s="11">
        <f>VLOOKUP(B196, Membership_Details!$A$1:$C$201, 3, 0)</f>
        <v>35261</v>
      </c>
      <c r="J196" s="7">
        <f>VLOOKUP(B196, Membership_Details!$A$1:$D$201, 4, 0)</f>
        <v>4287</v>
      </c>
    </row>
    <row r="197" spans="1:10" x14ac:dyDescent="0.3">
      <c r="A197" s="16">
        <v>2104</v>
      </c>
      <c r="B197" s="20">
        <v>784</v>
      </c>
      <c r="C197" s="6" t="s">
        <v>1362</v>
      </c>
      <c r="D197" s="6" t="s">
        <v>1574</v>
      </c>
      <c r="E197" s="6" t="s">
        <v>1080</v>
      </c>
      <c r="F197" s="6" t="s">
        <v>1363</v>
      </c>
      <c r="G197" s="6">
        <v>9076432313</v>
      </c>
      <c r="H197" s="11">
        <f>VLOOKUP(B197, Membership_Details!$A$1:$C$201, 2, 0)</f>
        <v>34491</v>
      </c>
      <c r="I197" s="11">
        <f>VLOOKUP(B197, Membership_Details!$A$1:$C$201, 3, 0)</f>
        <v>39592</v>
      </c>
      <c r="J197" s="7">
        <f>VLOOKUP(B197, Membership_Details!$A$1:$D$201, 4, 0)</f>
        <v>5101</v>
      </c>
    </row>
    <row r="198" spans="1:10" x14ac:dyDescent="0.3">
      <c r="A198" s="16">
        <v>1702</v>
      </c>
      <c r="B198" s="20">
        <v>683</v>
      </c>
      <c r="C198" s="6" t="s">
        <v>365</v>
      </c>
      <c r="D198" s="6" t="s">
        <v>1575</v>
      </c>
      <c r="E198" s="6" t="s">
        <v>1080</v>
      </c>
      <c r="F198" s="6" t="s">
        <v>1364</v>
      </c>
      <c r="G198" s="6">
        <v>6507962797</v>
      </c>
      <c r="H198" s="11">
        <f>VLOOKUP(B198, Membership_Details!$A$1:$C$201, 2, 0)</f>
        <v>40408</v>
      </c>
      <c r="I198" s="11">
        <f>VLOOKUP(B198, Membership_Details!$A$1:$C$201, 3, 0)</f>
        <v>46382</v>
      </c>
      <c r="J198" s="7">
        <f>VLOOKUP(B198, Membership_Details!$A$1:$D$201, 4, 0)</f>
        <v>5974</v>
      </c>
    </row>
    <row r="199" spans="1:10" x14ac:dyDescent="0.3">
      <c r="A199" s="16">
        <v>8933</v>
      </c>
      <c r="B199" s="20">
        <v>536</v>
      </c>
      <c r="C199" s="6" t="s">
        <v>554</v>
      </c>
      <c r="D199" s="6" t="s">
        <v>1576</v>
      </c>
      <c r="E199" s="6" t="s">
        <v>1082</v>
      </c>
      <c r="F199" s="6" t="s">
        <v>1365</v>
      </c>
      <c r="G199" s="6">
        <v>5130575428</v>
      </c>
      <c r="H199" s="11">
        <f>VLOOKUP(B199, Membership_Details!$A$1:$C$201, 2, 0)</f>
        <v>40030</v>
      </c>
      <c r="I199" s="11">
        <f>VLOOKUP(B199, Membership_Details!$A$1:$C$201, 3, 0)</f>
        <v>41940</v>
      </c>
      <c r="J199" s="7">
        <f>VLOOKUP(B199, Membership_Details!$A$1:$D$201, 4, 0)</f>
        <v>1910</v>
      </c>
    </row>
    <row r="200" spans="1:10" x14ac:dyDescent="0.3">
      <c r="A200" s="16">
        <v>3624</v>
      </c>
      <c r="B200" s="20">
        <v>142</v>
      </c>
      <c r="C200" s="6" t="s">
        <v>1366</v>
      </c>
      <c r="D200" s="6" t="s">
        <v>1577</v>
      </c>
      <c r="E200" s="6" t="s">
        <v>1077</v>
      </c>
      <c r="F200" s="6" t="s">
        <v>1367</v>
      </c>
      <c r="G200" s="6">
        <v>7652369372</v>
      </c>
      <c r="H200" s="11">
        <f>VLOOKUP(B200, Membership_Details!$A$1:$C$201, 2, 0)</f>
        <v>42858</v>
      </c>
      <c r="I200" s="11">
        <f>VLOOKUP(B200, Membership_Details!$A$1:$C$201, 3, 0)</f>
        <v>44812</v>
      </c>
      <c r="J200" s="7">
        <f>VLOOKUP(B200, Membership_Details!$A$1:$D$201, 4, 0)</f>
        <v>1954</v>
      </c>
    </row>
    <row r="201" spans="1:10" x14ac:dyDescent="0.3">
      <c r="A201" s="17">
        <v>4892</v>
      </c>
      <c r="B201" s="21">
        <v>617</v>
      </c>
      <c r="C201" s="9" t="s">
        <v>1368</v>
      </c>
      <c r="D201" s="9" t="s">
        <v>1578</v>
      </c>
      <c r="E201" s="9" t="s">
        <v>1080</v>
      </c>
      <c r="F201" s="9" t="s">
        <v>1369</v>
      </c>
      <c r="G201" s="9">
        <v>9062287896</v>
      </c>
      <c r="H201" s="12">
        <f>VLOOKUP(B201, Membership_Details!$A$1:$C$201, 2, 0)</f>
        <v>33099</v>
      </c>
      <c r="I201" s="12">
        <f>VLOOKUP(B201, Membership_Details!$A$1:$C$201, 3, 0)</f>
        <v>34310</v>
      </c>
      <c r="J201" s="10">
        <f>VLOOKUP(B201, Membership_Details!$A$1:$D$201, 4, 0)</f>
        <v>1211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1"/>
  <sheetViews>
    <sheetView showGridLines="0" topLeftCell="I1" workbookViewId="0">
      <selection activeCell="R201" sqref="R201"/>
    </sheetView>
  </sheetViews>
  <sheetFormatPr defaultRowHeight="14.4" x14ac:dyDescent="0.3"/>
  <cols>
    <col min="1" max="1" width="5.88671875" bestFit="1" customWidth="1"/>
    <col min="2" max="2" width="5" bestFit="1" customWidth="1"/>
    <col min="3" max="3" width="18.6640625" bestFit="1" customWidth="1"/>
    <col min="4" max="4" width="11.5546875" bestFit="1" customWidth="1"/>
    <col min="5" max="5" width="9" bestFit="1" customWidth="1"/>
    <col min="6" max="6" width="10.88671875" bestFit="1" customWidth="1"/>
    <col min="7" max="7" width="11.77734375" bestFit="1" customWidth="1"/>
    <col min="8" max="8" width="38.21875" bestFit="1" customWidth="1"/>
    <col min="9" max="9" width="39.109375" bestFit="1" customWidth="1"/>
    <col min="10" max="10" width="14.33203125" bestFit="1" customWidth="1"/>
    <col min="11" max="11" width="16.77734375" style="47" bestFit="1" customWidth="1"/>
    <col min="12" max="12" width="12.5546875" style="1" bestFit="1" customWidth="1"/>
    <col min="13" max="13" width="17.6640625" bestFit="1" customWidth="1"/>
    <col min="14" max="14" width="28.33203125" bestFit="1" customWidth="1"/>
    <col min="15" max="15" width="9.109375" style="14" bestFit="1" customWidth="1"/>
    <col min="16" max="16" width="16.5546875" style="18" bestFit="1" customWidth="1"/>
    <col min="17" max="17" width="9.77734375" bestFit="1" customWidth="1"/>
  </cols>
  <sheetData>
    <row r="1" spans="1:17" x14ac:dyDescent="0.3">
      <c r="A1" s="72" t="s">
        <v>2</v>
      </c>
      <c r="B1" s="72" t="s">
        <v>1</v>
      </c>
      <c r="C1" s="72" t="s">
        <v>651</v>
      </c>
      <c r="D1" s="72" t="s">
        <v>652</v>
      </c>
      <c r="E1" s="72" t="s">
        <v>653</v>
      </c>
      <c r="F1" s="72" t="s">
        <v>654</v>
      </c>
      <c r="G1" s="72" t="s">
        <v>655</v>
      </c>
      <c r="H1" s="72" t="s">
        <v>656</v>
      </c>
      <c r="I1" s="72" t="s">
        <v>657</v>
      </c>
      <c r="J1" s="72" t="s">
        <v>1014</v>
      </c>
      <c r="K1" s="106" t="s">
        <v>1015</v>
      </c>
      <c r="L1" s="107" t="s">
        <v>1016</v>
      </c>
      <c r="M1" s="72" t="s">
        <v>1627</v>
      </c>
      <c r="N1" s="72" t="s">
        <v>1630</v>
      </c>
      <c r="O1" s="108" t="s">
        <v>1637</v>
      </c>
      <c r="P1" s="109" t="s">
        <v>1655</v>
      </c>
      <c r="Q1" s="72" t="s">
        <v>1685</v>
      </c>
    </row>
    <row r="2" spans="1:17" x14ac:dyDescent="0.3">
      <c r="A2" s="2">
        <v>690</v>
      </c>
      <c r="B2" s="3">
        <v>230</v>
      </c>
      <c r="C2" s="3" t="s">
        <v>658</v>
      </c>
      <c r="D2" s="3" t="s">
        <v>659</v>
      </c>
      <c r="E2" s="3" t="s">
        <v>660</v>
      </c>
      <c r="F2" s="3">
        <v>553</v>
      </c>
      <c r="G2" s="3">
        <v>1210</v>
      </c>
      <c r="H2" s="3" t="s">
        <v>661</v>
      </c>
      <c r="I2" s="3" t="s">
        <v>662</v>
      </c>
      <c r="J2" s="3" t="str">
        <f>VLOOKUP(A2, Status!$A$1:$D$201, 2, 0)</f>
        <v>DELIVERED</v>
      </c>
      <c r="K2" s="44">
        <f>VLOOKUP(A2, Status!$A$1:$D$201, 3, 0)</f>
        <v>41757</v>
      </c>
      <c r="L2" s="22" t="s">
        <v>1018</v>
      </c>
      <c r="M2" s="3" t="str">
        <f>IF(F2&lt;500, "Light", "Heavy")</f>
        <v>Heavy</v>
      </c>
      <c r="N2" s="3" t="str">
        <f>VLOOKUP(A2, Employee_Details!$A$1:$G$201, 4, 0)</f>
        <v>Market analyst</v>
      </c>
      <c r="O2" s="65">
        <f>F2/G2</f>
        <v>0.45702479338842977</v>
      </c>
      <c r="P2" s="19">
        <f>VLOOKUP(A2, Status!A1:E201, 5, 0)</f>
        <v>234</v>
      </c>
      <c r="Q2" s="4">
        <f>YEAR(K2)</f>
        <v>2014</v>
      </c>
    </row>
    <row r="3" spans="1:17" x14ac:dyDescent="0.3">
      <c r="A3" s="5">
        <v>933</v>
      </c>
      <c r="B3" s="6">
        <v>3189</v>
      </c>
      <c r="C3" s="6" t="s">
        <v>658</v>
      </c>
      <c r="D3" s="6" t="s">
        <v>663</v>
      </c>
      <c r="E3" s="6" t="s">
        <v>664</v>
      </c>
      <c r="F3" s="6">
        <v>810</v>
      </c>
      <c r="G3" s="6">
        <v>1114</v>
      </c>
      <c r="H3" s="6" t="s">
        <v>665</v>
      </c>
      <c r="I3" s="6" t="s">
        <v>666</v>
      </c>
      <c r="J3" s="6" t="str">
        <f>VLOOKUP(A3, Status!$A$1:$D$201, 2, 0)</f>
        <v>DELIVERED</v>
      </c>
      <c r="K3" s="45">
        <f>VLOOKUP(A3, Status!$A$1:$D$201, 3, 0)</f>
        <v>35595</v>
      </c>
      <c r="L3" s="11">
        <v>35710</v>
      </c>
      <c r="M3" s="6" t="str">
        <f t="shared" ref="M3:M66" si="0">IF(F3&lt;500, "Light", "Heavy")</f>
        <v>Heavy</v>
      </c>
      <c r="N3" s="6" t="str">
        <f>VLOOKUP(A3, Employee_Details!$A$1:$G$201, 4, 0)</f>
        <v>Chief finance officer</v>
      </c>
      <c r="O3" s="64">
        <f t="shared" ref="O3:O66" si="1">F3/G3</f>
        <v>0.72710951526032319</v>
      </c>
      <c r="P3" s="20">
        <f>VLOOKUP(A3, Status!A2:E202, 5, 0)</f>
        <v>26</v>
      </c>
      <c r="Q3" s="7">
        <f t="shared" ref="Q3:Q66" si="2">YEAR(K3)</f>
        <v>1997</v>
      </c>
    </row>
    <row r="4" spans="1:17" x14ac:dyDescent="0.3">
      <c r="A4" s="5">
        <v>261</v>
      </c>
      <c r="B4" s="6">
        <v>2216</v>
      </c>
      <c r="C4" s="6" t="s">
        <v>667</v>
      </c>
      <c r="D4" s="6" t="s">
        <v>659</v>
      </c>
      <c r="E4" s="6" t="s">
        <v>664</v>
      </c>
      <c r="F4" s="6">
        <v>994</v>
      </c>
      <c r="G4" s="6">
        <v>1020</v>
      </c>
      <c r="H4" s="6" t="s">
        <v>668</v>
      </c>
      <c r="I4" s="6" t="s">
        <v>669</v>
      </c>
      <c r="J4" s="6" t="str">
        <f>VLOOKUP(A4, Status!$A$1:$D$201, 2, 0)</f>
        <v>NOT DELIVERED</v>
      </c>
      <c r="K4" s="45">
        <f>VLOOKUP(A4, Status!$A$1:$D$201, 3, 0)</f>
        <v>34195</v>
      </c>
      <c r="L4" s="11" t="s">
        <v>1582</v>
      </c>
      <c r="M4" s="6" t="str">
        <f t="shared" si="0"/>
        <v>Heavy</v>
      </c>
      <c r="N4" s="6" t="str">
        <f>VLOOKUP(A4, Employee_Details!$A$1:$G$201, 4, 0)</f>
        <v>Transport manager</v>
      </c>
      <c r="O4" s="64">
        <f t="shared" si="1"/>
        <v>0.97450980392156861</v>
      </c>
      <c r="P4" s="20" t="str">
        <f>VLOOKUP(A4, Status!A3:E203, 5, 0)</f>
        <v/>
      </c>
      <c r="Q4" s="7">
        <f t="shared" si="2"/>
        <v>1993</v>
      </c>
    </row>
    <row r="5" spans="1:17" x14ac:dyDescent="0.3">
      <c r="A5" s="5">
        <v>445</v>
      </c>
      <c r="B5" s="6">
        <v>1904</v>
      </c>
      <c r="C5" s="6" t="s">
        <v>670</v>
      </c>
      <c r="D5" s="6" t="s">
        <v>659</v>
      </c>
      <c r="E5" s="6" t="s">
        <v>664</v>
      </c>
      <c r="F5" s="6">
        <v>598</v>
      </c>
      <c r="G5" s="6">
        <v>1351</v>
      </c>
      <c r="H5" s="6" t="s">
        <v>671</v>
      </c>
      <c r="I5" s="6" t="s">
        <v>672</v>
      </c>
      <c r="J5" s="6" t="str">
        <f>VLOOKUP(A5, Status!$A$1:$D$201, 2, 0)</f>
        <v>NOT DELIVERED</v>
      </c>
      <c r="K5" s="45">
        <f>VLOOKUP(A5, Status!$A$1:$D$201, 3, 0)</f>
        <v>43812</v>
      </c>
      <c r="L5" s="11" t="s">
        <v>1582</v>
      </c>
      <c r="M5" s="6" t="str">
        <f t="shared" si="0"/>
        <v>Heavy</v>
      </c>
      <c r="N5" s="6" t="str">
        <f>VLOOKUP(A5, Employee_Details!$A$1:$G$201, 4, 0)</f>
        <v>Warehouse manager</v>
      </c>
      <c r="O5" s="64">
        <f t="shared" si="1"/>
        <v>0.44263508512213173</v>
      </c>
      <c r="P5" s="20" t="str">
        <f>VLOOKUP(A5, Status!A4:E204, 5, 0)</f>
        <v/>
      </c>
      <c r="Q5" s="7">
        <f t="shared" si="2"/>
        <v>2019</v>
      </c>
    </row>
    <row r="6" spans="1:17" x14ac:dyDescent="0.3">
      <c r="A6" s="5">
        <v>722</v>
      </c>
      <c r="B6" s="6">
        <v>7342</v>
      </c>
      <c r="C6" s="6" t="s">
        <v>673</v>
      </c>
      <c r="D6" s="6" t="s">
        <v>663</v>
      </c>
      <c r="E6" s="6" t="s">
        <v>664</v>
      </c>
      <c r="F6" s="6">
        <v>412</v>
      </c>
      <c r="G6" s="6">
        <v>566</v>
      </c>
      <c r="H6" s="6" t="s">
        <v>674</v>
      </c>
      <c r="I6" s="6" t="s">
        <v>675</v>
      </c>
      <c r="J6" s="6" t="str">
        <f>VLOOKUP(A6, Status!$A$1:$D$201, 2, 0)</f>
        <v>NOT DELIVERED</v>
      </c>
      <c r="K6" s="45">
        <f>VLOOKUP(A6, Status!$A$1:$D$201, 3, 0)</f>
        <v>35329</v>
      </c>
      <c r="L6" s="11" t="s">
        <v>1582</v>
      </c>
      <c r="M6" s="6" t="str">
        <f t="shared" si="0"/>
        <v>Light</v>
      </c>
      <c r="N6" s="6" t="str">
        <f>VLOOKUP(A6, Employee_Details!$A$1:$G$201, 4, 0)</f>
        <v>Branch manager</v>
      </c>
      <c r="O6" s="64">
        <f t="shared" si="1"/>
        <v>0.72791519434628971</v>
      </c>
      <c r="P6" s="20" t="str">
        <f>VLOOKUP(A6, Status!A5:E205, 5, 0)</f>
        <v/>
      </c>
      <c r="Q6" s="7">
        <f t="shared" si="2"/>
        <v>1996</v>
      </c>
    </row>
    <row r="7" spans="1:17" x14ac:dyDescent="0.3">
      <c r="A7" s="5">
        <v>129</v>
      </c>
      <c r="B7" s="6">
        <v>7633</v>
      </c>
      <c r="C7" s="6" t="s">
        <v>676</v>
      </c>
      <c r="D7" s="6" t="s">
        <v>659</v>
      </c>
      <c r="E7" s="6" t="s">
        <v>660</v>
      </c>
      <c r="F7" s="6">
        <v>379</v>
      </c>
      <c r="G7" s="6">
        <v>590</v>
      </c>
      <c r="H7" s="6" t="s">
        <v>677</v>
      </c>
      <c r="I7" s="6" t="s">
        <v>678</v>
      </c>
      <c r="J7" s="6" t="str">
        <f>VLOOKUP(A7, Status!$A$1:$D$201, 2, 0)</f>
        <v>DELIVERED</v>
      </c>
      <c r="K7" s="45">
        <f>VLOOKUP(A7, Status!$A$1:$D$201, 3, 0)</f>
        <v>26046</v>
      </c>
      <c r="L7" s="11">
        <v>25944</v>
      </c>
      <c r="M7" s="6" t="str">
        <f t="shared" si="0"/>
        <v>Light</v>
      </c>
      <c r="N7" s="6" t="str">
        <f>VLOOKUP(A7, Employee_Details!$A$1:$G$201, 4, 0)</f>
        <v>Project director</v>
      </c>
      <c r="O7" s="64">
        <f t="shared" si="1"/>
        <v>0.64237288135593218</v>
      </c>
      <c r="P7" s="20">
        <f>VLOOKUP(A7, Status!A6:E206, 5, 0)</f>
        <v>192</v>
      </c>
      <c r="Q7" s="7">
        <f t="shared" si="2"/>
        <v>1971</v>
      </c>
    </row>
    <row r="8" spans="1:17" x14ac:dyDescent="0.3">
      <c r="A8" s="5">
        <v>489</v>
      </c>
      <c r="B8" s="6">
        <v>2154</v>
      </c>
      <c r="C8" s="6" t="s">
        <v>679</v>
      </c>
      <c r="D8" s="6" t="s">
        <v>659</v>
      </c>
      <c r="E8" s="6" t="s">
        <v>660</v>
      </c>
      <c r="F8" s="6">
        <v>892</v>
      </c>
      <c r="G8" s="6">
        <v>1407</v>
      </c>
      <c r="H8" s="6" t="s">
        <v>680</v>
      </c>
      <c r="I8" s="6" t="s">
        <v>681</v>
      </c>
      <c r="J8" s="6" t="str">
        <f>VLOOKUP(A8, Status!$A$1:$D$201, 2, 0)</f>
        <v>NOT DELIVERED</v>
      </c>
      <c r="K8" s="45">
        <f>VLOOKUP(A8, Status!$A$1:$D$201, 3, 0)</f>
        <v>38707</v>
      </c>
      <c r="L8" s="11" t="s">
        <v>1582</v>
      </c>
      <c r="M8" s="6" t="str">
        <f t="shared" si="0"/>
        <v>Heavy</v>
      </c>
      <c r="N8" s="6" t="str">
        <f>VLOOKUP(A8, Employee_Details!$A$1:$G$201, 4, 0)</f>
        <v>HR manager</v>
      </c>
      <c r="O8" s="64">
        <f t="shared" si="1"/>
        <v>0.63397299218194736</v>
      </c>
      <c r="P8" s="20" t="str">
        <f>VLOOKUP(A8, Status!A7:E207, 5, 0)</f>
        <v/>
      </c>
      <c r="Q8" s="7">
        <f t="shared" si="2"/>
        <v>2005</v>
      </c>
    </row>
    <row r="9" spans="1:17" x14ac:dyDescent="0.3">
      <c r="A9" s="5">
        <v>165</v>
      </c>
      <c r="B9" s="6">
        <v>5543</v>
      </c>
      <c r="C9" s="6" t="s">
        <v>682</v>
      </c>
      <c r="D9" s="6" t="s">
        <v>659</v>
      </c>
      <c r="E9" s="6" t="s">
        <v>660</v>
      </c>
      <c r="F9" s="6">
        <v>347</v>
      </c>
      <c r="G9" s="6">
        <v>786</v>
      </c>
      <c r="H9" s="6" t="s">
        <v>683</v>
      </c>
      <c r="I9" s="6" t="s">
        <v>509</v>
      </c>
      <c r="J9" s="6" t="str">
        <f>VLOOKUP(A9, Status!$A$1:$D$201, 2, 0)</f>
        <v>NOT DELIVERED</v>
      </c>
      <c r="K9" s="45">
        <f>VLOOKUP(A9, Status!$A$1:$D$201, 3, 0)</f>
        <v>29039</v>
      </c>
      <c r="L9" s="11" t="s">
        <v>1582</v>
      </c>
      <c r="M9" s="6" t="str">
        <f t="shared" si="0"/>
        <v>Light</v>
      </c>
      <c r="N9" s="6" t="str">
        <f>VLOOKUP(A9, Employee_Details!$A$1:$G$201, 4, 0)</f>
        <v>Material handling executive</v>
      </c>
      <c r="O9" s="64">
        <f t="shared" si="1"/>
        <v>0.44147582697201015</v>
      </c>
      <c r="P9" s="20" t="str">
        <f>VLOOKUP(A9, Status!A8:E208, 5, 0)</f>
        <v/>
      </c>
      <c r="Q9" s="7">
        <f t="shared" si="2"/>
        <v>1979</v>
      </c>
    </row>
    <row r="10" spans="1:17" x14ac:dyDescent="0.3">
      <c r="A10" s="5">
        <v>164</v>
      </c>
      <c r="B10" s="6">
        <v>2332</v>
      </c>
      <c r="C10" s="6" t="s">
        <v>684</v>
      </c>
      <c r="D10" s="6" t="s">
        <v>663</v>
      </c>
      <c r="E10" s="6" t="s">
        <v>664</v>
      </c>
      <c r="F10" s="6">
        <v>457</v>
      </c>
      <c r="G10" s="6">
        <v>855</v>
      </c>
      <c r="H10" s="6" t="s">
        <v>685</v>
      </c>
      <c r="I10" s="6" t="s">
        <v>686</v>
      </c>
      <c r="J10" s="6" t="str">
        <f>VLOOKUP(A10, Status!$A$1:$D$201, 2, 0)</f>
        <v>NOT DELIVERED</v>
      </c>
      <c r="K10" s="45">
        <f>VLOOKUP(A10, Status!$A$1:$D$201, 3, 0)</f>
        <v>27879</v>
      </c>
      <c r="L10" s="11" t="s">
        <v>1582</v>
      </c>
      <c r="M10" s="6" t="str">
        <f t="shared" si="0"/>
        <v>Light</v>
      </c>
      <c r="N10" s="6" t="str">
        <f>VLOOKUP(A10, Employee_Details!$A$1:$G$201, 4, 0)</f>
        <v>Non-executive director</v>
      </c>
      <c r="O10" s="64">
        <f t="shared" si="1"/>
        <v>0.53450292397660815</v>
      </c>
      <c r="P10" s="20" t="str">
        <f>VLOOKUP(A10, Status!A9:E209, 5, 0)</f>
        <v/>
      </c>
      <c r="Q10" s="7">
        <f t="shared" si="2"/>
        <v>1976</v>
      </c>
    </row>
    <row r="11" spans="1:17" x14ac:dyDescent="0.3">
      <c r="A11" s="5">
        <v>364</v>
      </c>
      <c r="B11" s="6">
        <v>4094</v>
      </c>
      <c r="C11" s="6" t="s">
        <v>687</v>
      </c>
      <c r="D11" s="6" t="s">
        <v>663</v>
      </c>
      <c r="E11" s="6" t="s">
        <v>664</v>
      </c>
      <c r="F11" s="6">
        <v>957</v>
      </c>
      <c r="G11" s="6">
        <v>1182</v>
      </c>
      <c r="H11" s="6" t="s">
        <v>688</v>
      </c>
      <c r="I11" s="6" t="s">
        <v>689</v>
      </c>
      <c r="J11" s="6" t="str">
        <f>VLOOKUP(A11, Status!$A$1:$D$201, 2, 0)</f>
        <v>NOT DELIVERED</v>
      </c>
      <c r="K11" s="45">
        <f>VLOOKUP(A11, Status!$A$1:$D$201, 3, 0)</f>
        <v>40971</v>
      </c>
      <c r="L11" s="11" t="s">
        <v>1582</v>
      </c>
      <c r="M11" s="6" t="str">
        <f t="shared" si="0"/>
        <v>Heavy</v>
      </c>
      <c r="N11" s="6" t="str">
        <f>VLOOKUP(A11, Employee_Details!$A$1:$G$201, 4, 0)</f>
        <v>Market analyst</v>
      </c>
      <c r="O11" s="64">
        <f t="shared" si="1"/>
        <v>0.80964467005076146</v>
      </c>
      <c r="P11" s="20" t="str">
        <f>VLOOKUP(A11, Status!A10:E210, 5, 0)</f>
        <v/>
      </c>
      <c r="Q11" s="7">
        <f t="shared" si="2"/>
        <v>2012</v>
      </c>
    </row>
    <row r="12" spans="1:17" x14ac:dyDescent="0.3">
      <c r="A12" s="5">
        <v>469</v>
      </c>
      <c r="B12" s="6">
        <v>3042</v>
      </c>
      <c r="C12" s="6" t="s">
        <v>673</v>
      </c>
      <c r="D12" s="6" t="s">
        <v>663</v>
      </c>
      <c r="E12" s="6" t="s">
        <v>660</v>
      </c>
      <c r="F12" s="6">
        <v>23</v>
      </c>
      <c r="G12" s="6">
        <v>25</v>
      </c>
      <c r="H12" s="6" t="s">
        <v>690</v>
      </c>
      <c r="I12" s="6" t="s">
        <v>691</v>
      </c>
      <c r="J12" s="6" t="str">
        <f>VLOOKUP(A12, Status!$A$1:$D$201, 2, 0)</f>
        <v>DELIVERED</v>
      </c>
      <c r="K12" s="45">
        <f>VLOOKUP(A12, Status!$A$1:$D$201, 3, 0)</f>
        <v>33287</v>
      </c>
      <c r="L12" s="11" t="s">
        <v>1020</v>
      </c>
      <c r="M12" s="6" t="str">
        <f t="shared" si="0"/>
        <v>Light</v>
      </c>
      <c r="N12" s="6" t="str">
        <f>VLOOKUP(A12, Employee_Details!$A$1:$G$201, 4, 0)</f>
        <v>In House logistics executive</v>
      </c>
      <c r="O12" s="64">
        <f t="shared" si="1"/>
        <v>0.92</v>
      </c>
      <c r="P12" s="20">
        <f>VLOOKUP(A12, Status!A11:E211, 5, 0)</f>
        <v>86</v>
      </c>
      <c r="Q12" s="7">
        <f t="shared" si="2"/>
        <v>1991</v>
      </c>
    </row>
    <row r="13" spans="1:17" x14ac:dyDescent="0.3">
      <c r="A13" s="5">
        <v>158</v>
      </c>
      <c r="B13" s="6">
        <v>2220</v>
      </c>
      <c r="C13" s="6" t="s">
        <v>658</v>
      </c>
      <c r="D13" s="6" t="s">
        <v>659</v>
      </c>
      <c r="E13" s="6" t="s">
        <v>664</v>
      </c>
      <c r="F13" s="6">
        <v>479</v>
      </c>
      <c r="G13" s="6">
        <v>861</v>
      </c>
      <c r="H13" s="6" t="s">
        <v>227</v>
      </c>
      <c r="I13" s="6" t="s">
        <v>692</v>
      </c>
      <c r="J13" s="6" t="str">
        <f>VLOOKUP(A13, Status!$A$1:$D$201, 2, 0)</f>
        <v>DELIVERED</v>
      </c>
      <c r="K13" s="45">
        <f>VLOOKUP(A13, Status!$A$1:$D$201, 3, 0)</f>
        <v>27850</v>
      </c>
      <c r="L13" s="11" t="s">
        <v>1021</v>
      </c>
      <c r="M13" s="6" t="str">
        <f t="shared" si="0"/>
        <v>Light</v>
      </c>
      <c r="N13" s="6" t="str">
        <f>VLOOKUP(A13, Employee_Details!$A$1:$G$201, 4, 0)</f>
        <v>Warehouse in charge</v>
      </c>
      <c r="O13" s="64">
        <f t="shared" si="1"/>
        <v>0.55632984901277582</v>
      </c>
      <c r="P13" s="20">
        <f>VLOOKUP(A13, Status!A12:E212, 5, 0)</f>
        <v>91</v>
      </c>
      <c r="Q13" s="7">
        <f t="shared" si="2"/>
        <v>1976</v>
      </c>
    </row>
    <row r="14" spans="1:17" x14ac:dyDescent="0.3">
      <c r="A14" s="5">
        <v>337</v>
      </c>
      <c r="B14" s="6">
        <v>4988</v>
      </c>
      <c r="C14" s="6" t="s">
        <v>673</v>
      </c>
      <c r="D14" s="6" t="s">
        <v>659</v>
      </c>
      <c r="E14" s="6" t="s">
        <v>664</v>
      </c>
      <c r="F14" s="6">
        <v>305</v>
      </c>
      <c r="G14" s="6">
        <v>834</v>
      </c>
      <c r="H14" s="6" t="s">
        <v>693</v>
      </c>
      <c r="I14" s="6" t="s">
        <v>694</v>
      </c>
      <c r="J14" s="6" t="str">
        <f>VLOOKUP(A14, Status!$A$1:$D$201, 2, 0)</f>
        <v>NOT DELIVERED</v>
      </c>
      <c r="K14" s="45">
        <f>VLOOKUP(A14, Status!$A$1:$D$201, 3, 0)</f>
        <v>27891</v>
      </c>
      <c r="L14" s="11" t="s">
        <v>1582</v>
      </c>
      <c r="M14" s="6" t="str">
        <f t="shared" si="0"/>
        <v>Light</v>
      </c>
      <c r="N14" s="6" t="str">
        <f>VLOOKUP(A14, Employee_Details!$A$1:$G$201, 4, 0)</f>
        <v>Head of marketing</v>
      </c>
      <c r="O14" s="64">
        <f t="shared" si="1"/>
        <v>0.3657074340527578</v>
      </c>
      <c r="P14" s="20" t="str">
        <f>VLOOKUP(A14, Status!A13:E213, 5, 0)</f>
        <v/>
      </c>
      <c r="Q14" s="7">
        <f t="shared" si="2"/>
        <v>1976</v>
      </c>
    </row>
    <row r="15" spans="1:17" x14ac:dyDescent="0.3">
      <c r="A15" s="5">
        <v>634</v>
      </c>
      <c r="B15" s="6">
        <v>175</v>
      </c>
      <c r="C15" s="6" t="s">
        <v>658</v>
      </c>
      <c r="D15" s="6" t="s">
        <v>663</v>
      </c>
      <c r="E15" s="6" t="s">
        <v>664</v>
      </c>
      <c r="F15" s="6">
        <v>939</v>
      </c>
      <c r="G15" s="6">
        <v>1446</v>
      </c>
      <c r="H15" s="6" t="s">
        <v>695</v>
      </c>
      <c r="I15" s="6" t="s">
        <v>696</v>
      </c>
      <c r="J15" s="6" t="str">
        <f>VLOOKUP(A15, Status!$A$1:$D$201, 2, 0)</f>
        <v>NOT DELIVERED</v>
      </c>
      <c r="K15" s="45">
        <f>VLOOKUP(A15, Status!$A$1:$D$201, 3, 0)</f>
        <v>29501</v>
      </c>
      <c r="L15" s="11" t="s">
        <v>1582</v>
      </c>
      <c r="M15" s="6" t="str">
        <f t="shared" si="0"/>
        <v>Heavy</v>
      </c>
      <c r="N15" s="6" t="str">
        <f>VLOOKUP(A15, Employee_Details!$A$1:$G$201, 4, 0)</f>
        <v>Technical support executive</v>
      </c>
      <c r="O15" s="64">
        <f t="shared" si="1"/>
        <v>0.64937759336099588</v>
      </c>
      <c r="P15" s="20" t="str">
        <f>VLOOKUP(A15, Status!A14:E214, 5, 0)</f>
        <v/>
      </c>
      <c r="Q15" s="7">
        <f t="shared" si="2"/>
        <v>1980</v>
      </c>
    </row>
    <row r="16" spans="1:17" x14ac:dyDescent="0.3">
      <c r="A16" s="5">
        <v>577</v>
      </c>
      <c r="B16" s="6">
        <v>4233</v>
      </c>
      <c r="C16" s="6" t="s">
        <v>679</v>
      </c>
      <c r="D16" s="6" t="s">
        <v>659</v>
      </c>
      <c r="E16" s="6" t="s">
        <v>660</v>
      </c>
      <c r="F16" s="6">
        <v>679</v>
      </c>
      <c r="G16" s="6">
        <v>1455</v>
      </c>
      <c r="H16" s="6" t="s">
        <v>697</v>
      </c>
      <c r="I16" s="6" t="s">
        <v>227</v>
      </c>
      <c r="J16" s="6" t="str">
        <f>VLOOKUP(A16, Status!$A$1:$D$201, 2, 0)</f>
        <v>DELIVERED</v>
      </c>
      <c r="K16" s="45">
        <f>VLOOKUP(A16, Status!$A$1:$D$201, 3, 0)</f>
        <v>31855</v>
      </c>
      <c r="L16" s="11">
        <v>32028</v>
      </c>
      <c r="M16" s="6" t="str">
        <f t="shared" si="0"/>
        <v>Heavy</v>
      </c>
      <c r="N16" s="6" t="str">
        <f>VLOOKUP(A16, Employee_Details!$A$1:$G$201, 4, 0)</f>
        <v>Branch manager</v>
      </c>
      <c r="O16" s="64">
        <f t="shared" si="1"/>
        <v>0.46666666666666667</v>
      </c>
      <c r="P16" s="20">
        <f>VLOOKUP(A16, Status!A15:E215, 5, 0)</f>
        <v>143</v>
      </c>
      <c r="Q16" s="7">
        <f t="shared" si="2"/>
        <v>1987</v>
      </c>
    </row>
    <row r="17" spans="1:17" x14ac:dyDescent="0.3">
      <c r="A17" s="5">
        <v>907</v>
      </c>
      <c r="B17" s="6">
        <v>4351</v>
      </c>
      <c r="C17" s="6" t="s">
        <v>673</v>
      </c>
      <c r="D17" s="6" t="s">
        <v>663</v>
      </c>
      <c r="E17" s="6" t="s">
        <v>664</v>
      </c>
      <c r="F17" s="6">
        <v>803</v>
      </c>
      <c r="G17" s="6">
        <v>1020</v>
      </c>
      <c r="H17" s="6" t="s">
        <v>698</v>
      </c>
      <c r="I17" s="6" t="s">
        <v>500</v>
      </c>
      <c r="J17" s="6" t="str">
        <f>VLOOKUP(A17, Status!$A$1:$D$201, 2, 0)</f>
        <v>NOT DELIVERED</v>
      </c>
      <c r="K17" s="45">
        <f>VLOOKUP(A17, Status!$A$1:$D$201, 3, 0)</f>
        <v>41478</v>
      </c>
      <c r="L17" s="11" t="s">
        <v>1582</v>
      </c>
      <c r="M17" s="6" t="str">
        <f t="shared" si="0"/>
        <v>Heavy</v>
      </c>
      <c r="N17" s="6" t="str">
        <f>VLOOKUP(A17, Employee_Details!$A$1:$G$201, 4, 0)</f>
        <v>IT support executive</v>
      </c>
      <c r="O17" s="64">
        <f t="shared" si="1"/>
        <v>0.78725490196078429</v>
      </c>
      <c r="P17" s="20" t="str">
        <f>VLOOKUP(A17, Status!A16:E216, 5, 0)</f>
        <v/>
      </c>
      <c r="Q17" s="7">
        <f t="shared" si="2"/>
        <v>2013</v>
      </c>
    </row>
    <row r="18" spans="1:17" x14ac:dyDescent="0.3">
      <c r="A18" s="5">
        <v>870</v>
      </c>
      <c r="B18" s="6">
        <v>5578</v>
      </c>
      <c r="C18" s="6" t="s">
        <v>699</v>
      </c>
      <c r="D18" s="6" t="s">
        <v>659</v>
      </c>
      <c r="E18" s="6" t="s">
        <v>660</v>
      </c>
      <c r="F18" s="6">
        <v>783</v>
      </c>
      <c r="G18" s="6">
        <v>1042</v>
      </c>
      <c r="H18" s="6" t="s">
        <v>700</v>
      </c>
      <c r="I18" s="6" t="s">
        <v>701</v>
      </c>
      <c r="J18" s="6" t="str">
        <f>VLOOKUP(A18, Status!$A$1:$D$201, 2, 0)</f>
        <v>NOT DELIVERED</v>
      </c>
      <c r="K18" s="45">
        <f>VLOOKUP(A18, Status!$A$1:$D$201, 3, 0)</f>
        <v>40239</v>
      </c>
      <c r="L18" s="11" t="s">
        <v>1582</v>
      </c>
      <c r="M18" s="6" t="str">
        <f t="shared" si="0"/>
        <v>Heavy</v>
      </c>
      <c r="N18" s="6" t="str">
        <f>VLOOKUP(A18, Employee_Details!$A$1:$G$201, 4, 0)</f>
        <v>Inventory manager</v>
      </c>
      <c r="O18" s="64">
        <f t="shared" si="1"/>
        <v>0.75143953934740881</v>
      </c>
      <c r="P18" s="20" t="str">
        <f>VLOOKUP(A18, Status!A17:E217, 5, 0)</f>
        <v/>
      </c>
      <c r="Q18" s="7">
        <f t="shared" si="2"/>
        <v>2010</v>
      </c>
    </row>
    <row r="19" spans="1:17" x14ac:dyDescent="0.3">
      <c r="A19" s="5">
        <v>982</v>
      </c>
      <c r="B19" s="6">
        <v>4523</v>
      </c>
      <c r="C19" s="6" t="s">
        <v>682</v>
      </c>
      <c r="D19" s="6" t="s">
        <v>659</v>
      </c>
      <c r="E19" s="6" t="s">
        <v>660</v>
      </c>
      <c r="F19" s="6">
        <v>432</v>
      </c>
      <c r="G19" s="6">
        <v>915</v>
      </c>
      <c r="H19" s="6" t="s">
        <v>227</v>
      </c>
      <c r="I19" s="6" t="s">
        <v>702</v>
      </c>
      <c r="J19" s="6" t="str">
        <f>VLOOKUP(A19, Status!$A$1:$D$201, 2, 0)</f>
        <v>NOT DELIVERED</v>
      </c>
      <c r="K19" s="45">
        <f>VLOOKUP(A19, Status!$A$1:$D$201, 3, 0)</f>
        <v>43025</v>
      </c>
      <c r="L19" s="11" t="s">
        <v>1582</v>
      </c>
      <c r="M19" s="6" t="str">
        <f t="shared" si="0"/>
        <v>Light</v>
      </c>
      <c r="N19" s="6" t="str">
        <f>VLOOKUP(A19, Employee_Details!$A$1:$G$201, 4, 0)</f>
        <v>In House logistics executive</v>
      </c>
      <c r="O19" s="64">
        <f t="shared" si="1"/>
        <v>0.47213114754098362</v>
      </c>
      <c r="P19" s="20" t="str">
        <f>VLOOKUP(A19, Status!A18:E218, 5, 0)</f>
        <v/>
      </c>
      <c r="Q19" s="7">
        <f t="shared" si="2"/>
        <v>2017</v>
      </c>
    </row>
    <row r="20" spans="1:17" x14ac:dyDescent="0.3">
      <c r="A20" s="5">
        <v>351</v>
      </c>
      <c r="B20" s="6">
        <v>2972</v>
      </c>
      <c r="C20" s="6" t="s">
        <v>682</v>
      </c>
      <c r="D20" s="6" t="s">
        <v>659</v>
      </c>
      <c r="E20" s="6" t="s">
        <v>660</v>
      </c>
      <c r="F20" s="6">
        <v>776</v>
      </c>
      <c r="G20" s="6">
        <v>1053</v>
      </c>
      <c r="H20" s="6" t="s">
        <v>703</v>
      </c>
      <c r="I20" s="6" t="s">
        <v>704</v>
      </c>
      <c r="J20" s="6" t="str">
        <f>VLOOKUP(A20, Status!$A$1:$D$201, 2, 0)</f>
        <v>DELIVERED</v>
      </c>
      <c r="K20" s="45">
        <f>VLOOKUP(A20, Status!$A$1:$D$201, 3, 0)</f>
        <v>28128</v>
      </c>
      <c r="L20" s="11">
        <v>28283</v>
      </c>
      <c r="M20" s="6" t="str">
        <f t="shared" si="0"/>
        <v>Heavy</v>
      </c>
      <c r="N20" s="6" t="str">
        <f>VLOOKUP(A20, Employee_Details!$A$1:$G$201, 4, 0)</f>
        <v>Manager</v>
      </c>
      <c r="O20" s="64">
        <f t="shared" si="1"/>
        <v>0.73694207027540359</v>
      </c>
      <c r="P20" s="20">
        <f>VLOOKUP(A20, Status!A19:E219, 5, 0)</f>
        <v>184</v>
      </c>
      <c r="Q20" s="7">
        <f t="shared" si="2"/>
        <v>1977</v>
      </c>
    </row>
    <row r="21" spans="1:17" x14ac:dyDescent="0.3">
      <c r="A21" s="5">
        <v>328</v>
      </c>
      <c r="B21" s="6">
        <v>6153</v>
      </c>
      <c r="C21" s="6" t="s">
        <v>658</v>
      </c>
      <c r="D21" s="6" t="s">
        <v>659</v>
      </c>
      <c r="E21" s="6" t="s">
        <v>664</v>
      </c>
      <c r="F21" s="6">
        <v>710</v>
      </c>
      <c r="G21" s="6">
        <v>1066</v>
      </c>
      <c r="H21" s="6" t="s">
        <v>705</v>
      </c>
      <c r="I21" s="6" t="s">
        <v>706</v>
      </c>
      <c r="J21" s="6" t="str">
        <f>VLOOKUP(A21, Status!$A$1:$D$201, 2, 0)</f>
        <v>DELIVERED</v>
      </c>
      <c r="K21" s="45">
        <f>VLOOKUP(A21, Status!$A$1:$D$201, 3, 0)</f>
        <v>35450</v>
      </c>
      <c r="L21" s="11">
        <v>35651</v>
      </c>
      <c r="M21" s="6" t="str">
        <f t="shared" si="0"/>
        <v>Heavy</v>
      </c>
      <c r="N21" s="6" t="str">
        <f>VLOOKUP(A21, Employee_Details!$A$1:$G$201, 4, 0)</f>
        <v>Chief finance officer</v>
      </c>
      <c r="O21" s="64">
        <f t="shared" si="1"/>
        <v>0.66604127579737338</v>
      </c>
      <c r="P21" s="20">
        <f>VLOOKUP(A21, Status!A20:E220, 5, 0)</f>
        <v>231</v>
      </c>
      <c r="Q21" s="7">
        <f t="shared" si="2"/>
        <v>1997</v>
      </c>
    </row>
    <row r="22" spans="1:17" x14ac:dyDescent="0.3">
      <c r="A22" s="5">
        <v>242</v>
      </c>
      <c r="B22" s="6">
        <v>4852</v>
      </c>
      <c r="C22" s="6" t="s">
        <v>699</v>
      </c>
      <c r="D22" s="6" t="s">
        <v>659</v>
      </c>
      <c r="E22" s="6" t="s">
        <v>660</v>
      </c>
      <c r="F22" s="6">
        <v>959</v>
      </c>
      <c r="G22" s="6">
        <v>1253</v>
      </c>
      <c r="H22" s="6" t="s">
        <v>707</v>
      </c>
      <c r="I22" s="6" t="s">
        <v>708</v>
      </c>
      <c r="J22" s="6" t="str">
        <f>VLOOKUP(A22, Status!$A$1:$D$201, 2, 0)</f>
        <v>NOT DELIVERED</v>
      </c>
      <c r="K22" s="45">
        <f>VLOOKUP(A22, Status!$A$1:$D$201, 3, 0)</f>
        <v>35408</v>
      </c>
      <c r="L22" s="11" t="s">
        <v>1582</v>
      </c>
      <c r="M22" s="6" t="str">
        <f t="shared" si="0"/>
        <v>Heavy</v>
      </c>
      <c r="N22" s="6" t="str">
        <f>VLOOKUP(A22, Employee_Details!$A$1:$G$201, 4, 0)</f>
        <v>Material handling executive</v>
      </c>
      <c r="O22" s="64">
        <f t="shared" si="1"/>
        <v>0.76536312849162014</v>
      </c>
      <c r="P22" s="20" t="str">
        <f>VLOOKUP(A22, Status!A21:E221, 5, 0)</f>
        <v/>
      </c>
      <c r="Q22" s="7">
        <f t="shared" si="2"/>
        <v>1996</v>
      </c>
    </row>
    <row r="23" spans="1:17" x14ac:dyDescent="0.3">
      <c r="A23" s="5">
        <v>421</v>
      </c>
      <c r="B23" s="6">
        <v>8106</v>
      </c>
      <c r="C23" s="6" t="s">
        <v>687</v>
      </c>
      <c r="D23" s="6" t="s">
        <v>663</v>
      </c>
      <c r="E23" s="6" t="s">
        <v>660</v>
      </c>
      <c r="F23" s="6">
        <v>147</v>
      </c>
      <c r="G23" s="6">
        <v>535</v>
      </c>
      <c r="H23" s="6" t="s">
        <v>227</v>
      </c>
      <c r="I23" s="6" t="s">
        <v>709</v>
      </c>
      <c r="J23" s="6" t="str">
        <f>VLOOKUP(A23, Status!$A$1:$D$201, 2, 0)</f>
        <v>DELIVERED</v>
      </c>
      <c r="K23" s="45">
        <f>VLOOKUP(A23, Status!$A$1:$D$201, 3, 0)</f>
        <v>36198</v>
      </c>
      <c r="L23" s="11">
        <v>36283</v>
      </c>
      <c r="M23" s="6" t="str">
        <f t="shared" si="0"/>
        <v>Light</v>
      </c>
      <c r="N23" s="6" t="str">
        <f>VLOOKUP(A23, Employee_Details!$A$1:$G$201, 4, 0)</f>
        <v>IT support executive</v>
      </c>
      <c r="O23" s="64">
        <f t="shared" si="1"/>
        <v>0.27476635514018694</v>
      </c>
      <c r="P23" s="20">
        <f>VLOOKUP(A23, Status!A22:E222, 5, 0)</f>
        <v>26</v>
      </c>
      <c r="Q23" s="7">
        <f t="shared" si="2"/>
        <v>1999</v>
      </c>
    </row>
    <row r="24" spans="1:17" x14ac:dyDescent="0.3">
      <c r="A24" s="5">
        <v>6</v>
      </c>
      <c r="B24" s="6">
        <v>3917</v>
      </c>
      <c r="C24" s="6" t="s">
        <v>710</v>
      </c>
      <c r="D24" s="6" t="s">
        <v>663</v>
      </c>
      <c r="E24" s="6" t="s">
        <v>664</v>
      </c>
      <c r="F24" s="6">
        <v>613</v>
      </c>
      <c r="G24" s="6">
        <v>1256</v>
      </c>
      <c r="H24" s="6" t="s">
        <v>227</v>
      </c>
      <c r="I24" s="6" t="s">
        <v>280</v>
      </c>
      <c r="J24" s="6" t="str">
        <f>VLOOKUP(A24, Status!$A$1:$D$201, 2, 0)</f>
        <v>DELIVERED</v>
      </c>
      <c r="K24" s="45">
        <f>VLOOKUP(A24, Status!$A$1:$D$201, 3, 0)</f>
        <v>28192</v>
      </c>
      <c r="L24" s="11">
        <v>28348</v>
      </c>
      <c r="M24" s="6" t="str">
        <f t="shared" si="0"/>
        <v>Heavy</v>
      </c>
      <c r="N24" s="6" t="str">
        <f>VLOOKUP(A24, Employee_Details!$A$1:$G$201, 4, 0)</f>
        <v>Sales manager</v>
      </c>
      <c r="O24" s="64">
        <f t="shared" si="1"/>
        <v>0.48805732484076431</v>
      </c>
      <c r="P24" s="20">
        <f>VLOOKUP(A24, Status!A23:E223, 5, 0)</f>
        <v>245</v>
      </c>
      <c r="Q24" s="7">
        <f t="shared" si="2"/>
        <v>1977</v>
      </c>
    </row>
    <row r="25" spans="1:17" x14ac:dyDescent="0.3">
      <c r="A25" s="5">
        <v>384</v>
      </c>
      <c r="B25" s="6">
        <v>9377</v>
      </c>
      <c r="C25" s="6" t="s">
        <v>667</v>
      </c>
      <c r="D25" s="6" t="s">
        <v>659</v>
      </c>
      <c r="E25" s="6" t="s">
        <v>660</v>
      </c>
      <c r="F25" s="6">
        <v>590</v>
      </c>
      <c r="G25" s="6">
        <v>1033</v>
      </c>
      <c r="H25" s="6" t="s">
        <v>711</v>
      </c>
      <c r="I25" s="6" t="s">
        <v>712</v>
      </c>
      <c r="J25" s="6" t="str">
        <f>VLOOKUP(A25, Status!$A$1:$D$201, 2, 0)</f>
        <v>NOT DELIVERED</v>
      </c>
      <c r="K25" s="45">
        <f>VLOOKUP(A25, Status!$A$1:$D$201, 3, 0)</f>
        <v>26350</v>
      </c>
      <c r="L25" s="11" t="s">
        <v>1582</v>
      </c>
      <c r="M25" s="6" t="str">
        <f t="shared" si="0"/>
        <v>Heavy</v>
      </c>
      <c r="N25" s="6" t="str">
        <f>VLOOKUP(A25, Employee_Details!$A$1:$G$201, 4, 0)</f>
        <v>Block development manager</v>
      </c>
      <c r="O25" s="64">
        <f t="shared" si="1"/>
        <v>0.57115198451113258</v>
      </c>
      <c r="P25" s="20" t="str">
        <f>VLOOKUP(A25, Status!A24:E224, 5, 0)</f>
        <v/>
      </c>
      <c r="Q25" s="7">
        <f t="shared" si="2"/>
        <v>1972</v>
      </c>
    </row>
    <row r="26" spans="1:17" x14ac:dyDescent="0.3">
      <c r="A26" s="5">
        <v>286</v>
      </c>
      <c r="B26" s="6">
        <v>5387</v>
      </c>
      <c r="C26" s="6" t="s">
        <v>673</v>
      </c>
      <c r="D26" s="6" t="s">
        <v>659</v>
      </c>
      <c r="E26" s="6" t="s">
        <v>660</v>
      </c>
      <c r="F26" s="6">
        <v>193</v>
      </c>
      <c r="G26" s="6">
        <v>817</v>
      </c>
      <c r="H26" s="6" t="s">
        <v>713</v>
      </c>
      <c r="I26" s="6" t="s">
        <v>714</v>
      </c>
      <c r="J26" s="6" t="str">
        <f>VLOOKUP(A26, Status!$A$1:$D$201, 2, 0)</f>
        <v>DELIVERED</v>
      </c>
      <c r="K26" s="45">
        <f>VLOOKUP(A26, Status!$A$1:$D$201, 3, 0)</f>
        <v>38509</v>
      </c>
      <c r="L26" s="11" t="s">
        <v>1022</v>
      </c>
      <c r="M26" s="6" t="str">
        <f t="shared" si="0"/>
        <v>Light</v>
      </c>
      <c r="N26" s="6" t="str">
        <f>VLOOKUP(A26, Employee_Details!$A$1:$G$201, 4, 0)</f>
        <v>In House logistics executive</v>
      </c>
      <c r="O26" s="64">
        <f t="shared" si="1"/>
        <v>0.23623011015911874</v>
      </c>
      <c r="P26" s="20">
        <f>VLOOKUP(A26, Status!A25:E225, 5, 0)</f>
        <v>101</v>
      </c>
      <c r="Q26" s="7">
        <f t="shared" si="2"/>
        <v>2005</v>
      </c>
    </row>
    <row r="27" spans="1:17" x14ac:dyDescent="0.3">
      <c r="A27" s="5">
        <v>892</v>
      </c>
      <c r="B27" s="6">
        <v>6513</v>
      </c>
      <c r="C27" s="6" t="s">
        <v>667</v>
      </c>
      <c r="D27" s="6" t="s">
        <v>659</v>
      </c>
      <c r="E27" s="6" t="s">
        <v>660</v>
      </c>
      <c r="F27" s="6">
        <v>879</v>
      </c>
      <c r="G27" s="6">
        <v>1037</v>
      </c>
      <c r="H27" s="6" t="s">
        <v>715</v>
      </c>
      <c r="I27" s="6" t="s">
        <v>716</v>
      </c>
      <c r="J27" s="6" t="str">
        <f>VLOOKUP(A27, Status!$A$1:$D$201, 2, 0)</f>
        <v>DELIVERED</v>
      </c>
      <c r="K27" s="45">
        <f>VLOOKUP(A27, Status!$A$1:$D$201, 3, 0)</f>
        <v>43786</v>
      </c>
      <c r="L27" s="11">
        <v>43811</v>
      </c>
      <c r="M27" s="6" t="str">
        <f t="shared" si="0"/>
        <v>Heavy</v>
      </c>
      <c r="N27" s="6" t="str">
        <f>VLOOKUP(A27, Employee_Details!$A$1:$G$201, 4, 0)</f>
        <v>Assistant manager</v>
      </c>
      <c r="O27" s="64">
        <f t="shared" si="1"/>
        <v>0.84763741562198647</v>
      </c>
      <c r="P27" s="20">
        <f>VLOOKUP(A27, Status!A26:E226, 5, 0)</f>
        <v>25</v>
      </c>
      <c r="Q27" s="7">
        <f t="shared" si="2"/>
        <v>2019</v>
      </c>
    </row>
    <row r="28" spans="1:17" x14ac:dyDescent="0.3">
      <c r="A28" s="5">
        <v>558</v>
      </c>
      <c r="B28" s="6">
        <v>3965</v>
      </c>
      <c r="C28" s="6" t="s">
        <v>682</v>
      </c>
      <c r="D28" s="6" t="s">
        <v>659</v>
      </c>
      <c r="E28" s="6" t="s">
        <v>660</v>
      </c>
      <c r="F28" s="6">
        <v>275</v>
      </c>
      <c r="G28" s="6">
        <v>951</v>
      </c>
      <c r="H28" s="6" t="s">
        <v>717</v>
      </c>
      <c r="I28" s="6" t="s">
        <v>718</v>
      </c>
      <c r="J28" s="6" t="str">
        <f>VLOOKUP(A28, Status!$A$1:$D$201, 2, 0)</f>
        <v>DELIVERED</v>
      </c>
      <c r="K28" s="45">
        <f>VLOOKUP(A28, Status!$A$1:$D$201, 3, 0)</f>
        <v>41574</v>
      </c>
      <c r="L28" s="11" t="s">
        <v>1023</v>
      </c>
      <c r="M28" s="6" t="str">
        <f t="shared" si="0"/>
        <v>Light</v>
      </c>
      <c r="N28" s="6" t="str">
        <f>VLOOKUP(A28, Employee_Details!$A$1:$G$201, 4, 0)</f>
        <v>Non-executive director</v>
      </c>
      <c r="O28" s="64">
        <f t="shared" si="1"/>
        <v>0.28916929547844372</v>
      </c>
      <c r="P28" s="20">
        <f>VLOOKUP(A28, Status!A27:E227, 5, 0)</f>
        <v>19</v>
      </c>
      <c r="Q28" s="7">
        <f t="shared" si="2"/>
        <v>2013</v>
      </c>
    </row>
    <row r="29" spans="1:17" x14ac:dyDescent="0.3">
      <c r="A29" s="5">
        <v>481</v>
      </c>
      <c r="B29" s="6">
        <v>8893</v>
      </c>
      <c r="C29" s="6" t="s">
        <v>699</v>
      </c>
      <c r="D29" s="6" t="s">
        <v>663</v>
      </c>
      <c r="E29" s="6" t="s">
        <v>660</v>
      </c>
      <c r="F29" s="6">
        <v>319</v>
      </c>
      <c r="G29" s="6">
        <v>770</v>
      </c>
      <c r="H29" s="6" t="s">
        <v>363</v>
      </c>
      <c r="I29" s="6" t="s">
        <v>719</v>
      </c>
      <c r="J29" s="6" t="str">
        <f>VLOOKUP(A29, Status!$A$1:$D$201, 2, 0)</f>
        <v>NOT DELIVERED</v>
      </c>
      <c r="K29" s="45">
        <f>VLOOKUP(A29, Status!$A$1:$D$201, 3, 0)</f>
        <v>38909</v>
      </c>
      <c r="L29" s="11" t="s">
        <v>1582</v>
      </c>
      <c r="M29" s="6" t="str">
        <f t="shared" si="0"/>
        <v>Light</v>
      </c>
      <c r="N29" s="6" t="str">
        <f>VLOOKUP(A29, Employee_Details!$A$1:$G$201, 4, 0)</f>
        <v>Delivery Boy</v>
      </c>
      <c r="O29" s="64">
        <f t="shared" si="1"/>
        <v>0.41428571428571431</v>
      </c>
      <c r="P29" s="20" t="str">
        <f>VLOOKUP(A29, Status!A28:E228, 5, 0)</f>
        <v/>
      </c>
      <c r="Q29" s="7">
        <f t="shared" si="2"/>
        <v>2006</v>
      </c>
    </row>
    <row r="30" spans="1:17" x14ac:dyDescent="0.3">
      <c r="A30" s="5">
        <v>155</v>
      </c>
      <c r="B30" s="6">
        <v>1897</v>
      </c>
      <c r="C30" s="6" t="s">
        <v>684</v>
      </c>
      <c r="D30" s="6" t="s">
        <v>659</v>
      </c>
      <c r="E30" s="6" t="s">
        <v>664</v>
      </c>
      <c r="F30" s="6">
        <v>52</v>
      </c>
      <c r="G30" s="6">
        <v>293</v>
      </c>
      <c r="H30" s="6" t="s">
        <v>227</v>
      </c>
      <c r="I30" s="6" t="s">
        <v>720</v>
      </c>
      <c r="J30" s="6" t="str">
        <f>VLOOKUP(A30, Status!$A$1:$D$201, 2, 0)</f>
        <v>NOT DELIVERED</v>
      </c>
      <c r="K30" s="45">
        <f>VLOOKUP(A30, Status!$A$1:$D$201, 3, 0)</f>
        <v>37887</v>
      </c>
      <c r="L30" s="11" t="s">
        <v>1582</v>
      </c>
      <c r="M30" s="6" t="str">
        <f t="shared" si="0"/>
        <v>Light</v>
      </c>
      <c r="N30" s="6" t="str">
        <f>VLOOKUP(A30, Employee_Details!$A$1:$G$201, 4, 0)</f>
        <v>Branch manager</v>
      </c>
      <c r="O30" s="64">
        <f t="shared" si="1"/>
        <v>0.17747440273037543</v>
      </c>
      <c r="P30" s="20" t="str">
        <f>VLOOKUP(A30, Status!A29:E229, 5, 0)</f>
        <v/>
      </c>
      <c r="Q30" s="7">
        <f t="shared" si="2"/>
        <v>2003</v>
      </c>
    </row>
    <row r="31" spans="1:17" x14ac:dyDescent="0.3">
      <c r="A31" s="5">
        <v>771</v>
      </c>
      <c r="B31" s="6">
        <v>390</v>
      </c>
      <c r="C31" s="6" t="s">
        <v>673</v>
      </c>
      <c r="D31" s="6" t="s">
        <v>659</v>
      </c>
      <c r="E31" s="6" t="s">
        <v>660</v>
      </c>
      <c r="F31" s="6">
        <v>702</v>
      </c>
      <c r="G31" s="6">
        <v>1414</v>
      </c>
      <c r="H31" s="6" t="s">
        <v>721</v>
      </c>
      <c r="I31" s="6" t="s">
        <v>722</v>
      </c>
      <c r="J31" s="6" t="str">
        <f>VLOOKUP(A31, Status!$A$1:$D$201, 2, 0)</f>
        <v>DELIVERED</v>
      </c>
      <c r="K31" s="45">
        <f>VLOOKUP(A31, Status!$A$1:$D$201, 3, 0)</f>
        <v>41397</v>
      </c>
      <c r="L31" s="11" t="s">
        <v>1023</v>
      </c>
      <c r="M31" s="6" t="str">
        <f t="shared" si="0"/>
        <v>Heavy</v>
      </c>
      <c r="N31" s="6" t="str">
        <f>VLOOKUP(A31, Employee_Details!$A$1:$G$201, 4, 0)</f>
        <v>Non-executive director</v>
      </c>
      <c r="O31" s="64">
        <f t="shared" si="1"/>
        <v>0.49646393210749645</v>
      </c>
      <c r="P31" s="20">
        <f>VLOOKUP(A31, Status!A30:E230, 5, 0)</f>
        <v>196</v>
      </c>
      <c r="Q31" s="7">
        <f t="shared" si="2"/>
        <v>2013</v>
      </c>
    </row>
    <row r="32" spans="1:17" x14ac:dyDescent="0.3">
      <c r="A32" s="5">
        <v>945</v>
      </c>
      <c r="B32" s="6">
        <v>3633</v>
      </c>
      <c r="C32" s="6" t="s">
        <v>658</v>
      </c>
      <c r="D32" s="6" t="s">
        <v>659</v>
      </c>
      <c r="E32" s="6" t="s">
        <v>664</v>
      </c>
      <c r="F32" s="6">
        <v>299</v>
      </c>
      <c r="G32" s="6">
        <v>524</v>
      </c>
      <c r="H32" s="6" t="s">
        <v>723</v>
      </c>
      <c r="I32" s="6" t="s">
        <v>724</v>
      </c>
      <c r="J32" s="6" t="str">
        <f>VLOOKUP(A32, Status!$A$1:$D$201, 2, 0)</f>
        <v>DELIVERED</v>
      </c>
      <c r="K32" s="45">
        <f>VLOOKUP(A32, Status!$A$1:$D$201, 3, 0)</f>
        <v>37010</v>
      </c>
      <c r="L32" s="11">
        <v>37172</v>
      </c>
      <c r="M32" s="6" t="str">
        <f t="shared" si="0"/>
        <v>Light</v>
      </c>
      <c r="N32" s="6" t="str">
        <f>VLOOKUP(A32, Employee_Details!$A$1:$G$201, 4, 0)</f>
        <v>Office manager</v>
      </c>
      <c r="O32" s="64">
        <f t="shared" si="1"/>
        <v>0.57061068702290074</v>
      </c>
      <c r="P32" s="20">
        <f>VLOOKUP(A32, Status!A31:E231, 5, 0)</f>
        <v>103</v>
      </c>
      <c r="Q32" s="7">
        <f t="shared" si="2"/>
        <v>2001</v>
      </c>
    </row>
    <row r="33" spans="1:17" x14ac:dyDescent="0.3">
      <c r="A33" s="5">
        <v>719</v>
      </c>
      <c r="B33" s="6">
        <v>7828</v>
      </c>
      <c r="C33" s="6" t="s">
        <v>710</v>
      </c>
      <c r="D33" s="6" t="s">
        <v>659</v>
      </c>
      <c r="E33" s="6" t="s">
        <v>660</v>
      </c>
      <c r="F33" s="6">
        <v>930</v>
      </c>
      <c r="G33" s="6">
        <v>1183</v>
      </c>
      <c r="H33" s="6" t="s">
        <v>725</v>
      </c>
      <c r="I33" s="6" t="s">
        <v>726</v>
      </c>
      <c r="J33" s="6" t="str">
        <f>VLOOKUP(A33, Status!$A$1:$D$201, 2, 0)</f>
        <v>DELIVERED</v>
      </c>
      <c r="K33" s="45">
        <f>VLOOKUP(A33, Status!$A$1:$D$201, 3, 0)</f>
        <v>38739</v>
      </c>
      <c r="L33" s="11" t="s">
        <v>1024</v>
      </c>
      <c r="M33" s="6" t="str">
        <f t="shared" si="0"/>
        <v>Heavy</v>
      </c>
      <c r="N33" s="6" t="str">
        <f>VLOOKUP(A33, Employee_Details!$A$1:$G$201, 4, 0)</f>
        <v>Engineering department manager</v>
      </c>
      <c r="O33" s="64">
        <f t="shared" si="1"/>
        <v>0.78613693998309386</v>
      </c>
      <c r="P33" s="20">
        <f>VLOOKUP(A33, Status!A32:E232, 5, 0)</f>
        <v>176</v>
      </c>
      <c r="Q33" s="7">
        <f t="shared" si="2"/>
        <v>2006</v>
      </c>
    </row>
    <row r="34" spans="1:17" x14ac:dyDescent="0.3">
      <c r="A34" s="5">
        <v>493</v>
      </c>
      <c r="B34" s="6">
        <v>2241</v>
      </c>
      <c r="C34" s="6" t="s">
        <v>670</v>
      </c>
      <c r="D34" s="6" t="s">
        <v>659</v>
      </c>
      <c r="E34" s="6" t="s">
        <v>660</v>
      </c>
      <c r="F34" s="6">
        <v>314</v>
      </c>
      <c r="G34" s="6">
        <v>566</v>
      </c>
      <c r="H34" s="6" t="s">
        <v>727</v>
      </c>
      <c r="I34" s="6" t="s">
        <v>728</v>
      </c>
      <c r="J34" s="6" t="str">
        <f>VLOOKUP(A34, Status!$A$1:$D$201, 2, 0)</f>
        <v>NOT DELIVERED</v>
      </c>
      <c r="K34" s="45">
        <f>VLOOKUP(A34, Status!$A$1:$D$201, 3, 0)</f>
        <v>34931</v>
      </c>
      <c r="L34" s="11" t="s">
        <v>1582</v>
      </c>
      <c r="M34" s="6" t="str">
        <f t="shared" si="0"/>
        <v>Light</v>
      </c>
      <c r="N34" s="6" t="str">
        <f>VLOOKUP(A34, Employee_Details!$A$1:$G$201, 4, 0)</f>
        <v>Chief finance officer</v>
      </c>
      <c r="O34" s="64">
        <f t="shared" si="1"/>
        <v>0.55477031802120136</v>
      </c>
      <c r="P34" s="20" t="str">
        <f>VLOOKUP(A34, Status!A33:E233, 5, 0)</f>
        <v/>
      </c>
      <c r="Q34" s="7">
        <f t="shared" si="2"/>
        <v>1995</v>
      </c>
    </row>
    <row r="35" spans="1:17" x14ac:dyDescent="0.3">
      <c r="A35" s="5">
        <v>998</v>
      </c>
      <c r="B35" s="6">
        <v>896</v>
      </c>
      <c r="C35" s="6" t="s">
        <v>684</v>
      </c>
      <c r="D35" s="6" t="s">
        <v>663</v>
      </c>
      <c r="E35" s="6" t="s">
        <v>664</v>
      </c>
      <c r="F35" s="6">
        <v>109</v>
      </c>
      <c r="G35" s="6">
        <v>961</v>
      </c>
      <c r="H35" s="6" t="s">
        <v>729</v>
      </c>
      <c r="I35" s="6" t="s">
        <v>730</v>
      </c>
      <c r="J35" s="6" t="str">
        <f>VLOOKUP(A35, Status!$A$1:$D$201, 2, 0)</f>
        <v>DELIVERED</v>
      </c>
      <c r="K35" s="45">
        <f>VLOOKUP(A35, Status!$A$1:$D$201, 3, 0)</f>
        <v>41599</v>
      </c>
      <c r="L35" s="11" t="s">
        <v>1023</v>
      </c>
      <c r="M35" s="6" t="str">
        <f t="shared" si="0"/>
        <v>Light</v>
      </c>
      <c r="N35" s="6" t="str">
        <f>VLOOKUP(A35, Employee_Details!$A$1:$G$201, 4, 0)</f>
        <v>Assistant manager</v>
      </c>
      <c r="O35" s="64">
        <f t="shared" si="1"/>
        <v>0.11342351716961499</v>
      </c>
      <c r="P35" s="20">
        <f>VLOOKUP(A35, Status!A34:E234, 5, 0)</f>
        <v>-6</v>
      </c>
      <c r="Q35" s="7">
        <f t="shared" si="2"/>
        <v>2013</v>
      </c>
    </row>
    <row r="36" spans="1:17" x14ac:dyDescent="0.3">
      <c r="A36" s="5">
        <v>968</v>
      </c>
      <c r="B36" s="6">
        <v>6361</v>
      </c>
      <c r="C36" s="6" t="s">
        <v>676</v>
      </c>
      <c r="D36" s="6" t="s">
        <v>659</v>
      </c>
      <c r="E36" s="6" t="s">
        <v>660</v>
      </c>
      <c r="F36" s="6">
        <v>24</v>
      </c>
      <c r="G36" s="6">
        <v>54</v>
      </c>
      <c r="H36" s="6" t="s">
        <v>731</v>
      </c>
      <c r="I36" s="6" t="s">
        <v>732</v>
      </c>
      <c r="J36" s="6" t="str">
        <f>VLOOKUP(A36, Status!$A$1:$D$201, 2, 0)</f>
        <v>DELIVERED</v>
      </c>
      <c r="K36" s="45">
        <f>VLOOKUP(A36, Status!$A$1:$D$201, 3, 0)</f>
        <v>33973</v>
      </c>
      <c r="L36" s="11">
        <v>34008</v>
      </c>
      <c r="M36" s="6" t="str">
        <f t="shared" si="0"/>
        <v>Light</v>
      </c>
      <c r="N36" s="6" t="str">
        <f>VLOOKUP(A36, Employee_Details!$A$1:$G$201, 4, 0)</f>
        <v>Chief executive officer</v>
      </c>
      <c r="O36" s="64">
        <f t="shared" si="1"/>
        <v>0.44444444444444442</v>
      </c>
      <c r="P36" s="20">
        <f>VLOOKUP(A36, Status!A35:E235, 5, 0)</f>
        <v>210</v>
      </c>
      <c r="Q36" s="7">
        <f t="shared" si="2"/>
        <v>1993</v>
      </c>
    </row>
    <row r="37" spans="1:17" x14ac:dyDescent="0.3">
      <c r="A37" s="5">
        <v>738</v>
      </c>
      <c r="B37" s="6">
        <v>6713</v>
      </c>
      <c r="C37" s="6" t="s">
        <v>673</v>
      </c>
      <c r="D37" s="6" t="s">
        <v>659</v>
      </c>
      <c r="E37" s="6" t="s">
        <v>664</v>
      </c>
      <c r="F37" s="6">
        <v>545</v>
      </c>
      <c r="G37" s="6">
        <v>1044</v>
      </c>
      <c r="H37" s="6" t="s">
        <v>733</v>
      </c>
      <c r="I37" s="6" t="s">
        <v>734</v>
      </c>
      <c r="J37" s="6" t="str">
        <f>VLOOKUP(A37, Status!$A$1:$D$201, 2, 0)</f>
        <v>NOT DELIVERED</v>
      </c>
      <c r="K37" s="45">
        <f>VLOOKUP(A37, Status!$A$1:$D$201, 3, 0)</f>
        <v>28387</v>
      </c>
      <c r="L37" s="11" t="s">
        <v>1582</v>
      </c>
      <c r="M37" s="6" t="str">
        <f t="shared" si="0"/>
        <v>Heavy</v>
      </c>
      <c r="N37" s="6" t="str">
        <f>VLOOKUP(A37, Employee_Details!$A$1:$G$201, 4, 0)</f>
        <v>Delivery Boy</v>
      </c>
      <c r="O37" s="64">
        <f t="shared" si="1"/>
        <v>0.52203065134099613</v>
      </c>
      <c r="P37" s="20" t="str">
        <f>VLOOKUP(A37, Status!A36:E236, 5, 0)</f>
        <v/>
      </c>
      <c r="Q37" s="7">
        <f t="shared" si="2"/>
        <v>1977</v>
      </c>
    </row>
    <row r="38" spans="1:17" x14ac:dyDescent="0.3">
      <c r="A38" s="5">
        <v>912</v>
      </c>
      <c r="B38" s="6">
        <v>4283</v>
      </c>
      <c r="C38" s="6" t="s">
        <v>679</v>
      </c>
      <c r="D38" s="6" t="s">
        <v>663</v>
      </c>
      <c r="E38" s="6" t="s">
        <v>660</v>
      </c>
      <c r="F38" s="6">
        <v>505</v>
      </c>
      <c r="G38" s="6">
        <v>1082</v>
      </c>
      <c r="H38" s="6" t="s">
        <v>735</v>
      </c>
      <c r="I38" s="6" t="s">
        <v>736</v>
      </c>
      <c r="J38" s="6" t="str">
        <f>VLOOKUP(A38, Status!$A$1:$D$201, 2, 0)</f>
        <v>NOT DELIVERED</v>
      </c>
      <c r="K38" s="45">
        <f>VLOOKUP(A38, Status!$A$1:$D$201, 3, 0)</f>
        <v>43829</v>
      </c>
      <c r="L38" s="11" t="s">
        <v>1582</v>
      </c>
      <c r="M38" s="6" t="str">
        <f t="shared" si="0"/>
        <v>Heavy</v>
      </c>
      <c r="N38" s="6" t="str">
        <f>VLOOKUP(A38, Employee_Details!$A$1:$G$201, 4, 0)</f>
        <v>Project director</v>
      </c>
      <c r="O38" s="64">
        <f t="shared" si="1"/>
        <v>0.46672828096118302</v>
      </c>
      <c r="P38" s="20" t="str">
        <f>VLOOKUP(A38, Status!A37:E237, 5, 0)</f>
        <v/>
      </c>
      <c r="Q38" s="7">
        <f t="shared" si="2"/>
        <v>2019</v>
      </c>
    </row>
    <row r="39" spans="1:17" x14ac:dyDescent="0.3">
      <c r="A39" s="5">
        <v>782</v>
      </c>
      <c r="B39" s="6">
        <v>9486</v>
      </c>
      <c r="C39" s="6" t="s">
        <v>673</v>
      </c>
      <c r="D39" s="6" t="s">
        <v>663</v>
      </c>
      <c r="E39" s="6" t="s">
        <v>660</v>
      </c>
      <c r="F39" s="6">
        <v>182</v>
      </c>
      <c r="G39" s="6">
        <v>871</v>
      </c>
      <c r="H39" s="6" t="s">
        <v>737</v>
      </c>
      <c r="I39" s="6" t="s">
        <v>738</v>
      </c>
      <c r="J39" s="6" t="str">
        <f>VLOOKUP(A39, Status!$A$1:$D$201, 2, 0)</f>
        <v>DELIVERED</v>
      </c>
      <c r="K39" s="45">
        <f>VLOOKUP(A39, Status!$A$1:$D$201, 3, 0)</f>
        <v>37499</v>
      </c>
      <c r="L39" s="11" t="s">
        <v>1025</v>
      </c>
      <c r="M39" s="6" t="str">
        <f t="shared" si="0"/>
        <v>Light</v>
      </c>
      <c r="N39" s="6" t="str">
        <f>VLOOKUP(A39, Employee_Details!$A$1:$G$201, 4, 0)</f>
        <v>Warehouse manager</v>
      </c>
      <c r="O39" s="64">
        <f t="shared" si="1"/>
        <v>0.20895522388059701</v>
      </c>
      <c r="P39" s="20">
        <f>VLOOKUP(A39, Status!A38:E238, 5, 0)</f>
        <v>50</v>
      </c>
      <c r="Q39" s="7">
        <f t="shared" si="2"/>
        <v>2002</v>
      </c>
    </row>
    <row r="40" spans="1:17" x14ac:dyDescent="0.3">
      <c r="A40" s="5">
        <v>140</v>
      </c>
      <c r="B40" s="6">
        <v>308</v>
      </c>
      <c r="C40" s="6" t="s">
        <v>667</v>
      </c>
      <c r="D40" s="6" t="s">
        <v>663</v>
      </c>
      <c r="E40" s="6" t="s">
        <v>660</v>
      </c>
      <c r="F40" s="6">
        <v>226</v>
      </c>
      <c r="G40" s="6">
        <v>970</v>
      </c>
      <c r="H40" s="6" t="s">
        <v>739</v>
      </c>
      <c r="I40" s="6" t="s">
        <v>740</v>
      </c>
      <c r="J40" s="6" t="str">
        <f>VLOOKUP(A40, Status!$A$1:$D$201, 2, 0)</f>
        <v>DELIVERED</v>
      </c>
      <c r="K40" s="45">
        <f>VLOOKUP(A40, Status!$A$1:$D$201, 3, 0)</f>
        <v>38878</v>
      </c>
      <c r="L40" s="11" t="s">
        <v>1024</v>
      </c>
      <c r="M40" s="6" t="str">
        <f t="shared" si="0"/>
        <v>Light</v>
      </c>
      <c r="N40" s="6" t="str">
        <f>VLOOKUP(A40, Employee_Details!$A$1:$G$201, 4, 0)</f>
        <v>Transport manager</v>
      </c>
      <c r="O40" s="64">
        <f t="shared" si="1"/>
        <v>0.23298969072164949</v>
      </c>
      <c r="P40" s="20">
        <f>VLOOKUP(A40, Status!A39:E239, 5, 0)</f>
        <v>37</v>
      </c>
      <c r="Q40" s="7">
        <f t="shared" si="2"/>
        <v>2006</v>
      </c>
    </row>
    <row r="41" spans="1:17" x14ac:dyDescent="0.3">
      <c r="A41" s="5">
        <v>702</v>
      </c>
      <c r="B41" s="6">
        <v>8927</v>
      </c>
      <c r="C41" s="6" t="s">
        <v>670</v>
      </c>
      <c r="D41" s="6" t="s">
        <v>663</v>
      </c>
      <c r="E41" s="6" t="s">
        <v>660</v>
      </c>
      <c r="F41" s="6">
        <v>111</v>
      </c>
      <c r="G41" s="6">
        <v>617</v>
      </c>
      <c r="H41" s="6" t="s">
        <v>741</v>
      </c>
      <c r="I41" s="6" t="s">
        <v>742</v>
      </c>
      <c r="J41" s="6" t="str">
        <f>VLOOKUP(A41, Status!$A$1:$D$201, 2, 0)</f>
        <v>DELIVERED</v>
      </c>
      <c r="K41" s="45">
        <f>VLOOKUP(A41, Status!$A$1:$D$201, 3, 0)</f>
        <v>38175</v>
      </c>
      <c r="L41" s="11" t="s">
        <v>1026</v>
      </c>
      <c r="M41" s="6" t="str">
        <f t="shared" si="0"/>
        <v>Light</v>
      </c>
      <c r="N41" s="6" t="str">
        <f>VLOOKUP(A41, Employee_Details!$A$1:$G$201, 4, 0)</f>
        <v>Sales manager</v>
      </c>
      <c r="O41" s="64">
        <f t="shared" si="1"/>
        <v>0.17990275526742303</v>
      </c>
      <c r="P41" s="20">
        <f>VLOOKUP(A41, Status!A40:E240, 5, 0)</f>
        <v>136</v>
      </c>
      <c r="Q41" s="7">
        <f t="shared" si="2"/>
        <v>2004</v>
      </c>
    </row>
    <row r="42" spans="1:17" x14ac:dyDescent="0.3">
      <c r="A42" s="5">
        <v>284</v>
      </c>
      <c r="B42" s="6">
        <v>249</v>
      </c>
      <c r="C42" s="6" t="s">
        <v>684</v>
      </c>
      <c r="D42" s="6" t="s">
        <v>663</v>
      </c>
      <c r="E42" s="6" t="s">
        <v>664</v>
      </c>
      <c r="F42" s="6">
        <v>145</v>
      </c>
      <c r="G42" s="6">
        <v>814</v>
      </c>
      <c r="H42" s="6" t="s">
        <v>743</v>
      </c>
      <c r="I42" s="6" t="s">
        <v>227</v>
      </c>
      <c r="J42" s="6" t="str">
        <f>VLOOKUP(A42, Status!$A$1:$D$201, 2, 0)</f>
        <v>DELIVERED</v>
      </c>
      <c r="K42" s="45">
        <f>VLOOKUP(A42, Status!$A$1:$D$201, 3, 0)</f>
        <v>29988</v>
      </c>
      <c r="L42" s="11">
        <v>30166</v>
      </c>
      <c r="M42" s="6" t="str">
        <f t="shared" si="0"/>
        <v>Light</v>
      </c>
      <c r="N42" s="6" t="str">
        <f>VLOOKUP(A42, Employee_Details!$A$1:$G$201, 4, 0)</f>
        <v>Manager</v>
      </c>
      <c r="O42" s="64">
        <f t="shared" si="1"/>
        <v>0.17813267813267813</v>
      </c>
      <c r="P42" s="20">
        <f>VLOOKUP(A42, Status!A41:E241, 5, 0)</f>
        <v>30</v>
      </c>
      <c r="Q42" s="7">
        <f t="shared" si="2"/>
        <v>1982</v>
      </c>
    </row>
    <row r="43" spans="1:17" x14ac:dyDescent="0.3">
      <c r="A43" s="5">
        <v>199</v>
      </c>
      <c r="B43" s="6">
        <v>2620</v>
      </c>
      <c r="C43" s="6" t="s">
        <v>673</v>
      </c>
      <c r="D43" s="6" t="s">
        <v>659</v>
      </c>
      <c r="E43" s="6" t="s">
        <v>660</v>
      </c>
      <c r="F43" s="6">
        <v>829</v>
      </c>
      <c r="G43" s="6">
        <v>1145</v>
      </c>
      <c r="H43" s="6" t="s">
        <v>744</v>
      </c>
      <c r="I43" s="6" t="s">
        <v>745</v>
      </c>
      <c r="J43" s="6" t="str">
        <f>VLOOKUP(A43, Status!$A$1:$D$201, 2, 0)</f>
        <v>NOT DELIVERED</v>
      </c>
      <c r="K43" s="45">
        <f>VLOOKUP(A43, Status!$A$1:$D$201, 3, 0)</f>
        <v>39290</v>
      </c>
      <c r="L43" s="11" t="s">
        <v>1582</v>
      </c>
      <c r="M43" s="6" t="str">
        <f t="shared" si="0"/>
        <v>Heavy</v>
      </c>
      <c r="N43" s="6" t="str">
        <f>VLOOKUP(A43, Employee_Details!$A$1:$G$201, 4, 0)</f>
        <v>Branch manager</v>
      </c>
      <c r="O43" s="64">
        <f t="shared" si="1"/>
        <v>0.72401746724890825</v>
      </c>
      <c r="P43" s="20" t="str">
        <f>VLOOKUP(A43, Status!A42:E242, 5, 0)</f>
        <v/>
      </c>
      <c r="Q43" s="7">
        <f t="shared" si="2"/>
        <v>2007</v>
      </c>
    </row>
    <row r="44" spans="1:17" x14ac:dyDescent="0.3">
      <c r="A44" s="5">
        <v>228</v>
      </c>
      <c r="B44" s="6">
        <v>1164</v>
      </c>
      <c r="C44" s="6" t="s">
        <v>673</v>
      </c>
      <c r="D44" s="6" t="s">
        <v>659</v>
      </c>
      <c r="E44" s="6" t="s">
        <v>660</v>
      </c>
      <c r="F44" s="6">
        <v>269</v>
      </c>
      <c r="G44" s="6">
        <v>902</v>
      </c>
      <c r="H44" s="6" t="s">
        <v>227</v>
      </c>
      <c r="I44" s="6" t="s">
        <v>746</v>
      </c>
      <c r="J44" s="6" t="str">
        <f>VLOOKUP(A44, Status!$A$1:$D$201, 2, 0)</f>
        <v>DELIVERED</v>
      </c>
      <c r="K44" s="45">
        <f>VLOOKUP(A44, Status!$A$1:$D$201, 3, 0)</f>
        <v>34423</v>
      </c>
      <c r="L44" s="11">
        <v>34581</v>
      </c>
      <c r="M44" s="6" t="str">
        <f t="shared" si="0"/>
        <v>Light</v>
      </c>
      <c r="N44" s="6" t="str">
        <f>VLOOKUP(A44, Employee_Details!$A$1:$G$201, 4, 0)</f>
        <v>Material handling executive</v>
      </c>
      <c r="O44" s="64">
        <f t="shared" si="1"/>
        <v>0.29822616407982261</v>
      </c>
      <c r="P44" s="20">
        <f>VLOOKUP(A44, Status!A43:E243, 5, 0)</f>
        <v>10</v>
      </c>
      <c r="Q44" s="7">
        <f t="shared" si="2"/>
        <v>1994</v>
      </c>
    </row>
    <row r="45" spans="1:17" x14ac:dyDescent="0.3">
      <c r="A45" s="5">
        <v>908</v>
      </c>
      <c r="B45" s="6">
        <v>4711</v>
      </c>
      <c r="C45" s="6" t="s">
        <v>684</v>
      </c>
      <c r="D45" s="6" t="s">
        <v>663</v>
      </c>
      <c r="E45" s="6" t="s">
        <v>660</v>
      </c>
      <c r="F45" s="6">
        <v>660</v>
      </c>
      <c r="G45" s="6">
        <v>1470</v>
      </c>
      <c r="H45" s="6" t="s">
        <v>747</v>
      </c>
      <c r="I45" s="6" t="s">
        <v>748</v>
      </c>
      <c r="J45" s="6" t="str">
        <f>VLOOKUP(A45, Status!$A$1:$D$201, 2, 0)</f>
        <v>NOT DELIVERED</v>
      </c>
      <c r="K45" s="45">
        <f>VLOOKUP(A45, Status!$A$1:$D$201, 3, 0)</f>
        <v>36188</v>
      </c>
      <c r="L45" s="11" t="s">
        <v>1582</v>
      </c>
      <c r="M45" s="6" t="str">
        <f t="shared" si="0"/>
        <v>Heavy</v>
      </c>
      <c r="N45" s="6" t="str">
        <f>VLOOKUP(A45, Employee_Details!$A$1:$G$201, 4, 0)</f>
        <v>Project director</v>
      </c>
      <c r="O45" s="64">
        <f t="shared" si="1"/>
        <v>0.44897959183673469</v>
      </c>
      <c r="P45" s="20" t="str">
        <f>VLOOKUP(A45, Status!A44:E244, 5, 0)</f>
        <v/>
      </c>
      <c r="Q45" s="7">
        <f t="shared" si="2"/>
        <v>1999</v>
      </c>
    </row>
    <row r="46" spans="1:17" x14ac:dyDescent="0.3">
      <c r="A46" s="5">
        <v>594</v>
      </c>
      <c r="B46" s="6">
        <v>4053</v>
      </c>
      <c r="C46" s="6" t="s">
        <v>670</v>
      </c>
      <c r="D46" s="6" t="s">
        <v>659</v>
      </c>
      <c r="E46" s="6" t="s">
        <v>660</v>
      </c>
      <c r="F46" s="6">
        <v>484</v>
      </c>
      <c r="G46" s="6">
        <v>568</v>
      </c>
      <c r="H46" s="6" t="s">
        <v>295</v>
      </c>
      <c r="I46" s="6" t="s">
        <v>749</v>
      </c>
      <c r="J46" s="6" t="str">
        <f>VLOOKUP(A46, Status!$A$1:$D$201, 2, 0)</f>
        <v>NOT DELIVERED</v>
      </c>
      <c r="K46" s="45">
        <f>VLOOKUP(A46, Status!$A$1:$D$201, 3, 0)</f>
        <v>38066</v>
      </c>
      <c r="L46" s="11" t="s">
        <v>1582</v>
      </c>
      <c r="M46" s="6" t="str">
        <f t="shared" si="0"/>
        <v>Light</v>
      </c>
      <c r="N46" s="6" t="str">
        <f>VLOOKUP(A46, Employee_Details!$A$1:$G$201, 4, 0)</f>
        <v>Engineering department manager</v>
      </c>
      <c r="O46" s="64">
        <f t="shared" si="1"/>
        <v>0.852112676056338</v>
      </c>
      <c r="P46" s="20" t="str">
        <f>VLOOKUP(A46, Status!A45:E245, 5, 0)</f>
        <v/>
      </c>
      <c r="Q46" s="7">
        <f t="shared" si="2"/>
        <v>2004</v>
      </c>
    </row>
    <row r="47" spans="1:17" x14ac:dyDescent="0.3">
      <c r="A47" s="5">
        <v>542</v>
      </c>
      <c r="B47" s="6">
        <v>4272</v>
      </c>
      <c r="C47" s="6" t="s">
        <v>676</v>
      </c>
      <c r="D47" s="6" t="s">
        <v>663</v>
      </c>
      <c r="E47" s="6" t="s">
        <v>660</v>
      </c>
      <c r="F47" s="6">
        <v>100</v>
      </c>
      <c r="G47" s="6">
        <v>487</v>
      </c>
      <c r="H47" s="6" t="s">
        <v>750</v>
      </c>
      <c r="I47" s="6" t="s">
        <v>751</v>
      </c>
      <c r="J47" s="6" t="str">
        <f>VLOOKUP(A47, Status!$A$1:$D$201, 2, 0)</f>
        <v>NOT DELIVERED</v>
      </c>
      <c r="K47" s="45">
        <f>VLOOKUP(A47, Status!$A$1:$D$201, 3, 0)</f>
        <v>31551</v>
      </c>
      <c r="L47" s="11" t="s">
        <v>1582</v>
      </c>
      <c r="M47" s="6" t="str">
        <f t="shared" si="0"/>
        <v>Light</v>
      </c>
      <c r="N47" s="6" t="str">
        <f>VLOOKUP(A47, Employee_Details!$A$1:$G$201, 4, 0)</f>
        <v>Material handling executive</v>
      </c>
      <c r="O47" s="64">
        <f t="shared" si="1"/>
        <v>0.20533880903490759</v>
      </c>
      <c r="P47" s="20" t="str">
        <f>VLOOKUP(A47, Status!A46:E246, 5, 0)</f>
        <v/>
      </c>
      <c r="Q47" s="7">
        <f t="shared" si="2"/>
        <v>1986</v>
      </c>
    </row>
    <row r="48" spans="1:17" x14ac:dyDescent="0.3">
      <c r="A48" s="5">
        <v>586</v>
      </c>
      <c r="B48" s="6">
        <v>7005</v>
      </c>
      <c r="C48" s="6" t="s">
        <v>699</v>
      </c>
      <c r="D48" s="6" t="s">
        <v>659</v>
      </c>
      <c r="E48" s="6" t="s">
        <v>664</v>
      </c>
      <c r="F48" s="6">
        <v>711</v>
      </c>
      <c r="G48" s="6">
        <v>1197</v>
      </c>
      <c r="H48" s="6" t="s">
        <v>752</v>
      </c>
      <c r="I48" s="6" t="s">
        <v>753</v>
      </c>
      <c r="J48" s="6" t="str">
        <f>VLOOKUP(A48, Status!$A$1:$D$201, 2, 0)</f>
        <v>NOT DELIVERED</v>
      </c>
      <c r="K48" s="45">
        <f>VLOOKUP(A48, Status!$A$1:$D$201, 3, 0)</f>
        <v>28192</v>
      </c>
      <c r="L48" s="11" t="s">
        <v>1582</v>
      </c>
      <c r="M48" s="6" t="str">
        <f t="shared" si="0"/>
        <v>Heavy</v>
      </c>
      <c r="N48" s="6" t="str">
        <f>VLOOKUP(A48, Employee_Details!$A$1:$G$201, 4, 0)</f>
        <v>Transport manager</v>
      </c>
      <c r="O48" s="64">
        <f t="shared" si="1"/>
        <v>0.59398496240601506</v>
      </c>
      <c r="P48" s="20" t="str">
        <f>VLOOKUP(A48, Status!A47:E247, 5, 0)</f>
        <v/>
      </c>
      <c r="Q48" s="7">
        <f t="shared" si="2"/>
        <v>1977</v>
      </c>
    </row>
    <row r="49" spans="1:17" x14ac:dyDescent="0.3">
      <c r="A49" s="5">
        <v>636</v>
      </c>
      <c r="B49" s="6">
        <v>2308</v>
      </c>
      <c r="C49" s="6" t="s">
        <v>670</v>
      </c>
      <c r="D49" s="6" t="s">
        <v>663</v>
      </c>
      <c r="E49" s="6" t="s">
        <v>660</v>
      </c>
      <c r="F49" s="6">
        <v>325</v>
      </c>
      <c r="G49" s="6">
        <v>994</v>
      </c>
      <c r="H49" s="6" t="s">
        <v>754</v>
      </c>
      <c r="I49" s="6" t="s">
        <v>755</v>
      </c>
      <c r="J49" s="6" t="str">
        <f>VLOOKUP(A49, Status!$A$1:$D$201, 2, 0)</f>
        <v>DELIVERED</v>
      </c>
      <c r="K49" s="45">
        <f>VLOOKUP(A49, Status!$A$1:$D$201, 3, 0)</f>
        <v>39502</v>
      </c>
      <c r="L49" s="11">
        <v>39699</v>
      </c>
      <c r="M49" s="6" t="str">
        <f t="shared" si="0"/>
        <v>Light</v>
      </c>
      <c r="N49" s="6" t="str">
        <f>VLOOKUP(A49, Employee_Details!$A$1:$G$201, 4, 0)</f>
        <v>Block development manager</v>
      </c>
      <c r="O49" s="64">
        <f t="shared" si="1"/>
        <v>0.32696177062374243</v>
      </c>
      <c r="P49" s="20">
        <f>VLOOKUP(A49, Status!A48:E248, 5, 0)</f>
        <v>167</v>
      </c>
      <c r="Q49" s="7">
        <f t="shared" si="2"/>
        <v>2008</v>
      </c>
    </row>
    <row r="50" spans="1:17" x14ac:dyDescent="0.3">
      <c r="A50" s="5">
        <v>581</v>
      </c>
      <c r="B50" s="6">
        <v>5150</v>
      </c>
      <c r="C50" s="6" t="s">
        <v>687</v>
      </c>
      <c r="D50" s="6" t="s">
        <v>659</v>
      </c>
      <c r="E50" s="6" t="s">
        <v>660</v>
      </c>
      <c r="F50" s="6">
        <v>209</v>
      </c>
      <c r="G50" s="6">
        <v>933</v>
      </c>
      <c r="H50" s="6" t="s">
        <v>756</v>
      </c>
      <c r="I50" s="6" t="s">
        <v>757</v>
      </c>
      <c r="J50" s="6" t="str">
        <f>VLOOKUP(A50, Status!$A$1:$D$201, 2, 0)</f>
        <v>NOT DELIVERED</v>
      </c>
      <c r="K50" s="45">
        <f>VLOOKUP(A50, Status!$A$1:$D$201, 3, 0)</f>
        <v>43063</v>
      </c>
      <c r="L50" s="11" t="s">
        <v>1582</v>
      </c>
      <c r="M50" s="6" t="str">
        <f t="shared" si="0"/>
        <v>Light</v>
      </c>
      <c r="N50" s="6" t="str">
        <f>VLOOKUP(A50, Employee_Details!$A$1:$G$201, 4, 0)</f>
        <v>Market analyst</v>
      </c>
      <c r="O50" s="64">
        <f t="shared" si="1"/>
        <v>0.22400857449088959</v>
      </c>
      <c r="P50" s="20" t="str">
        <f>VLOOKUP(A50, Status!A49:E249, 5, 0)</f>
        <v/>
      </c>
      <c r="Q50" s="7">
        <f t="shared" si="2"/>
        <v>2017</v>
      </c>
    </row>
    <row r="51" spans="1:17" x14ac:dyDescent="0.3">
      <c r="A51" s="5">
        <v>336</v>
      </c>
      <c r="B51" s="6">
        <v>693</v>
      </c>
      <c r="C51" s="6" t="s">
        <v>699</v>
      </c>
      <c r="D51" s="6" t="s">
        <v>663</v>
      </c>
      <c r="E51" s="6" t="s">
        <v>664</v>
      </c>
      <c r="F51" s="6">
        <v>996</v>
      </c>
      <c r="G51" s="6">
        <v>1168</v>
      </c>
      <c r="H51" s="6" t="s">
        <v>227</v>
      </c>
      <c r="I51" s="6" t="s">
        <v>758</v>
      </c>
      <c r="J51" s="6" t="str">
        <f>VLOOKUP(A51, Status!$A$1:$D$201, 2, 0)</f>
        <v>NOT DELIVERED</v>
      </c>
      <c r="K51" s="45">
        <f>VLOOKUP(A51, Status!$A$1:$D$201, 3, 0)</f>
        <v>26581</v>
      </c>
      <c r="L51" s="11" t="s">
        <v>1582</v>
      </c>
      <c r="M51" s="6" t="str">
        <f t="shared" si="0"/>
        <v>Heavy</v>
      </c>
      <c r="N51" s="6" t="str">
        <f>VLOOKUP(A51, Employee_Details!$A$1:$G$201, 4, 0)</f>
        <v>IT support executive</v>
      </c>
      <c r="O51" s="64">
        <f t="shared" si="1"/>
        <v>0.85273972602739723</v>
      </c>
      <c r="P51" s="20" t="str">
        <f>VLOOKUP(A51, Status!A50:E250, 5, 0)</f>
        <v/>
      </c>
      <c r="Q51" s="7">
        <f t="shared" si="2"/>
        <v>1972</v>
      </c>
    </row>
    <row r="52" spans="1:17" x14ac:dyDescent="0.3">
      <c r="A52" s="5">
        <v>504</v>
      </c>
      <c r="B52" s="6">
        <v>9598</v>
      </c>
      <c r="C52" s="6" t="s">
        <v>667</v>
      </c>
      <c r="D52" s="6" t="s">
        <v>663</v>
      </c>
      <c r="E52" s="6" t="s">
        <v>660</v>
      </c>
      <c r="F52" s="6">
        <v>420</v>
      </c>
      <c r="G52" s="6">
        <v>561</v>
      </c>
      <c r="H52" s="6" t="s">
        <v>759</v>
      </c>
      <c r="I52" s="6" t="s">
        <v>760</v>
      </c>
      <c r="J52" s="6" t="str">
        <f>VLOOKUP(A52, Status!$A$1:$D$201, 2, 0)</f>
        <v>DELIVERED</v>
      </c>
      <c r="K52" s="45">
        <f>VLOOKUP(A52, Status!$A$1:$D$201, 3, 0)</f>
        <v>30143</v>
      </c>
      <c r="L52" s="11" t="s">
        <v>1027</v>
      </c>
      <c r="M52" s="6" t="str">
        <f t="shared" si="0"/>
        <v>Light</v>
      </c>
      <c r="N52" s="6" t="str">
        <f>VLOOKUP(A52, Employee_Details!$A$1:$G$201, 4, 0)</f>
        <v>Warehouse manager</v>
      </c>
      <c r="O52" s="64">
        <f t="shared" si="1"/>
        <v>0.74866310160427807</v>
      </c>
      <c r="P52" s="20">
        <f>VLOOKUP(A52, Status!A51:E251, 5, 0)</f>
        <v>96</v>
      </c>
      <c r="Q52" s="7">
        <f t="shared" si="2"/>
        <v>1982</v>
      </c>
    </row>
    <row r="53" spans="1:17" x14ac:dyDescent="0.3">
      <c r="A53" s="5">
        <v>346</v>
      </c>
      <c r="B53" s="6">
        <v>8103</v>
      </c>
      <c r="C53" s="6" t="s">
        <v>682</v>
      </c>
      <c r="D53" s="6" t="s">
        <v>663</v>
      </c>
      <c r="E53" s="6" t="s">
        <v>664</v>
      </c>
      <c r="F53" s="6">
        <v>182</v>
      </c>
      <c r="G53" s="6">
        <v>850</v>
      </c>
      <c r="H53" s="6" t="s">
        <v>761</v>
      </c>
      <c r="I53" s="6" t="s">
        <v>762</v>
      </c>
      <c r="J53" s="6" t="str">
        <f>VLOOKUP(A53, Status!$A$1:$D$201, 2, 0)</f>
        <v>DELIVERED</v>
      </c>
      <c r="K53" s="45">
        <f>VLOOKUP(A53, Status!$A$1:$D$201, 3, 0)</f>
        <v>39238</v>
      </c>
      <c r="L53" s="11">
        <v>39423</v>
      </c>
      <c r="M53" s="6" t="str">
        <f t="shared" si="0"/>
        <v>Light</v>
      </c>
      <c r="N53" s="6" t="str">
        <f>VLOOKUP(A53, Employee_Details!$A$1:$G$201, 4, 0)</f>
        <v>Chief finance officer</v>
      </c>
      <c r="O53" s="64">
        <f t="shared" si="1"/>
        <v>0.21411764705882352</v>
      </c>
      <c r="P53" s="20">
        <f>VLOOKUP(A53, Status!A52:E252, 5, 0)</f>
        <v>37</v>
      </c>
      <c r="Q53" s="7">
        <f t="shared" si="2"/>
        <v>2007</v>
      </c>
    </row>
    <row r="54" spans="1:17" x14ac:dyDescent="0.3">
      <c r="A54" s="5">
        <v>135</v>
      </c>
      <c r="B54" s="6">
        <v>8894</v>
      </c>
      <c r="C54" s="6" t="s">
        <v>699</v>
      </c>
      <c r="D54" s="6" t="s">
        <v>659</v>
      </c>
      <c r="E54" s="6" t="s">
        <v>664</v>
      </c>
      <c r="F54" s="6">
        <v>901</v>
      </c>
      <c r="G54" s="6">
        <v>1393</v>
      </c>
      <c r="H54" s="6" t="s">
        <v>763</v>
      </c>
      <c r="I54" s="6" t="s">
        <v>764</v>
      </c>
      <c r="J54" s="6" t="str">
        <f>VLOOKUP(A54, Status!$A$1:$D$201, 2, 0)</f>
        <v>NOT DELIVERED</v>
      </c>
      <c r="K54" s="45">
        <f>VLOOKUP(A54, Status!$A$1:$D$201, 3, 0)</f>
        <v>38240</v>
      </c>
      <c r="L54" s="11" t="s">
        <v>1582</v>
      </c>
      <c r="M54" s="6" t="str">
        <f t="shared" si="0"/>
        <v>Heavy</v>
      </c>
      <c r="N54" s="6" t="str">
        <f>VLOOKUP(A54, Employee_Details!$A$1:$G$201, 4, 0)</f>
        <v>Chief executive officer</v>
      </c>
      <c r="O54" s="64">
        <f t="shared" si="1"/>
        <v>0.64680545585068194</v>
      </c>
      <c r="P54" s="20" t="str">
        <f>VLOOKUP(A54, Status!A53:E253, 5, 0)</f>
        <v/>
      </c>
      <c r="Q54" s="7">
        <f t="shared" si="2"/>
        <v>2004</v>
      </c>
    </row>
    <row r="55" spans="1:17" x14ac:dyDescent="0.3">
      <c r="A55" s="5">
        <v>822</v>
      </c>
      <c r="B55" s="6">
        <v>114</v>
      </c>
      <c r="C55" s="6" t="s">
        <v>699</v>
      </c>
      <c r="D55" s="6" t="s">
        <v>663</v>
      </c>
      <c r="E55" s="6" t="s">
        <v>660</v>
      </c>
      <c r="F55" s="6">
        <v>88</v>
      </c>
      <c r="G55" s="6">
        <v>426</v>
      </c>
      <c r="H55" s="6" t="s">
        <v>765</v>
      </c>
      <c r="I55" s="6" t="s">
        <v>766</v>
      </c>
      <c r="J55" s="6" t="str">
        <f>VLOOKUP(A55, Status!$A$1:$D$201, 2, 0)</f>
        <v>DELIVERED</v>
      </c>
      <c r="K55" s="45">
        <f>VLOOKUP(A55, Status!$A$1:$D$201, 3, 0)</f>
        <v>33419</v>
      </c>
      <c r="L55" s="11" t="s">
        <v>1028</v>
      </c>
      <c r="M55" s="6" t="str">
        <f t="shared" si="0"/>
        <v>Light</v>
      </c>
      <c r="N55" s="6" t="str">
        <f>VLOOKUP(A55, Employee_Details!$A$1:$G$201, 4, 0)</f>
        <v>Branch manager</v>
      </c>
      <c r="O55" s="64">
        <f t="shared" si="1"/>
        <v>0.20657276995305165</v>
      </c>
      <c r="P55" s="20">
        <f>VLOOKUP(A55, Status!A54:E254, 5, 0)</f>
        <v>15</v>
      </c>
      <c r="Q55" s="7">
        <f t="shared" si="2"/>
        <v>1991</v>
      </c>
    </row>
    <row r="56" spans="1:17" x14ac:dyDescent="0.3">
      <c r="A56" s="5">
        <v>95</v>
      </c>
      <c r="B56" s="6">
        <v>6546</v>
      </c>
      <c r="C56" s="6" t="s">
        <v>673</v>
      </c>
      <c r="D56" s="6" t="s">
        <v>659</v>
      </c>
      <c r="E56" s="6" t="s">
        <v>660</v>
      </c>
      <c r="F56" s="6">
        <v>660</v>
      </c>
      <c r="G56" s="6">
        <v>1208</v>
      </c>
      <c r="H56" s="6" t="s">
        <v>767</v>
      </c>
      <c r="I56" s="6" t="s">
        <v>768</v>
      </c>
      <c r="J56" s="6" t="str">
        <f>VLOOKUP(A56, Status!$A$1:$D$201, 2, 0)</f>
        <v>NOT DELIVERED</v>
      </c>
      <c r="K56" s="45">
        <f>VLOOKUP(A56, Status!$A$1:$D$201, 3, 0)</f>
        <v>41375</v>
      </c>
      <c r="L56" s="11" t="s">
        <v>1582</v>
      </c>
      <c r="M56" s="6" t="str">
        <f t="shared" si="0"/>
        <v>Heavy</v>
      </c>
      <c r="N56" s="6" t="str">
        <f>VLOOKUP(A56, Employee_Details!$A$1:$G$201, 4, 0)</f>
        <v>Office manager</v>
      </c>
      <c r="O56" s="64">
        <f t="shared" si="1"/>
        <v>0.54635761589403975</v>
      </c>
      <c r="P56" s="20" t="str">
        <f>VLOOKUP(A56, Status!A55:E255, 5, 0)</f>
        <v/>
      </c>
      <c r="Q56" s="7">
        <f t="shared" si="2"/>
        <v>2013</v>
      </c>
    </row>
    <row r="57" spans="1:17" x14ac:dyDescent="0.3">
      <c r="A57" s="5">
        <v>597</v>
      </c>
      <c r="B57" s="6">
        <v>3571</v>
      </c>
      <c r="C57" s="6" t="s">
        <v>667</v>
      </c>
      <c r="D57" s="6" t="s">
        <v>659</v>
      </c>
      <c r="E57" s="6" t="s">
        <v>660</v>
      </c>
      <c r="F57" s="6">
        <v>267</v>
      </c>
      <c r="G57" s="6">
        <v>925</v>
      </c>
      <c r="H57" s="6" t="s">
        <v>769</v>
      </c>
      <c r="I57" s="6" t="s">
        <v>770</v>
      </c>
      <c r="J57" s="6" t="str">
        <f>VLOOKUP(A57, Status!$A$1:$D$201, 2, 0)</f>
        <v>NOT DELIVERED</v>
      </c>
      <c r="K57" s="45">
        <f>VLOOKUP(A57, Status!$A$1:$D$201, 3, 0)</f>
        <v>40385</v>
      </c>
      <c r="L57" s="11" t="s">
        <v>1582</v>
      </c>
      <c r="M57" s="6" t="str">
        <f t="shared" si="0"/>
        <v>Light</v>
      </c>
      <c r="N57" s="6" t="str">
        <f>VLOOKUP(A57, Employee_Details!$A$1:$G$201, 4, 0)</f>
        <v>Assistant manager</v>
      </c>
      <c r="O57" s="64">
        <f t="shared" si="1"/>
        <v>0.28864864864864864</v>
      </c>
      <c r="P57" s="20" t="str">
        <f>VLOOKUP(A57, Status!A56:E256, 5, 0)</f>
        <v/>
      </c>
      <c r="Q57" s="7">
        <f t="shared" si="2"/>
        <v>2010</v>
      </c>
    </row>
    <row r="58" spans="1:17" x14ac:dyDescent="0.3">
      <c r="A58" s="5">
        <v>340</v>
      </c>
      <c r="B58" s="6">
        <v>7316</v>
      </c>
      <c r="C58" s="6" t="s">
        <v>679</v>
      </c>
      <c r="D58" s="6" t="s">
        <v>663</v>
      </c>
      <c r="E58" s="6" t="s">
        <v>664</v>
      </c>
      <c r="F58" s="6">
        <v>905</v>
      </c>
      <c r="G58" s="6">
        <v>1392</v>
      </c>
      <c r="H58" s="6" t="s">
        <v>771</v>
      </c>
      <c r="I58" s="6" t="s">
        <v>772</v>
      </c>
      <c r="J58" s="6" t="str">
        <f>VLOOKUP(A58, Status!$A$1:$D$201, 2, 0)</f>
        <v>NOT DELIVERED</v>
      </c>
      <c r="K58" s="45">
        <f>VLOOKUP(A58, Status!$A$1:$D$201, 3, 0)</f>
        <v>29893</v>
      </c>
      <c r="L58" s="11" t="s">
        <v>1582</v>
      </c>
      <c r="M58" s="6" t="str">
        <f t="shared" si="0"/>
        <v>Heavy</v>
      </c>
      <c r="N58" s="6" t="str">
        <f>VLOOKUP(A58, Employee_Details!$A$1:$G$201, 4, 0)</f>
        <v>Fleet manager</v>
      </c>
      <c r="O58" s="64">
        <f t="shared" si="1"/>
        <v>0.65014367816091956</v>
      </c>
      <c r="P58" s="20" t="str">
        <f>VLOOKUP(A58, Status!A57:E257, 5, 0)</f>
        <v/>
      </c>
      <c r="Q58" s="7">
        <f t="shared" si="2"/>
        <v>1981</v>
      </c>
    </row>
    <row r="59" spans="1:17" x14ac:dyDescent="0.3">
      <c r="A59" s="5">
        <v>905</v>
      </c>
      <c r="B59" s="6">
        <v>2478</v>
      </c>
      <c r="C59" s="6" t="s">
        <v>667</v>
      </c>
      <c r="D59" s="6" t="s">
        <v>659</v>
      </c>
      <c r="E59" s="6" t="s">
        <v>664</v>
      </c>
      <c r="F59" s="6">
        <v>799</v>
      </c>
      <c r="G59" s="6">
        <v>1425</v>
      </c>
      <c r="H59" s="6" t="s">
        <v>773</v>
      </c>
      <c r="I59" s="6" t="s">
        <v>774</v>
      </c>
      <c r="J59" s="6" t="str">
        <f>VLOOKUP(A59, Status!$A$1:$D$201, 2, 0)</f>
        <v>DELIVERED</v>
      </c>
      <c r="K59" s="45">
        <f>VLOOKUP(A59, Status!$A$1:$D$201, 3, 0)</f>
        <v>30417</v>
      </c>
      <c r="L59" s="11" t="s">
        <v>1029</v>
      </c>
      <c r="M59" s="6" t="str">
        <f t="shared" si="0"/>
        <v>Heavy</v>
      </c>
      <c r="N59" s="6" t="str">
        <f>VLOOKUP(A59, Employee_Details!$A$1:$G$201, 4, 0)</f>
        <v>Office manager</v>
      </c>
      <c r="O59" s="64">
        <f t="shared" si="1"/>
        <v>0.56070175438596492</v>
      </c>
      <c r="P59" s="20">
        <f>VLOOKUP(A59, Status!A58:E258, 5, 0)</f>
        <v>172</v>
      </c>
      <c r="Q59" s="7">
        <f t="shared" si="2"/>
        <v>1983</v>
      </c>
    </row>
    <row r="60" spans="1:17" x14ac:dyDescent="0.3">
      <c r="A60" s="5">
        <v>250</v>
      </c>
      <c r="B60" s="6">
        <v>1215</v>
      </c>
      <c r="C60" s="6" t="s">
        <v>699</v>
      </c>
      <c r="D60" s="6" t="s">
        <v>663</v>
      </c>
      <c r="E60" s="6" t="s">
        <v>664</v>
      </c>
      <c r="F60" s="6">
        <v>773</v>
      </c>
      <c r="G60" s="6">
        <v>1225</v>
      </c>
      <c r="H60" s="6" t="s">
        <v>589</v>
      </c>
      <c r="I60" s="6" t="s">
        <v>401</v>
      </c>
      <c r="J60" s="6" t="str">
        <f>VLOOKUP(A60, Status!$A$1:$D$201, 2, 0)</f>
        <v>DELIVERED</v>
      </c>
      <c r="K60" s="45">
        <f>VLOOKUP(A60, Status!$A$1:$D$201, 3, 0)</f>
        <v>38978</v>
      </c>
      <c r="L60" s="11" t="s">
        <v>1030</v>
      </c>
      <c r="M60" s="6" t="str">
        <f t="shared" si="0"/>
        <v>Heavy</v>
      </c>
      <c r="N60" s="6" t="str">
        <f>VLOOKUP(A60, Employee_Details!$A$1:$G$201, 4, 0)</f>
        <v>Sales manager</v>
      </c>
      <c r="O60" s="64">
        <f t="shared" si="1"/>
        <v>0.63102040816326532</v>
      </c>
      <c r="P60" s="20">
        <f>VLOOKUP(A60, Status!A59:E259, 5, 0)</f>
        <v>34</v>
      </c>
      <c r="Q60" s="7">
        <f t="shared" si="2"/>
        <v>2006</v>
      </c>
    </row>
    <row r="61" spans="1:17" x14ac:dyDescent="0.3">
      <c r="A61" s="5">
        <v>400</v>
      </c>
      <c r="B61" s="6">
        <v>5402</v>
      </c>
      <c r="C61" s="6" t="s">
        <v>667</v>
      </c>
      <c r="D61" s="6" t="s">
        <v>659</v>
      </c>
      <c r="E61" s="6" t="s">
        <v>664</v>
      </c>
      <c r="F61" s="6">
        <v>78</v>
      </c>
      <c r="G61" s="6">
        <v>403</v>
      </c>
      <c r="H61" s="6" t="s">
        <v>775</v>
      </c>
      <c r="I61" s="6" t="s">
        <v>776</v>
      </c>
      <c r="J61" s="6" t="str">
        <f>VLOOKUP(A61, Status!$A$1:$D$201, 2, 0)</f>
        <v>NOT DELIVERED</v>
      </c>
      <c r="K61" s="45">
        <f>VLOOKUP(A61, Status!$A$1:$D$201, 3, 0)</f>
        <v>37628</v>
      </c>
      <c r="L61" s="11" t="s">
        <v>1582</v>
      </c>
      <c r="M61" s="6" t="str">
        <f t="shared" si="0"/>
        <v>Light</v>
      </c>
      <c r="N61" s="6" t="str">
        <f>VLOOKUP(A61, Employee_Details!$A$1:$G$201, 4, 0)</f>
        <v>Engineering department manager</v>
      </c>
      <c r="O61" s="64">
        <f t="shared" si="1"/>
        <v>0.19354838709677419</v>
      </c>
      <c r="P61" s="20" t="str">
        <f>VLOOKUP(A61, Status!A60:E260, 5, 0)</f>
        <v/>
      </c>
      <c r="Q61" s="7">
        <f t="shared" si="2"/>
        <v>2003</v>
      </c>
    </row>
    <row r="62" spans="1:17" x14ac:dyDescent="0.3">
      <c r="A62" s="5">
        <v>877</v>
      </c>
      <c r="B62" s="6">
        <v>1647</v>
      </c>
      <c r="C62" s="6" t="s">
        <v>682</v>
      </c>
      <c r="D62" s="6" t="s">
        <v>659</v>
      </c>
      <c r="E62" s="6" t="s">
        <v>664</v>
      </c>
      <c r="F62" s="6">
        <v>791</v>
      </c>
      <c r="G62" s="6">
        <v>1169</v>
      </c>
      <c r="H62" s="6" t="s">
        <v>777</v>
      </c>
      <c r="I62" s="6" t="s">
        <v>778</v>
      </c>
      <c r="J62" s="6" t="str">
        <f>VLOOKUP(A62, Status!$A$1:$D$201, 2, 0)</f>
        <v>DELIVERED</v>
      </c>
      <c r="K62" s="45">
        <f>VLOOKUP(A62, Status!$A$1:$D$201, 3, 0)</f>
        <v>36550</v>
      </c>
      <c r="L62" s="11" t="s">
        <v>1031</v>
      </c>
      <c r="M62" s="6" t="str">
        <f t="shared" si="0"/>
        <v>Heavy</v>
      </c>
      <c r="N62" s="6" t="str">
        <f>VLOOKUP(A62, Employee_Details!$A$1:$G$201, 4, 0)</f>
        <v>Delivery Boy</v>
      </c>
      <c r="O62" s="64">
        <f t="shared" si="1"/>
        <v>0.67664670658682635</v>
      </c>
      <c r="P62" s="20">
        <f>VLOOKUP(A62, Status!A61:E261, 5, 0)</f>
        <v>57</v>
      </c>
      <c r="Q62" s="7">
        <f t="shared" si="2"/>
        <v>2000</v>
      </c>
    </row>
    <row r="63" spans="1:17" x14ac:dyDescent="0.3">
      <c r="A63" s="5">
        <v>97</v>
      </c>
      <c r="B63" s="6">
        <v>9423</v>
      </c>
      <c r="C63" s="6" t="s">
        <v>699</v>
      </c>
      <c r="D63" s="6" t="s">
        <v>659</v>
      </c>
      <c r="E63" s="6" t="s">
        <v>664</v>
      </c>
      <c r="F63" s="6">
        <v>603</v>
      </c>
      <c r="G63" s="6">
        <v>1167</v>
      </c>
      <c r="H63" s="6" t="s">
        <v>779</v>
      </c>
      <c r="I63" s="6" t="s">
        <v>683</v>
      </c>
      <c r="J63" s="6" t="str">
        <f>VLOOKUP(A63, Status!$A$1:$D$201, 2, 0)</f>
        <v>NOT DELIVERED</v>
      </c>
      <c r="K63" s="45">
        <f>VLOOKUP(A63, Status!$A$1:$D$201, 3, 0)</f>
        <v>40688</v>
      </c>
      <c r="L63" s="11" t="s">
        <v>1582</v>
      </c>
      <c r="M63" s="6" t="str">
        <f t="shared" si="0"/>
        <v>Heavy</v>
      </c>
      <c r="N63" s="6" t="str">
        <f>VLOOKUP(A63, Employee_Details!$A$1:$G$201, 4, 0)</f>
        <v>Non-executive director</v>
      </c>
      <c r="O63" s="64">
        <f t="shared" si="1"/>
        <v>0.51670951156812339</v>
      </c>
      <c r="P63" s="20" t="str">
        <f>VLOOKUP(A63, Status!A62:E262, 5, 0)</f>
        <v/>
      </c>
      <c r="Q63" s="7">
        <f t="shared" si="2"/>
        <v>2011</v>
      </c>
    </row>
    <row r="64" spans="1:17" x14ac:dyDescent="0.3">
      <c r="A64" s="5">
        <v>12</v>
      </c>
      <c r="B64" s="6">
        <v>6404</v>
      </c>
      <c r="C64" s="6" t="s">
        <v>699</v>
      </c>
      <c r="D64" s="6" t="s">
        <v>659</v>
      </c>
      <c r="E64" s="6" t="s">
        <v>660</v>
      </c>
      <c r="F64" s="6">
        <v>360</v>
      </c>
      <c r="G64" s="6">
        <v>565</v>
      </c>
      <c r="H64" s="6" t="s">
        <v>780</v>
      </c>
      <c r="I64" s="6" t="s">
        <v>781</v>
      </c>
      <c r="J64" s="6" t="str">
        <f>VLOOKUP(A64, Status!$A$1:$D$201, 2, 0)</f>
        <v>NOT DELIVERED</v>
      </c>
      <c r="K64" s="45">
        <f>VLOOKUP(A64, Status!$A$1:$D$201, 3, 0)</f>
        <v>36695</v>
      </c>
      <c r="L64" s="11" t="s">
        <v>1582</v>
      </c>
      <c r="M64" s="6" t="str">
        <f t="shared" si="0"/>
        <v>Light</v>
      </c>
      <c r="N64" s="6" t="str">
        <f>VLOOKUP(A64, Employee_Details!$A$1:$G$201, 4, 0)</f>
        <v>Assistant manager</v>
      </c>
      <c r="O64" s="64">
        <f t="shared" si="1"/>
        <v>0.63716814159292035</v>
      </c>
      <c r="P64" s="20" t="str">
        <f>VLOOKUP(A64, Status!A63:E263, 5, 0)</f>
        <v/>
      </c>
      <c r="Q64" s="7">
        <f t="shared" si="2"/>
        <v>2000</v>
      </c>
    </row>
    <row r="65" spans="1:17" x14ac:dyDescent="0.3">
      <c r="A65" s="5">
        <v>353</v>
      </c>
      <c r="B65" s="6">
        <v>6767</v>
      </c>
      <c r="C65" s="6" t="s">
        <v>679</v>
      </c>
      <c r="D65" s="6" t="s">
        <v>659</v>
      </c>
      <c r="E65" s="6" t="s">
        <v>664</v>
      </c>
      <c r="F65" s="6">
        <v>84</v>
      </c>
      <c r="G65" s="6">
        <v>354</v>
      </c>
      <c r="H65" s="6" t="s">
        <v>782</v>
      </c>
      <c r="I65" s="6" t="s">
        <v>783</v>
      </c>
      <c r="J65" s="6" t="str">
        <f>VLOOKUP(A65, Status!$A$1:$D$201, 2, 0)</f>
        <v>DELIVERED</v>
      </c>
      <c r="K65" s="45">
        <f>VLOOKUP(A65, Status!$A$1:$D$201, 3, 0)</f>
        <v>41123</v>
      </c>
      <c r="L65" s="11">
        <v>41009</v>
      </c>
      <c r="M65" s="6" t="str">
        <f t="shared" si="0"/>
        <v>Light</v>
      </c>
      <c r="N65" s="6" t="str">
        <f>VLOOKUP(A65, Employee_Details!$A$1:$G$201, 4, 0)</f>
        <v>Delivery Boy</v>
      </c>
      <c r="O65" s="64">
        <f t="shared" si="1"/>
        <v>0.23728813559322035</v>
      </c>
      <c r="P65" s="20">
        <f>VLOOKUP(A65, Status!A64:E264, 5, 0)</f>
        <v>63</v>
      </c>
      <c r="Q65" s="7">
        <f t="shared" si="2"/>
        <v>2012</v>
      </c>
    </row>
    <row r="66" spans="1:17" x14ac:dyDescent="0.3">
      <c r="A66" s="5">
        <v>856</v>
      </c>
      <c r="B66" s="6">
        <v>1278</v>
      </c>
      <c r="C66" s="6" t="s">
        <v>687</v>
      </c>
      <c r="D66" s="6" t="s">
        <v>659</v>
      </c>
      <c r="E66" s="6" t="s">
        <v>660</v>
      </c>
      <c r="F66" s="6">
        <v>880</v>
      </c>
      <c r="G66" s="6">
        <v>1178</v>
      </c>
      <c r="H66" s="6" t="s">
        <v>784</v>
      </c>
      <c r="I66" s="6" t="s">
        <v>785</v>
      </c>
      <c r="J66" s="6" t="str">
        <f>VLOOKUP(A66, Status!$A$1:$D$201, 2, 0)</f>
        <v>DELIVERED</v>
      </c>
      <c r="K66" s="45">
        <f>VLOOKUP(A66, Status!$A$1:$D$201, 3, 0)</f>
        <v>28302</v>
      </c>
      <c r="L66" s="11">
        <v>28348</v>
      </c>
      <c r="M66" s="6" t="str">
        <f t="shared" si="0"/>
        <v>Heavy</v>
      </c>
      <c r="N66" s="6" t="str">
        <f>VLOOKUP(A66, Employee_Details!$A$1:$G$201, 4, 0)</f>
        <v>Delivery Boy</v>
      </c>
      <c r="O66" s="64">
        <f t="shared" si="1"/>
        <v>0.74702886247877764</v>
      </c>
      <c r="P66" s="20">
        <f>VLOOKUP(A66, Status!A65:E265, 5, 0)</f>
        <v>135</v>
      </c>
      <c r="Q66" s="7">
        <f t="shared" si="2"/>
        <v>1977</v>
      </c>
    </row>
    <row r="67" spans="1:17" x14ac:dyDescent="0.3">
      <c r="A67" s="5">
        <v>1</v>
      </c>
      <c r="B67" s="6">
        <v>1334</v>
      </c>
      <c r="C67" s="6" t="s">
        <v>710</v>
      </c>
      <c r="D67" s="6" t="s">
        <v>663</v>
      </c>
      <c r="E67" s="6" t="s">
        <v>664</v>
      </c>
      <c r="F67" s="6">
        <v>947</v>
      </c>
      <c r="G67" s="6">
        <v>1385</v>
      </c>
      <c r="H67" s="6" t="s">
        <v>786</v>
      </c>
      <c r="I67" s="6" t="s">
        <v>787</v>
      </c>
      <c r="J67" s="6" t="str">
        <f>VLOOKUP(A67, Status!$A$1:$D$201, 2, 0)</f>
        <v>DELIVERED</v>
      </c>
      <c r="K67" s="45">
        <f>VLOOKUP(A67, Status!$A$1:$D$201, 3, 0)</f>
        <v>40222</v>
      </c>
      <c r="L67" s="11" t="s">
        <v>1032</v>
      </c>
      <c r="M67" s="6" t="str">
        <f t="shared" ref="M67:M130" si="3">IF(F67&lt;500, "Light", "Heavy")</f>
        <v>Heavy</v>
      </c>
      <c r="N67" s="6" t="str">
        <f>VLOOKUP(A67, Employee_Details!$A$1:$G$201, 4, 0)</f>
        <v>Market analyst</v>
      </c>
      <c r="O67" s="64">
        <f t="shared" ref="O67:O130" si="4">F67/G67</f>
        <v>0.68375451263537901</v>
      </c>
      <c r="P67" s="20">
        <f>VLOOKUP(A67, Status!A66:E266, 5, 0)</f>
        <v>290</v>
      </c>
      <c r="Q67" s="7">
        <f t="shared" ref="Q67:Q130" si="5">YEAR(K67)</f>
        <v>2010</v>
      </c>
    </row>
    <row r="68" spans="1:17" x14ac:dyDescent="0.3">
      <c r="A68" s="5">
        <v>390</v>
      </c>
      <c r="B68" s="6">
        <v>8887</v>
      </c>
      <c r="C68" s="6" t="s">
        <v>687</v>
      </c>
      <c r="D68" s="6" t="s">
        <v>659</v>
      </c>
      <c r="E68" s="6" t="s">
        <v>660</v>
      </c>
      <c r="F68" s="6">
        <v>234</v>
      </c>
      <c r="G68" s="6">
        <v>780</v>
      </c>
      <c r="H68" s="6" t="s">
        <v>788</v>
      </c>
      <c r="I68" s="6" t="s">
        <v>789</v>
      </c>
      <c r="J68" s="6" t="str">
        <f>VLOOKUP(A68, Status!$A$1:$D$201, 2, 0)</f>
        <v>DELIVERED</v>
      </c>
      <c r="K68" s="45">
        <f>VLOOKUP(A68, Status!$A$1:$D$201, 3, 0)</f>
        <v>39896</v>
      </c>
      <c r="L68" s="11">
        <v>40059</v>
      </c>
      <c r="M68" s="6" t="str">
        <f t="shared" si="3"/>
        <v>Light</v>
      </c>
      <c r="N68" s="6" t="str">
        <f>VLOOKUP(A68, Employee_Details!$A$1:$G$201, 4, 0)</f>
        <v>Head of marketing</v>
      </c>
      <c r="O68" s="64">
        <f t="shared" si="4"/>
        <v>0.3</v>
      </c>
      <c r="P68" s="20">
        <f>VLOOKUP(A68, Status!A67:E267, 5, 0)</f>
        <v>-15</v>
      </c>
      <c r="Q68" s="7">
        <f t="shared" si="5"/>
        <v>2009</v>
      </c>
    </row>
    <row r="69" spans="1:17" x14ac:dyDescent="0.3">
      <c r="A69" s="5">
        <v>446</v>
      </c>
      <c r="B69" s="6">
        <v>9858</v>
      </c>
      <c r="C69" s="6" t="s">
        <v>676</v>
      </c>
      <c r="D69" s="6" t="s">
        <v>659</v>
      </c>
      <c r="E69" s="6" t="s">
        <v>664</v>
      </c>
      <c r="F69" s="6">
        <v>931</v>
      </c>
      <c r="G69" s="6">
        <v>1247</v>
      </c>
      <c r="H69" s="6" t="s">
        <v>321</v>
      </c>
      <c r="I69" s="6" t="s">
        <v>790</v>
      </c>
      <c r="J69" s="6" t="str">
        <f>VLOOKUP(A69, Status!$A$1:$D$201, 2, 0)</f>
        <v>NOT DELIVERED</v>
      </c>
      <c r="K69" s="45">
        <f>VLOOKUP(A69, Status!$A$1:$D$201, 3, 0)</f>
        <v>34084</v>
      </c>
      <c r="L69" s="11" t="s">
        <v>1582</v>
      </c>
      <c r="M69" s="6" t="str">
        <f t="shared" si="3"/>
        <v>Heavy</v>
      </c>
      <c r="N69" s="6" t="str">
        <f>VLOOKUP(A69, Employee_Details!$A$1:$G$201, 4, 0)</f>
        <v>Warehouse in charge</v>
      </c>
      <c r="O69" s="64">
        <f t="shared" si="4"/>
        <v>0.74659182036888527</v>
      </c>
      <c r="P69" s="20" t="str">
        <f>VLOOKUP(A69, Status!A68:E268, 5, 0)</f>
        <v/>
      </c>
      <c r="Q69" s="7">
        <f t="shared" si="5"/>
        <v>1993</v>
      </c>
    </row>
    <row r="70" spans="1:17" x14ac:dyDescent="0.3">
      <c r="A70" s="5">
        <v>32</v>
      </c>
      <c r="B70" s="6">
        <v>9636</v>
      </c>
      <c r="C70" s="6" t="s">
        <v>710</v>
      </c>
      <c r="D70" s="6" t="s">
        <v>659</v>
      </c>
      <c r="E70" s="6" t="s">
        <v>664</v>
      </c>
      <c r="F70" s="6">
        <v>478</v>
      </c>
      <c r="G70" s="6">
        <v>705</v>
      </c>
      <c r="H70" s="6" t="s">
        <v>791</v>
      </c>
      <c r="I70" s="6" t="s">
        <v>792</v>
      </c>
      <c r="J70" s="6" t="str">
        <f>VLOOKUP(A70, Status!$A$1:$D$201, 2, 0)</f>
        <v>NOT DELIVERED</v>
      </c>
      <c r="K70" s="45">
        <f>VLOOKUP(A70, Status!$A$1:$D$201, 3, 0)</f>
        <v>38229</v>
      </c>
      <c r="L70" s="11" t="s">
        <v>1582</v>
      </c>
      <c r="M70" s="6" t="str">
        <f t="shared" si="3"/>
        <v>Light</v>
      </c>
      <c r="N70" s="6" t="str">
        <f>VLOOKUP(A70, Employee_Details!$A$1:$G$201, 4, 0)</f>
        <v>Marketing manager</v>
      </c>
      <c r="O70" s="64">
        <f t="shared" si="4"/>
        <v>0.6780141843971631</v>
      </c>
      <c r="P70" s="20" t="str">
        <f>VLOOKUP(A70, Status!A69:E269, 5, 0)</f>
        <v/>
      </c>
      <c r="Q70" s="7">
        <f t="shared" si="5"/>
        <v>2004</v>
      </c>
    </row>
    <row r="71" spans="1:17" x14ac:dyDescent="0.3">
      <c r="A71" s="5">
        <v>420</v>
      </c>
      <c r="B71" s="6">
        <v>9943</v>
      </c>
      <c r="C71" s="6" t="s">
        <v>682</v>
      </c>
      <c r="D71" s="6" t="s">
        <v>659</v>
      </c>
      <c r="E71" s="6" t="s">
        <v>664</v>
      </c>
      <c r="F71" s="6">
        <v>638</v>
      </c>
      <c r="G71" s="6">
        <v>1130</v>
      </c>
      <c r="H71" s="6" t="s">
        <v>793</v>
      </c>
      <c r="I71" s="6" t="s">
        <v>794</v>
      </c>
      <c r="J71" s="6" t="str">
        <f>VLOOKUP(A71, Status!$A$1:$D$201, 2, 0)</f>
        <v>NOT DELIVERED</v>
      </c>
      <c r="K71" s="45">
        <f>VLOOKUP(A71, Status!$A$1:$D$201, 3, 0)</f>
        <v>32510</v>
      </c>
      <c r="L71" s="11" t="s">
        <v>1582</v>
      </c>
      <c r="M71" s="6" t="str">
        <f t="shared" si="3"/>
        <v>Heavy</v>
      </c>
      <c r="N71" s="6" t="str">
        <f>VLOOKUP(A71, Employee_Details!$A$1:$G$201, 4, 0)</f>
        <v>Market analyst</v>
      </c>
      <c r="O71" s="64">
        <f t="shared" si="4"/>
        <v>0.56460176991150446</v>
      </c>
      <c r="P71" s="20" t="str">
        <f>VLOOKUP(A71, Status!A70:E270, 5, 0)</f>
        <v/>
      </c>
      <c r="Q71" s="7">
        <f t="shared" si="5"/>
        <v>1989</v>
      </c>
    </row>
    <row r="72" spans="1:17" x14ac:dyDescent="0.3">
      <c r="A72" s="5">
        <v>708</v>
      </c>
      <c r="B72" s="6">
        <v>1246</v>
      </c>
      <c r="C72" s="6" t="s">
        <v>682</v>
      </c>
      <c r="D72" s="6" t="s">
        <v>659</v>
      </c>
      <c r="E72" s="6" t="s">
        <v>664</v>
      </c>
      <c r="F72" s="6">
        <v>50</v>
      </c>
      <c r="G72" s="6">
        <v>72</v>
      </c>
      <c r="H72" s="6" t="s">
        <v>795</v>
      </c>
      <c r="I72" s="6" t="s">
        <v>796</v>
      </c>
      <c r="J72" s="6" t="str">
        <f>VLOOKUP(A72, Status!$A$1:$D$201, 2, 0)</f>
        <v>DELIVERED</v>
      </c>
      <c r="K72" s="45">
        <f>VLOOKUP(A72, Status!$A$1:$D$201, 3, 0)</f>
        <v>43515</v>
      </c>
      <c r="L72" s="11" t="s">
        <v>1033</v>
      </c>
      <c r="M72" s="6" t="str">
        <f t="shared" si="3"/>
        <v>Light</v>
      </c>
      <c r="N72" s="6" t="str">
        <f>VLOOKUP(A72, Employee_Details!$A$1:$G$201, 4, 0)</f>
        <v>IT support executive</v>
      </c>
      <c r="O72" s="64">
        <f t="shared" si="4"/>
        <v>0.69444444444444442</v>
      </c>
      <c r="P72" s="20">
        <f>VLOOKUP(A72, Status!A71:E271, 5, 0)</f>
        <v>162</v>
      </c>
      <c r="Q72" s="7">
        <f t="shared" si="5"/>
        <v>2019</v>
      </c>
    </row>
    <row r="73" spans="1:17" x14ac:dyDescent="0.3">
      <c r="A73" s="5">
        <v>227</v>
      </c>
      <c r="B73" s="6">
        <v>4527</v>
      </c>
      <c r="C73" s="6" t="s">
        <v>682</v>
      </c>
      <c r="D73" s="6" t="s">
        <v>663</v>
      </c>
      <c r="E73" s="6" t="s">
        <v>660</v>
      </c>
      <c r="F73" s="6">
        <v>477</v>
      </c>
      <c r="G73" s="6">
        <v>564</v>
      </c>
      <c r="H73" s="6" t="s">
        <v>797</v>
      </c>
      <c r="I73" s="6" t="s">
        <v>798</v>
      </c>
      <c r="J73" s="6" t="str">
        <f>VLOOKUP(A73, Status!$A$1:$D$201, 2, 0)</f>
        <v>DELIVERED</v>
      </c>
      <c r="K73" s="45">
        <f>VLOOKUP(A73, Status!$A$1:$D$201, 3, 0)</f>
        <v>37281</v>
      </c>
      <c r="L73" s="11">
        <v>37377</v>
      </c>
      <c r="M73" s="6" t="str">
        <f t="shared" si="3"/>
        <v>Light</v>
      </c>
      <c r="N73" s="6" t="str">
        <f>VLOOKUP(A73, Employee_Details!$A$1:$G$201, 4, 0)</f>
        <v>Executive director</v>
      </c>
      <c r="O73" s="64">
        <f t="shared" si="4"/>
        <v>0.8457446808510638</v>
      </c>
      <c r="P73" s="20">
        <f>VLOOKUP(A73, Status!A72:E272, 5, 0)</f>
        <v>-20</v>
      </c>
      <c r="Q73" s="7">
        <f t="shared" si="5"/>
        <v>2002</v>
      </c>
    </row>
    <row r="74" spans="1:17" x14ac:dyDescent="0.3">
      <c r="A74" s="5">
        <v>595</v>
      </c>
      <c r="B74" s="6">
        <v>3782</v>
      </c>
      <c r="C74" s="6" t="s">
        <v>679</v>
      </c>
      <c r="D74" s="6" t="s">
        <v>663</v>
      </c>
      <c r="E74" s="6" t="s">
        <v>660</v>
      </c>
      <c r="F74" s="6">
        <v>879</v>
      </c>
      <c r="G74" s="6">
        <v>1040</v>
      </c>
      <c r="H74" s="6" t="s">
        <v>799</v>
      </c>
      <c r="I74" s="6" t="s">
        <v>800</v>
      </c>
      <c r="J74" s="6" t="str">
        <f>VLOOKUP(A74, Status!$A$1:$D$201, 2, 0)</f>
        <v>NOT DELIVERED</v>
      </c>
      <c r="K74" s="45">
        <f>VLOOKUP(A74, Status!$A$1:$D$201, 3, 0)</f>
        <v>37751</v>
      </c>
      <c r="L74" s="11" t="s">
        <v>1582</v>
      </c>
      <c r="M74" s="6" t="str">
        <f t="shared" si="3"/>
        <v>Heavy</v>
      </c>
      <c r="N74" s="6" t="str">
        <f>VLOOKUP(A74, Employee_Details!$A$1:$G$201, 4, 0)</f>
        <v>Inventory manager</v>
      </c>
      <c r="O74" s="64">
        <f t="shared" si="4"/>
        <v>0.84519230769230769</v>
      </c>
      <c r="P74" s="20" t="str">
        <f>VLOOKUP(A74, Status!A73:E273, 5, 0)</f>
        <v/>
      </c>
      <c r="Q74" s="7">
        <f t="shared" si="5"/>
        <v>2003</v>
      </c>
    </row>
    <row r="75" spans="1:17" x14ac:dyDescent="0.3">
      <c r="A75" s="5">
        <v>211</v>
      </c>
      <c r="B75" s="6">
        <v>6225</v>
      </c>
      <c r="C75" s="6" t="s">
        <v>673</v>
      </c>
      <c r="D75" s="6" t="s">
        <v>659</v>
      </c>
      <c r="E75" s="6" t="s">
        <v>664</v>
      </c>
      <c r="F75" s="6">
        <v>912</v>
      </c>
      <c r="G75" s="6">
        <v>1220</v>
      </c>
      <c r="H75" s="6" t="s">
        <v>801</v>
      </c>
      <c r="I75" s="6" t="s">
        <v>802</v>
      </c>
      <c r="J75" s="6" t="str">
        <f>VLOOKUP(A75, Status!$A$1:$D$201, 2, 0)</f>
        <v>DELIVERED</v>
      </c>
      <c r="K75" s="45">
        <f>VLOOKUP(A75, Status!$A$1:$D$201, 3, 0)</f>
        <v>38793</v>
      </c>
      <c r="L75" s="11" t="s">
        <v>1034</v>
      </c>
      <c r="M75" s="6" t="str">
        <f t="shared" si="3"/>
        <v>Heavy</v>
      </c>
      <c r="N75" s="6" t="str">
        <f>VLOOKUP(A75, Employee_Details!$A$1:$G$201, 4, 0)</f>
        <v>Chief finance officer</v>
      </c>
      <c r="O75" s="64">
        <f t="shared" si="4"/>
        <v>0.74754098360655741</v>
      </c>
      <c r="P75" s="20">
        <f>VLOOKUP(A75, Status!A74:E274, 5, 0)</f>
        <v>281</v>
      </c>
      <c r="Q75" s="7">
        <f t="shared" si="5"/>
        <v>2006</v>
      </c>
    </row>
    <row r="76" spans="1:17" x14ac:dyDescent="0.3">
      <c r="A76" s="5">
        <v>650</v>
      </c>
      <c r="B76" s="6">
        <v>2257</v>
      </c>
      <c r="C76" s="6" t="s">
        <v>676</v>
      </c>
      <c r="D76" s="6" t="s">
        <v>663</v>
      </c>
      <c r="E76" s="6" t="s">
        <v>660</v>
      </c>
      <c r="F76" s="6">
        <v>868</v>
      </c>
      <c r="G76" s="6">
        <v>1141</v>
      </c>
      <c r="H76" s="6" t="s">
        <v>803</v>
      </c>
      <c r="I76" s="6" t="s">
        <v>804</v>
      </c>
      <c r="J76" s="6" t="str">
        <f>VLOOKUP(A76, Status!$A$1:$D$201, 2, 0)</f>
        <v>NOT DELIVERED</v>
      </c>
      <c r="K76" s="45">
        <f>VLOOKUP(A76, Status!$A$1:$D$201, 3, 0)</f>
        <v>39251</v>
      </c>
      <c r="L76" s="11" t="s">
        <v>1582</v>
      </c>
      <c r="M76" s="6" t="str">
        <f t="shared" si="3"/>
        <v>Heavy</v>
      </c>
      <c r="N76" s="6" t="str">
        <f>VLOOKUP(A76, Employee_Details!$A$1:$G$201, 4, 0)</f>
        <v>Office manager</v>
      </c>
      <c r="O76" s="64">
        <f t="shared" si="4"/>
        <v>0.76073619631901845</v>
      </c>
      <c r="P76" s="20" t="str">
        <f>VLOOKUP(A76, Status!A75:E275, 5, 0)</f>
        <v/>
      </c>
      <c r="Q76" s="7">
        <f t="shared" si="5"/>
        <v>2007</v>
      </c>
    </row>
    <row r="77" spans="1:17" x14ac:dyDescent="0.3">
      <c r="A77" s="5">
        <v>45</v>
      </c>
      <c r="B77" s="6">
        <v>9177</v>
      </c>
      <c r="C77" s="6" t="s">
        <v>658</v>
      </c>
      <c r="D77" s="6" t="s">
        <v>659</v>
      </c>
      <c r="E77" s="6" t="s">
        <v>664</v>
      </c>
      <c r="F77" s="6">
        <v>889</v>
      </c>
      <c r="G77" s="6">
        <v>1050</v>
      </c>
      <c r="H77" s="6" t="s">
        <v>805</v>
      </c>
      <c r="I77" s="6" t="s">
        <v>806</v>
      </c>
      <c r="J77" s="6" t="str">
        <f>VLOOKUP(A77, Status!$A$1:$D$201, 2, 0)</f>
        <v>DELIVERED</v>
      </c>
      <c r="K77" s="45">
        <f>VLOOKUP(A77, Status!$A$1:$D$201, 3, 0)</f>
        <v>35127</v>
      </c>
      <c r="L77" s="11">
        <v>35069</v>
      </c>
      <c r="M77" s="6" t="str">
        <f t="shared" si="3"/>
        <v>Heavy</v>
      </c>
      <c r="N77" s="6" t="str">
        <f>VLOOKUP(A77, Employee_Details!$A$1:$G$201, 4, 0)</f>
        <v>Chief finance officer</v>
      </c>
      <c r="O77" s="64">
        <f t="shared" si="4"/>
        <v>0.84666666666666668</v>
      </c>
      <c r="P77" s="20">
        <f>VLOOKUP(A77, Status!A76:E276, 5, 0)</f>
        <v>59</v>
      </c>
      <c r="Q77" s="7">
        <f t="shared" si="5"/>
        <v>1996</v>
      </c>
    </row>
    <row r="78" spans="1:17" x14ac:dyDescent="0.3">
      <c r="A78" s="5">
        <v>201</v>
      </c>
      <c r="B78" s="6">
        <v>8703</v>
      </c>
      <c r="C78" s="6" t="s">
        <v>670</v>
      </c>
      <c r="D78" s="6" t="s">
        <v>659</v>
      </c>
      <c r="E78" s="6" t="s">
        <v>660</v>
      </c>
      <c r="F78" s="6">
        <v>482</v>
      </c>
      <c r="G78" s="6">
        <v>850</v>
      </c>
      <c r="H78" s="6" t="s">
        <v>807</v>
      </c>
      <c r="I78" s="6" t="s">
        <v>808</v>
      </c>
      <c r="J78" s="6" t="str">
        <f>VLOOKUP(A78, Status!$A$1:$D$201, 2, 0)</f>
        <v>NOT DELIVERED</v>
      </c>
      <c r="K78" s="45">
        <f>VLOOKUP(A78, Status!$A$1:$D$201, 3, 0)</f>
        <v>30287</v>
      </c>
      <c r="L78" s="11" t="s">
        <v>1582</v>
      </c>
      <c r="M78" s="6" t="str">
        <f t="shared" si="3"/>
        <v>Light</v>
      </c>
      <c r="N78" s="6" t="str">
        <f>VLOOKUP(A78, Employee_Details!$A$1:$G$201, 4, 0)</f>
        <v>Non-executive director</v>
      </c>
      <c r="O78" s="64">
        <f t="shared" si="4"/>
        <v>0.56705882352941173</v>
      </c>
      <c r="P78" s="20" t="str">
        <f>VLOOKUP(A78, Status!A77:E277, 5, 0)</f>
        <v/>
      </c>
      <c r="Q78" s="7">
        <f t="shared" si="5"/>
        <v>1982</v>
      </c>
    </row>
    <row r="79" spans="1:17" x14ac:dyDescent="0.3">
      <c r="A79" s="5">
        <v>564</v>
      </c>
      <c r="B79" s="6">
        <v>3514</v>
      </c>
      <c r="C79" s="6" t="s">
        <v>658</v>
      </c>
      <c r="D79" s="6" t="s">
        <v>663</v>
      </c>
      <c r="E79" s="6" t="s">
        <v>664</v>
      </c>
      <c r="F79" s="6">
        <v>683</v>
      </c>
      <c r="G79" s="6">
        <v>1275</v>
      </c>
      <c r="H79" s="6" t="s">
        <v>809</v>
      </c>
      <c r="I79" s="6" t="s">
        <v>810</v>
      </c>
      <c r="J79" s="6" t="str">
        <f>VLOOKUP(A79, Status!$A$1:$D$201, 2, 0)</f>
        <v>DELIVERED</v>
      </c>
      <c r="K79" s="45">
        <f>VLOOKUP(A79, Status!$A$1:$D$201, 3, 0)</f>
        <v>38109</v>
      </c>
      <c r="L79" s="11" t="s">
        <v>1035</v>
      </c>
      <c r="M79" s="6" t="str">
        <f t="shared" si="3"/>
        <v>Heavy</v>
      </c>
      <c r="N79" s="6" t="str">
        <f>VLOOKUP(A79, Employee_Details!$A$1:$G$201, 4, 0)</f>
        <v>Engineering department manager</v>
      </c>
      <c r="O79" s="64">
        <f t="shared" si="4"/>
        <v>0.53568627450980388</v>
      </c>
      <c r="P79" s="20">
        <f>VLOOKUP(A79, Status!A78:E278, 5, 0)</f>
        <v>146</v>
      </c>
      <c r="Q79" s="7">
        <f t="shared" si="5"/>
        <v>2004</v>
      </c>
    </row>
    <row r="80" spans="1:17" x14ac:dyDescent="0.3">
      <c r="A80" s="5">
        <v>138</v>
      </c>
      <c r="B80" s="6">
        <v>3089</v>
      </c>
      <c r="C80" s="6" t="s">
        <v>670</v>
      </c>
      <c r="D80" s="6" t="s">
        <v>659</v>
      </c>
      <c r="E80" s="6" t="s">
        <v>660</v>
      </c>
      <c r="F80" s="6">
        <v>382</v>
      </c>
      <c r="G80" s="6">
        <v>714</v>
      </c>
      <c r="H80" s="6" t="s">
        <v>811</v>
      </c>
      <c r="I80" s="6" t="s">
        <v>812</v>
      </c>
      <c r="J80" s="6" t="str">
        <f>VLOOKUP(A80, Status!$A$1:$D$201, 2, 0)</f>
        <v>NOT DELIVERED</v>
      </c>
      <c r="K80" s="45">
        <f>VLOOKUP(A80, Status!$A$1:$D$201, 3, 0)</f>
        <v>39500</v>
      </c>
      <c r="L80" s="11" t="s">
        <v>1582</v>
      </c>
      <c r="M80" s="6" t="str">
        <f t="shared" si="3"/>
        <v>Light</v>
      </c>
      <c r="N80" s="6" t="str">
        <f>VLOOKUP(A80, Employee_Details!$A$1:$G$201, 4, 0)</f>
        <v>Chief finance officer</v>
      </c>
      <c r="O80" s="64">
        <f t="shared" si="4"/>
        <v>0.53501400560224088</v>
      </c>
      <c r="P80" s="20" t="str">
        <f>VLOOKUP(A80, Status!A79:E279, 5, 0)</f>
        <v/>
      </c>
      <c r="Q80" s="7">
        <f t="shared" si="5"/>
        <v>2008</v>
      </c>
    </row>
    <row r="81" spans="1:17" x14ac:dyDescent="0.3">
      <c r="A81" s="5">
        <v>57</v>
      </c>
      <c r="B81" s="6">
        <v>7253</v>
      </c>
      <c r="C81" s="6" t="s">
        <v>699</v>
      </c>
      <c r="D81" s="6" t="s">
        <v>659</v>
      </c>
      <c r="E81" s="6" t="s">
        <v>660</v>
      </c>
      <c r="F81" s="6">
        <v>753</v>
      </c>
      <c r="G81" s="6">
        <v>1027</v>
      </c>
      <c r="H81" s="6" t="s">
        <v>813</v>
      </c>
      <c r="I81" s="6" t="s">
        <v>814</v>
      </c>
      <c r="J81" s="6" t="str">
        <f>VLOOKUP(A81, Status!$A$1:$D$201, 2, 0)</f>
        <v>DELIVERED</v>
      </c>
      <c r="K81" s="45">
        <f>VLOOKUP(A81, Status!$A$1:$D$201, 3, 0)</f>
        <v>38064</v>
      </c>
      <c r="L81" s="11">
        <v>38020</v>
      </c>
      <c r="M81" s="6" t="str">
        <f t="shared" si="3"/>
        <v>Heavy</v>
      </c>
      <c r="N81" s="6" t="str">
        <f>VLOOKUP(A81, Employee_Details!$A$1:$G$201, 4, 0)</f>
        <v>Warehouse in charge</v>
      </c>
      <c r="O81" s="64">
        <f t="shared" si="4"/>
        <v>0.73320350535540413</v>
      </c>
      <c r="P81" s="20">
        <f>VLOOKUP(A81, Status!A80:E280, 5, 0)</f>
        <v>-16</v>
      </c>
      <c r="Q81" s="7">
        <f t="shared" si="5"/>
        <v>2004</v>
      </c>
    </row>
    <row r="82" spans="1:17" x14ac:dyDescent="0.3">
      <c r="A82" s="5">
        <v>128</v>
      </c>
      <c r="B82" s="6">
        <v>8786</v>
      </c>
      <c r="C82" s="6" t="s">
        <v>710</v>
      </c>
      <c r="D82" s="6" t="s">
        <v>663</v>
      </c>
      <c r="E82" s="6" t="s">
        <v>664</v>
      </c>
      <c r="F82" s="6">
        <v>718</v>
      </c>
      <c r="G82" s="6">
        <v>1486</v>
      </c>
      <c r="H82" s="6" t="s">
        <v>815</v>
      </c>
      <c r="I82" s="6" t="s">
        <v>816</v>
      </c>
      <c r="J82" s="6" t="str">
        <f>VLOOKUP(A82, Status!$A$1:$D$201, 2, 0)</f>
        <v>NOT DELIVERED</v>
      </c>
      <c r="K82" s="45">
        <f>VLOOKUP(A82, Status!$A$1:$D$201, 3, 0)</f>
        <v>33685</v>
      </c>
      <c r="L82" s="11" t="s">
        <v>1582</v>
      </c>
      <c r="M82" s="6" t="str">
        <f t="shared" si="3"/>
        <v>Heavy</v>
      </c>
      <c r="N82" s="6" t="str">
        <f>VLOOKUP(A82, Employee_Details!$A$1:$G$201, 4, 0)</f>
        <v>Market analyst</v>
      </c>
      <c r="O82" s="64">
        <f t="shared" si="4"/>
        <v>0.48317631224764468</v>
      </c>
      <c r="P82" s="20" t="str">
        <f>VLOOKUP(A82, Status!A81:E281, 5, 0)</f>
        <v/>
      </c>
      <c r="Q82" s="7">
        <f t="shared" si="5"/>
        <v>1992</v>
      </c>
    </row>
    <row r="83" spans="1:17" x14ac:dyDescent="0.3">
      <c r="A83" s="5">
        <v>33</v>
      </c>
      <c r="B83" s="6">
        <v>1211</v>
      </c>
      <c r="C83" s="6" t="s">
        <v>682</v>
      </c>
      <c r="D83" s="6" t="s">
        <v>659</v>
      </c>
      <c r="E83" s="6" t="s">
        <v>664</v>
      </c>
      <c r="F83" s="6">
        <v>577</v>
      </c>
      <c r="G83" s="6">
        <v>1312</v>
      </c>
      <c r="H83" s="6" t="s">
        <v>817</v>
      </c>
      <c r="I83" s="6" t="s">
        <v>818</v>
      </c>
      <c r="J83" s="6" t="str">
        <f>VLOOKUP(A83, Status!$A$1:$D$201, 2, 0)</f>
        <v>NOT DELIVERED</v>
      </c>
      <c r="K83" s="45">
        <f>VLOOKUP(A83, Status!$A$1:$D$201, 3, 0)</f>
        <v>32238</v>
      </c>
      <c r="L83" s="11" t="s">
        <v>1582</v>
      </c>
      <c r="M83" s="6" t="str">
        <f t="shared" si="3"/>
        <v>Heavy</v>
      </c>
      <c r="N83" s="6" t="str">
        <f>VLOOKUP(A83, Employee_Details!$A$1:$G$201, 4, 0)</f>
        <v>Executive director</v>
      </c>
      <c r="O83" s="64">
        <f t="shared" si="4"/>
        <v>0.43978658536585363</v>
      </c>
      <c r="P83" s="20" t="str">
        <f>VLOOKUP(A83, Status!A82:E282, 5, 0)</f>
        <v/>
      </c>
      <c r="Q83" s="7">
        <f t="shared" si="5"/>
        <v>1988</v>
      </c>
    </row>
    <row r="84" spans="1:17" x14ac:dyDescent="0.3">
      <c r="A84" s="5">
        <v>936</v>
      </c>
      <c r="B84" s="6">
        <v>359</v>
      </c>
      <c r="C84" s="6" t="s">
        <v>673</v>
      </c>
      <c r="D84" s="6" t="s">
        <v>663</v>
      </c>
      <c r="E84" s="6" t="s">
        <v>664</v>
      </c>
      <c r="F84" s="6">
        <v>607</v>
      </c>
      <c r="G84" s="6">
        <v>1007</v>
      </c>
      <c r="H84" s="6" t="s">
        <v>819</v>
      </c>
      <c r="I84" s="6" t="s">
        <v>820</v>
      </c>
      <c r="J84" s="6" t="str">
        <f>VLOOKUP(A84, Status!$A$1:$D$201, 2, 0)</f>
        <v>NOT DELIVERED</v>
      </c>
      <c r="K84" s="45">
        <f>VLOOKUP(A84, Status!$A$1:$D$201, 3, 0)</f>
        <v>41314</v>
      </c>
      <c r="L84" s="11" t="s">
        <v>1582</v>
      </c>
      <c r="M84" s="6" t="str">
        <f t="shared" si="3"/>
        <v>Heavy</v>
      </c>
      <c r="N84" s="6" t="str">
        <f>VLOOKUP(A84, Employee_Details!$A$1:$G$201, 4, 0)</f>
        <v>Director</v>
      </c>
      <c r="O84" s="64">
        <f t="shared" si="4"/>
        <v>0.60278053624627603</v>
      </c>
      <c r="P84" s="20" t="str">
        <f>VLOOKUP(A84, Status!A83:E283, 5, 0)</f>
        <v/>
      </c>
      <c r="Q84" s="7">
        <f t="shared" si="5"/>
        <v>2013</v>
      </c>
    </row>
    <row r="85" spans="1:17" x14ac:dyDescent="0.3">
      <c r="A85" s="5">
        <v>762</v>
      </c>
      <c r="B85" s="6">
        <v>2066</v>
      </c>
      <c r="C85" s="6" t="s">
        <v>687</v>
      </c>
      <c r="D85" s="6" t="s">
        <v>663</v>
      </c>
      <c r="E85" s="6" t="s">
        <v>660</v>
      </c>
      <c r="F85" s="6">
        <v>242</v>
      </c>
      <c r="G85" s="6">
        <v>926</v>
      </c>
      <c r="H85" s="6" t="s">
        <v>821</v>
      </c>
      <c r="I85" s="6" t="s">
        <v>334</v>
      </c>
      <c r="J85" s="6" t="str">
        <f>VLOOKUP(A85, Status!$A$1:$D$201, 2, 0)</f>
        <v>NOT DELIVERED</v>
      </c>
      <c r="K85" s="45">
        <f>VLOOKUP(A85, Status!$A$1:$D$201, 3, 0)</f>
        <v>28570</v>
      </c>
      <c r="L85" s="11" t="s">
        <v>1582</v>
      </c>
      <c r="M85" s="6" t="str">
        <f t="shared" si="3"/>
        <v>Light</v>
      </c>
      <c r="N85" s="6" t="str">
        <f>VLOOKUP(A85, Employee_Details!$A$1:$G$201, 4, 0)</f>
        <v>Block development manager</v>
      </c>
      <c r="O85" s="64">
        <f t="shared" si="4"/>
        <v>0.26133909287257018</v>
      </c>
      <c r="P85" s="20" t="str">
        <f>VLOOKUP(A85, Status!A84:E284, 5, 0)</f>
        <v/>
      </c>
      <c r="Q85" s="7">
        <f t="shared" si="5"/>
        <v>1978</v>
      </c>
    </row>
    <row r="86" spans="1:17" x14ac:dyDescent="0.3">
      <c r="A86" s="5">
        <v>838</v>
      </c>
      <c r="B86" s="6">
        <v>4322</v>
      </c>
      <c r="C86" s="6" t="s">
        <v>682</v>
      </c>
      <c r="D86" s="6" t="s">
        <v>663</v>
      </c>
      <c r="E86" s="6" t="s">
        <v>664</v>
      </c>
      <c r="F86" s="6">
        <v>593</v>
      </c>
      <c r="G86" s="6">
        <v>1036</v>
      </c>
      <c r="H86" s="6" t="s">
        <v>822</v>
      </c>
      <c r="I86" s="6" t="s">
        <v>823</v>
      </c>
      <c r="J86" s="6" t="str">
        <f>VLOOKUP(A86, Status!$A$1:$D$201, 2, 0)</f>
        <v>DELIVERED</v>
      </c>
      <c r="K86" s="45">
        <f>VLOOKUP(A86, Status!$A$1:$D$201, 3, 0)</f>
        <v>34704</v>
      </c>
      <c r="L86" s="11" t="s">
        <v>1036</v>
      </c>
      <c r="M86" s="6" t="str">
        <f t="shared" si="3"/>
        <v>Heavy</v>
      </c>
      <c r="N86" s="6" t="str">
        <f>VLOOKUP(A86, Employee_Details!$A$1:$G$201, 4, 0)</f>
        <v>Assistant manager</v>
      </c>
      <c r="O86" s="64">
        <f t="shared" si="4"/>
        <v>0.57239382239382242</v>
      </c>
      <c r="P86" s="20">
        <f>VLOOKUP(A86, Status!A85:E285, 5, 0)</f>
        <v>230</v>
      </c>
      <c r="Q86" s="7">
        <f t="shared" si="5"/>
        <v>1995</v>
      </c>
    </row>
    <row r="87" spans="1:17" x14ac:dyDescent="0.3">
      <c r="A87" s="5">
        <v>215</v>
      </c>
      <c r="B87" s="6">
        <v>7773</v>
      </c>
      <c r="C87" s="6" t="s">
        <v>673</v>
      </c>
      <c r="D87" s="6" t="s">
        <v>659</v>
      </c>
      <c r="E87" s="6" t="s">
        <v>664</v>
      </c>
      <c r="F87" s="6">
        <v>812</v>
      </c>
      <c r="G87" s="6">
        <v>1161</v>
      </c>
      <c r="H87" s="6" t="s">
        <v>824</v>
      </c>
      <c r="I87" s="6" t="s">
        <v>825</v>
      </c>
      <c r="J87" s="6" t="str">
        <f>VLOOKUP(A87, Status!$A$1:$D$201, 2, 0)</f>
        <v>DELIVERED</v>
      </c>
      <c r="K87" s="45">
        <f>VLOOKUP(A87, Status!$A$1:$D$201, 3, 0)</f>
        <v>31057</v>
      </c>
      <c r="L87" s="11" t="s">
        <v>1037</v>
      </c>
      <c r="M87" s="6" t="str">
        <f t="shared" si="3"/>
        <v>Heavy</v>
      </c>
      <c r="N87" s="6" t="str">
        <f>VLOOKUP(A87, Employee_Details!$A$1:$G$201, 4, 0)</f>
        <v>Market analyst</v>
      </c>
      <c r="O87" s="64">
        <f t="shared" si="4"/>
        <v>0.69939707149009478</v>
      </c>
      <c r="P87" s="20">
        <f>VLOOKUP(A87, Status!A86:E286, 5, 0)</f>
        <v>21</v>
      </c>
      <c r="Q87" s="7">
        <f t="shared" si="5"/>
        <v>1985</v>
      </c>
    </row>
    <row r="88" spans="1:17" x14ac:dyDescent="0.3">
      <c r="A88" s="5">
        <v>818</v>
      </c>
      <c r="B88" s="6">
        <v>6746</v>
      </c>
      <c r="C88" s="6" t="s">
        <v>684</v>
      </c>
      <c r="D88" s="6" t="s">
        <v>659</v>
      </c>
      <c r="E88" s="6" t="s">
        <v>664</v>
      </c>
      <c r="F88" s="6">
        <v>833</v>
      </c>
      <c r="G88" s="6">
        <v>1016</v>
      </c>
      <c r="H88" s="6" t="s">
        <v>826</v>
      </c>
      <c r="I88" s="6" t="s">
        <v>827</v>
      </c>
      <c r="J88" s="6" t="str">
        <f>VLOOKUP(A88, Status!$A$1:$D$201, 2, 0)</f>
        <v>DELIVERED</v>
      </c>
      <c r="K88" s="45">
        <f>VLOOKUP(A88, Status!$A$1:$D$201, 3, 0)</f>
        <v>38957</v>
      </c>
      <c r="L88" s="11" t="s">
        <v>1038</v>
      </c>
      <c r="M88" s="6" t="str">
        <f t="shared" si="3"/>
        <v>Heavy</v>
      </c>
      <c r="N88" s="6" t="str">
        <f>VLOOKUP(A88, Employee_Details!$A$1:$G$201, 4, 0)</f>
        <v>Material handling executive</v>
      </c>
      <c r="O88" s="64">
        <f t="shared" si="4"/>
        <v>0.81988188976377951</v>
      </c>
      <c r="P88" s="20">
        <f>VLOOKUP(A88, Status!A87:E287, 5, 0)</f>
        <v>53</v>
      </c>
      <c r="Q88" s="7">
        <f t="shared" si="5"/>
        <v>2006</v>
      </c>
    </row>
    <row r="89" spans="1:17" x14ac:dyDescent="0.3">
      <c r="A89" s="5">
        <v>780</v>
      </c>
      <c r="B89" s="6">
        <v>6732</v>
      </c>
      <c r="C89" s="6" t="s">
        <v>658</v>
      </c>
      <c r="D89" s="6" t="s">
        <v>663</v>
      </c>
      <c r="E89" s="6" t="s">
        <v>664</v>
      </c>
      <c r="F89" s="6">
        <v>872</v>
      </c>
      <c r="G89" s="6">
        <v>1058</v>
      </c>
      <c r="H89" s="6" t="s">
        <v>828</v>
      </c>
      <c r="I89" s="6" t="s">
        <v>298</v>
      </c>
      <c r="J89" s="6" t="str">
        <f>VLOOKUP(A89, Status!$A$1:$D$201, 2, 0)</f>
        <v>DELIVERED</v>
      </c>
      <c r="K89" s="45">
        <f>VLOOKUP(A89, Status!$A$1:$D$201, 3, 0)</f>
        <v>32793</v>
      </c>
      <c r="L89" s="11" t="s">
        <v>1039</v>
      </c>
      <c r="M89" s="6" t="str">
        <f t="shared" si="3"/>
        <v>Heavy</v>
      </c>
      <c r="N89" s="6" t="str">
        <f>VLOOKUP(A89, Employee_Details!$A$1:$G$201, 4, 0)</f>
        <v>Fleet manager</v>
      </c>
      <c r="O89" s="64">
        <f t="shared" si="4"/>
        <v>0.82419659735349715</v>
      </c>
      <c r="P89" s="20">
        <f>VLOOKUP(A89, Status!A88:E288, 5, 0)</f>
        <v>5</v>
      </c>
      <c r="Q89" s="7">
        <f t="shared" si="5"/>
        <v>1989</v>
      </c>
    </row>
    <row r="90" spans="1:17" x14ac:dyDescent="0.3">
      <c r="A90" s="5">
        <v>40</v>
      </c>
      <c r="B90" s="6">
        <v>805</v>
      </c>
      <c r="C90" s="6" t="s">
        <v>710</v>
      </c>
      <c r="D90" s="6" t="s">
        <v>659</v>
      </c>
      <c r="E90" s="6" t="s">
        <v>660</v>
      </c>
      <c r="F90" s="6">
        <v>483</v>
      </c>
      <c r="G90" s="6">
        <v>648</v>
      </c>
      <c r="H90" s="6" t="s">
        <v>760</v>
      </c>
      <c r="I90" s="6" t="s">
        <v>829</v>
      </c>
      <c r="J90" s="6" t="str">
        <f>VLOOKUP(A90, Status!$A$1:$D$201, 2, 0)</f>
        <v>NOT DELIVERED</v>
      </c>
      <c r="K90" s="45">
        <f>VLOOKUP(A90, Status!$A$1:$D$201, 3, 0)</f>
        <v>29344</v>
      </c>
      <c r="L90" s="11" t="s">
        <v>1582</v>
      </c>
      <c r="M90" s="6" t="str">
        <f t="shared" si="3"/>
        <v>Light</v>
      </c>
      <c r="N90" s="6" t="str">
        <f>VLOOKUP(A90, Employee_Details!$A$1:$G$201, 4, 0)</f>
        <v>Transport manager</v>
      </c>
      <c r="O90" s="64">
        <f t="shared" si="4"/>
        <v>0.74537037037037035</v>
      </c>
      <c r="P90" s="20" t="str">
        <f>VLOOKUP(A90, Status!A89:E289, 5, 0)</f>
        <v/>
      </c>
      <c r="Q90" s="7">
        <f t="shared" si="5"/>
        <v>1980</v>
      </c>
    </row>
    <row r="91" spans="1:17" x14ac:dyDescent="0.3">
      <c r="A91" s="5">
        <v>366</v>
      </c>
      <c r="B91" s="6">
        <v>7540</v>
      </c>
      <c r="C91" s="6" t="s">
        <v>679</v>
      </c>
      <c r="D91" s="6" t="s">
        <v>663</v>
      </c>
      <c r="E91" s="6" t="s">
        <v>660</v>
      </c>
      <c r="F91" s="6">
        <v>679</v>
      </c>
      <c r="G91" s="6">
        <v>1015</v>
      </c>
      <c r="H91" s="6" t="s">
        <v>830</v>
      </c>
      <c r="I91" s="6" t="s">
        <v>831</v>
      </c>
      <c r="J91" s="6" t="str">
        <f>VLOOKUP(A91, Status!$A$1:$D$201, 2, 0)</f>
        <v>DELIVERED</v>
      </c>
      <c r="K91" s="45">
        <f>VLOOKUP(A91, Status!$A$1:$D$201, 3, 0)</f>
        <v>29281</v>
      </c>
      <c r="L91" s="11" t="s">
        <v>1040</v>
      </c>
      <c r="M91" s="6" t="str">
        <f t="shared" si="3"/>
        <v>Heavy</v>
      </c>
      <c r="N91" s="6" t="str">
        <f>VLOOKUP(A91, Employee_Details!$A$1:$G$201, 4, 0)</f>
        <v>Executive director</v>
      </c>
      <c r="O91" s="64">
        <f t="shared" si="4"/>
        <v>0.66896551724137931</v>
      </c>
      <c r="P91" s="20">
        <f>VLOOKUP(A91, Status!A90:E290, 5, 0)</f>
        <v>15</v>
      </c>
      <c r="Q91" s="7">
        <f t="shared" si="5"/>
        <v>1980</v>
      </c>
    </row>
    <row r="92" spans="1:17" x14ac:dyDescent="0.3">
      <c r="A92" s="5">
        <v>678</v>
      </c>
      <c r="B92" s="6">
        <v>5269</v>
      </c>
      <c r="C92" s="6" t="s">
        <v>684</v>
      </c>
      <c r="D92" s="6" t="s">
        <v>663</v>
      </c>
      <c r="E92" s="6" t="s">
        <v>664</v>
      </c>
      <c r="F92" s="6">
        <v>318</v>
      </c>
      <c r="G92" s="6">
        <v>938</v>
      </c>
      <c r="H92" s="6" t="s">
        <v>832</v>
      </c>
      <c r="I92" s="6" t="s">
        <v>833</v>
      </c>
      <c r="J92" s="6" t="str">
        <f>VLOOKUP(A92, Status!$A$1:$D$201, 2, 0)</f>
        <v>NOT DELIVERED</v>
      </c>
      <c r="K92" s="45">
        <f>VLOOKUP(A92, Status!$A$1:$D$201, 3, 0)</f>
        <v>34349</v>
      </c>
      <c r="L92" s="11" t="s">
        <v>1582</v>
      </c>
      <c r="M92" s="6" t="str">
        <f t="shared" si="3"/>
        <v>Light</v>
      </c>
      <c r="N92" s="6" t="str">
        <f>VLOOKUP(A92, Employee_Details!$A$1:$G$201, 4, 0)</f>
        <v>Warehouse manager</v>
      </c>
      <c r="O92" s="64">
        <f t="shared" si="4"/>
        <v>0.33901918976545842</v>
      </c>
      <c r="P92" s="20" t="str">
        <f>VLOOKUP(A92, Status!A91:E291, 5, 0)</f>
        <v/>
      </c>
      <c r="Q92" s="7">
        <f t="shared" si="5"/>
        <v>1994</v>
      </c>
    </row>
    <row r="93" spans="1:17" x14ac:dyDescent="0.3">
      <c r="A93" s="5">
        <v>703</v>
      </c>
      <c r="B93" s="6">
        <v>8404</v>
      </c>
      <c r="C93" s="6" t="s">
        <v>670</v>
      </c>
      <c r="D93" s="6" t="s">
        <v>659</v>
      </c>
      <c r="E93" s="6" t="s">
        <v>664</v>
      </c>
      <c r="F93" s="6">
        <v>329</v>
      </c>
      <c r="G93" s="6">
        <v>597</v>
      </c>
      <c r="H93" s="6" t="s">
        <v>834</v>
      </c>
      <c r="I93" s="6" t="s">
        <v>835</v>
      </c>
      <c r="J93" s="6" t="str">
        <f>VLOOKUP(A93, Status!$A$1:$D$201, 2, 0)</f>
        <v>NOT DELIVERED</v>
      </c>
      <c r="K93" s="45">
        <f>VLOOKUP(A93, Status!$A$1:$D$201, 3, 0)</f>
        <v>42760</v>
      </c>
      <c r="L93" s="11" t="s">
        <v>1582</v>
      </c>
      <c r="M93" s="6" t="str">
        <f t="shared" si="3"/>
        <v>Light</v>
      </c>
      <c r="N93" s="6" t="str">
        <f>VLOOKUP(A93, Employee_Details!$A$1:$G$201, 4, 0)</f>
        <v>Sales manager</v>
      </c>
      <c r="O93" s="64">
        <f t="shared" si="4"/>
        <v>0.5510887772194305</v>
      </c>
      <c r="P93" s="20" t="str">
        <f>VLOOKUP(A93, Status!A92:E292, 5, 0)</f>
        <v/>
      </c>
      <c r="Q93" s="7">
        <f t="shared" si="5"/>
        <v>2017</v>
      </c>
    </row>
    <row r="94" spans="1:17" x14ac:dyDescent="0.3">
      <c r="A94" s="5">
        <v>180</v>
      </c>
      <c r="B94" s="6">
        <v>519</v>
      </c>
      <c r="C94" s="6" t="s">
        <v>667</v>
      </c>
      <c r="D94" s="6" t="s">
        <v>659</v>
      </c>
      <c r="E94" s="6" t="s">
        <v>660</v>
      </c>
      <c r="F94" s="6">
        <v>588</v>
      </c>
      <c r="G94" s="6">
        <v>1182</v>
      </c>
      <c r="H94" s="6" t="s">
        <v>836</v>
      </c>
      <c r="I94" s="6" t="s">
        <v>837</v>
      </c>
      <c r="J94" s="6" t="str">
        <f>VLOOKUP(A94, Status!$A$1:$D$201, 2, 0)</f>
        <v>NOT DELIVERED</v>
      </c>
      <c r="K94" s="45">
        <f>VLOOKUP(A94, Status!$A$1:$D$201, 3, 0)</f>
        <v>27485</v>
      </c>
      <c r="L94" s="11" t="s">
        <v>1582</v>
      </c>
      <c r="M94" s="6" t="str">
        <f t="shared" si="3"/>
        <v>Heavy</v>
      </c>
      <c r="N94" s="6" t="str">
        <f>VLOOKUP(A94, Employee_Details!$A$1:$G$201, 4, 0)</f>
        <v>Delivery Boy</v>
      </c>
      <c r="O94" s="64">
        <f t="shared" si="4"/>
        <v>0.49746192893401014</v>
      </c>
      <c r="P94" s="20" t="str">
        <f>VLOOKUP(A94, Status!A93:E293, 5, 0)</f>
        <v/>
      </c>
      <c r="Q94" s="7">
        <f t="shared" si="5"/>
        <v>1975</v>
      </c>
    </row>
    <row r="95" spans="1:17" x14ac:dyDescent="0.3">
      <c r="A95" s="5">
        <v>214</v>
      </c>
      <c r="B95" s="6">
        <v>4060</v>
      </c>
      <c r="C95" s="6" t="s">
        <v>676</v>
      </c>
      <c r="D95" s="6" t="s">
        <v>663</v>
      </c>
      <c r="E95" s="6" t="s">
        <v>660</v>
      </c>
      <c r="F95" s="6">
        <v>442</v>
      </c>
      <c r="G95" s="6">
        <v>713</v>
      </c>
      <c r="H95" s="6" t="s">
        <v>838</v>
      </c>
      <c r="I95" s="6" t="s">
        <v>839</v>
      </c>
      <c r="J95" s="6" t="str">
        <f>VLOOKUP(A95, Status!$A$1:$D$201, 2, 0)</f>
        <v>DELIVERED</v>
      </c>
      <c r="K95" s="45">
        <f>VLOOKUP(A95, Status!$A$1:$D$201, 3, 0)</f>
        <v>31842</v>
      </c>
      <c r="L95" s="11">
        <v>32028</v>
      </c>
      <c r="M95" s="6" t="str">
        <f t="shared" si="3"/>
        <v>Light</v>
      </c>
      <c r="N95" s="6" t="str">
        <f>VLOOKUP(A95, Employee_Details!$A$1:$G$201, 4, 0)</f>
        <v>In House logistics executive</v>
      </c>
      <c r="O95" s="64">
        <f t="shared" si="4"/>
        <v>0.61991584852734927</v>
      </c>
      <c r="P95" s="20">
        <f>VLOOKUP(A95, Status!A94:E294, 5, 0)</f>
        <v>156</v>
      </c>
      <c r="Q95" s="7">
        <f t="shared" si="5"/>
        <v>1987</v>
      </c>
    </row>
    <row r="96" spans="1:17" x14ac:dyDescent="0.3">
      <c r="A96" s="5">
        <v>408</v>
      </c>
      <c r="B96" s="6">
        <v>8860</v>
      </c>
      <c r="C96" s="6" t="s">
        <v>684</v>
      </c>
      <c r="D96" s="6" t="s">
        <v>659</v>
      </c>
      <c r="E96" s="6" t="s">
        <v>664</v>
      </c>
      <c r="F96" s="6">
        <v>216</v>
      </c>
      <c r="G96" s="6">
        <v>939</v>
      </c>
      <c r="H96" s="6" t="s">
        <v>720</v>
      </c>
      <c r="I96" s="6" t="s">
        <v>840</v>
      </c>
      <c r="J96" s="6" t="str">
        <f>VLOOKUP(A96, Status!$A$1:$D$201, 2, 0)</f>
        <v>DELIVERED</v>
      </c>
      <c r="K96" s="45">
        <f>VLOOKUP(A96, Status!$A$1:$D$201, 3, 0)</f>
        <v>32925</v>
      </c>
      <c r="L96" s="11">
        <v>33186</v>
      </c>
      <c r="M96" s="6" t="str">
        <f t="shared" si="3"/>
        <v>Light</v>
      </c>
      <c r="N96" s="6" t="str">
        <f>VLOOKUP(A96, Employee_Details!$A$1:$G$201, 4, 0)</f>
        <v>Technical support executive</v>
      </c>
      <c r="O96" s="64">
        <f t="shared" si="4"/>
        <v>0.23003194888178913</v>
      </c>
      <c r="P96" s="20">
        <f>VLOOKUP(A96, Status!A95:E295, 5, 0)</f>
        <v>202</v>
      </c>
      <c r="Q96" s="7">
        <f t="shared" si="5"/>
        <v>1990</v>
      </c>
    </row>
    <row r="97" spans="1:17" x14ac:dyDescent="0.3">
      <c r="A97" s="5">
        <v>902</v>
      </c>
      <c r="B97" s="6">
        <v>7164</v>
      </c>
      <c r="C97" s="6" t="s">
        <v>699</v>
      </c>
      <c r="D97" s="6" t="s">
        <v>659</v>
      </c>
      <c r="E97" s="6" t="s">
        <v>664</v>
      </c>
      <c r="F97" s="6">
        <v>946</v>
      </c>
      <c r="G97" s="6">
        <v>1082</v>
      </c>
      <c r="H97" s="6" t="s">
        <v>841</v>
      </c>
      <c r="I97" s="6" t="s">
        <v>842</v>
      </c>
      <c r="J97" s="6" t="str">
        <f>VLOOKUP(A97, Status!$A$1:$D$201, 2, 0)</f>
        <v>DELIVERED</v>
      </c>
      <c r="K97" s="45">
        <f>VLOOKUP(A97, Status!$A$1:$D$201, 3, 0)</f>
        <v>32514</v>
      </c>
      <c r="L97" s="11" t="s">
        <v>1041</v>
      </c>
      <c r="M97" s="6" t="str">
        <f t="shared" si="3"/>
        <v>Heavy</v>
      </c>
      <c r="N97" s="6" t="str">
        <f>VLOOKUP(A97, Employee_Details!$A$1:$G$201, 4, 0)</f>
        <v>Transport manager</v>
      </c>
      <c r="O97" s="64">
        <f t="shared" si="4"/>
        <v>0.87430683918669128</v>
      </c>
      <c r="P97" s="20">
        <f>VLOOKUP(A97, Status!A96:E296, 5, 0)</f>
        <v>254</v>
      </c>
      <c r="Q97" s="7">
        <f t="shared" si="5"/>
        <v>1989</v>
      </c>
    </row>
    <row r="98" spans="1:17" x14ac:dyDescent="0.3">
      <c r="A98" s="5">
        <v>763</v>
      </c>
      <c r="B98" s="6">
        <v>9792</v>
      </c>
      <c r="C98" s="6" t="s">
        <v>667</v>
      </c>
      <c r="D98" s="6" t="s">
        <v>663</v>
      </c>
      <c r="E98" s="6" t="s">
        <v>664</v>
      </c>
      <c r="F98" s="6">
        <v>796</v>
      </c>
      <c r="G98" s="6">
        <v>1347</v>
      </c>
      <c r="H98" s="6" t="s">
        <v>704</v>
      </c>
      <c r="I98" s="6" t="s">
        <v>822</v>
      </c>
      <c r="J98" s="6" t="str">
        <f>VLOOKUP(A98, Status!$A$1:$D$201, 2, 0)</f>
        <v>DELIVERED</v>
      </c>
      <c r="K98" s="45">
        <f>VLOOKUP(A98, Status!$A$1:$D$201, 3, 0)</f>
        <v>41819</v>
      </c>
      <c r="L98" s="11">
        <v>41891</v>
      </c>
      <c r="M98" s="6" t="str">
        <f t="shared" si="3"/>
        <v>Heavy</v>
      </c>
      <c r="N98" s="6" t="str">
        <f>VLOOKUP(A98, Employee_Details!$A$1:$G$201, 4, 0)</f>
        <v>Inventory manager</v>
      </c>
      <c r="O98" s="64">
        <f t="shared" si="4"/>
        <v>0.59094283593170005</v>
      </c>
      <c r="P98" s="20">
        <f>VLOOKUP(A98, Status!A97:E297, 5, 0)</f>
        <v>72</v>
      </c>
      <c r="Q98" s="7">
        <f t="shared" si="5"/>
        <v>2014</v>
      </c>
    </row>
    <row r="99" spans="1:17" x14ac:dyDescent="0.3">
      <c r="A99" s="5">
        <v>168</v>
      </c>
      <c r="B99" s="6">
        <v>9934</v>
      </c>
      <c r="C99" s="6" t="s">
        <v>710</v>
      </c>
      <c r="D99" s="6" t="s">
        <v>659</v>
      </c>
      <c r="E99" s="6" t="s">
        <v>660</v>
      </c>
      <c r="F99" s="6">
        <v>26</v>
      </c>
      <c r="G99" s="6">
        <v>47</v>
      </c>
      <c r="H99" s="6" t="s">
        <v>843</v>
      </c>
      <c r="I99" s="6" t="s">
        <v>844</v>
      </c>
      <c r="J99" s="6" t="str">
        <f>VLOOKUP(A99, Status!$A$1:$D$201, 2, 0)</f>
        <v>DELIVERED</v>
      </c>
      <c r="K99" s="45">
        <f>VLOOKUP(A99, Status!$A$1:$D$201, 3, 0)</f>
        <v>35435</v>
      </c>
      <c r="L99" s="11">
        <v>35770</v>
      </c>
      <c r="M99" s="6" t="str">
        <f t="shared" si="3"/>
        <v>Light</v>
      </c>
      <c r="N99" s="6" t="str">
        <f>VLOOKUP(A99, Employee_Details!$A$1:$G$201, 4, 0)</f>
        <v>Branch manager</v>
      </c>
      <c r="O99" s="64">
        <f t="shared" si="4"/>
        <v>0.55319148936170215</v>
      </c>
      <c r="P99" s="20">
        <f>VLOOKUP(A99, Status!A98:E298, 5, 0)</f>
        <v>158</v>
      </c>
      <c r="Q99" s="7">
        <f t="shared" si="5"/>
        <v>1997</v>
      </c>
    </row>
    <row r="100" spans="1:17" x14ac:dyDescent="0.3">
      <c r="A100" s="5">
        <v>723</v>
      </c>
      <c r="B100" s="6">
        <v>1980</v>
      </c>
      <c r="C100" s="6" t="s">
        <v>687</v>
      </c>
      <c r="D100" s="6" t="s">
        <v>659</v>
      </c>
      <c r="E100" s="6" t="s">
        <v>664</v>
      </c>
      <c r="F100" s="6">
        <v>490</v>
      </c>
      <c r="G100" s="6">
        <v>762</v>
      </c>
      <c r="H100" s="6" t="s">
        <v>845</v>
      </c>
      <c r="I100" s="6" t="s">
        <v>846</v>
      </c>
      <c r="J100" s="6" t="str">
        <f>VLOOKUP(A100, Status!$A$1:$D$201, 2, 0)</f>
        <v>NOT DELIVERED</v>
      </c>
      <c r="K100" s="45">
        <f>VLOOKUP(A100, Status!$A$1:$D$201, 3, 0)</f>
        <v>29790</v>
      </c>
      <c r="L100" s="11" t="s">
        <v>1582</v>
      </c>
      <c r="M100" s="6" t="str">
        <f t="shared" si="3"/>
        <v>Light</v>
      </c>
      <c r="N100" s="6" t="str">
        <f>VLOOKUP(A100, Employee_Details!$A$1:$G$201, 4, 0)</f>
        <v>Branch manager</v>
      </c>
      <c r="O100" s="64">
        <f t="shared" si="4"/>
        <v>0.64304461942257218</v>
      </c>
      <c r="P100" s="20" t="str">
        <f>VLOOKUP(A100, Status!A99:E299, 5, 0)</f>
        <v/>
      </c>
      <c r="Q100" s="7">
        <f t="shared" si="5"/>
        <v>1981</v>
      </c>
    </row>
    <row r="101" spans="1:17" x14ac:dyDescent="0.3">
      <c r="A101" s="5">
        <v>438</v>
      </c>
      <c r="B101" s="6">
        <v>9251</v>
      </c>
      <c r="C101" s="6" t="s">
        <v>670</v>
      </c>
      <c r="D101" s="6" t="s">
        <v>659</v>
      </c>
      <c r="E101" s="6" t="s">
        <v>660</v>
      </c>
      <c r="F101" s="6">
        <v>430</v>
      </c>
      <c r="G101" s="6">
        <v>642</v>
      </c>
      <c r="H101" s="6" t="s">
        <v>847</v>
      </c>
      <c r="I101" s="6" t="s">
        <v>848</v>
      </c>
      <c r="J101" s="6" t="str">
        <f>VLOOKUP(A101, Status!$A$1:$D$201, 2, 0)</f>
        <v>DELIVERED</v>
      </c>
      <c r="K101" s="45">
        <f>VLOOKUP(A101, Status!$A$1:$D$201, 3, 0)</f>
        <v>28210</v>
      </c>
      <c r="L101" s="11" t="s">
        <v>1042</v>
      </c>
      <c r="M101" s="6" t="str">
        <f t="shared" si="3"/>
        <v>Light</v>
      </c>
      <c r="N101" s="6" t="str">
        <f>VLOOKUP(A101, Employee_Details!$A$1:$G$201, 4, 0)</f>
        <v>Inventory manager</v>
      </c>
      <c r="O101" s="64">
        <f t="shared" si="4"/>
        <v>0.66978193146417442</v>
      </c>
      <c r="P101" s="20">
        <f>VLOOKUP(A101, Status!A100:E300, 5, 0)</f>
        <v>4</v>
      </c>
      <c r="Q101" s="7">
        <f t="shared" si="5"/>
        <v>1977</v>
      </c>
    </row>
    <row r="102" spans="1:17" x14ac:dyDescent="0.3">
      <c r="A102" s="5">
        <v>162</v>
      </c>
      <c r="B102" s="6">
        <v>6717</v>
      </c>
      <c r="C102" s="6" t="s">
        <v>710</v>
      </c>
      <c r="D102" s="6" t="s">
        <v>659</v>
      </c>
      <c r="E102" s="6" t="s">
        <v>664</v>
      </c>
      <c r="F102" s="6">
        <v>209</v>
      </c>
      <c r="G102" s="6">
        <v>665</v>
      </c>
      <c r="H102" s="6" t="s">
        <v>849</v>
      </c>
      <c r="I102" s="6" t="s">
        <v>850</v>
      </c>
      <c r="J102" s="6" t="str">
        <f>VLOOKUP(A102, Status!$A$1:$D$201, 2, 0)</f>
        <v>DELIVERED</v>
      </c>
      <c r="K102" s="45">
        <f>VLOOKUP(A102, Status!$A$1:$D$201, 3, 0)</f>
        <v>30112</v>
      </c>
      <c r="L102" s="11" t="s">
        <v>1043</v>
      </c>
      <c r="M102" s="6" t="str">
        <f t="shared" si="3"/>
        <v>Light</v>
      </c>
      <c r="N102" s="6" t="str">
        <f>VLOOKUP(A102, Employee_Details!$A$1:$G$201, 4, 0)</f>
        <v>Inventory manager</v>
      </c>
      <c r="O102" s="64">
        <f t="shared" si="4"/>
        <v>0.31428571428571428</v>
      </c>
      <c r="P102" s="20">
        <f>VLOOKUP(A102, Status!A101:E301, 5, 0)</f>
        <v>141</v>
      </c>
      <c r="Q102" s="7">
        <f t="shared" si="5"/>
        <v>1982</v>
      </c>
    </row>
    <row r="103" spans="1:17" x14ac:dyDescent="0.3">
      <c r="A103" s="5">
        <v>246</v>
      </c>
      <c r="B103" s="6">
        <v>3622</v>
      </c>
      <c r="C103" s="6" t="s">
        <v>687</v>
      </c>
      <c r="D103" s="6" t="s">
        <v>663</v>
      </c>
      <c r="E103" s="6" t="s">
        <v>664</v>
      </c>
      <c r="F103" s="6">
        <v>379</v>
      </c>
      <c r="G103" s="6">
        <v>963</v>
      </c>
      <c r="H103" s="6" t="s">
        <v>851</v>
      </c>
      <c r="I103" s="6" t="s">
        <v>852</v>
      </c>
      <c r="J103" s="6" t="str">
        <f>VLOOKUP(A103, Status!$A$1:$D$201, 2, 0)</f>
        <v>DELIVERED</v>
      </c>
      <c r="K103" s="45">
        <f>VLOOKUP(A103, Status!$A$1:$D$201, 3, 0)</f>
        <v>43527</v>
      </c>
      <c r="L103" s="11">
        <v>43468</v>
      </c>
      <c r="M103" s="6" t="str">
        <f t="shared" si="3"/>
        <v>Light</v>
      </c>
      <c r="N103" s="6" t="str">
        <f>VLOOKUP(A103, Employee_Details!$A$1:$G$201, 4, 0)</f>
        <v>In House logistics executive</v>
      </c>
      <c r="O103" s="64">
        <f t="shared" si="4"/>
        <v>0.39356178608515058</v>
      </c>
      <c r="P103" s="20">
        <f>VLOOKUP(A103, Status!A102:E302, 5, 0)</f>
        <v>-2</v>
      </c>
      <c r="Q103" s="7">
        <f t="shared" si="5"/>
        <v>2019</v>
      </c>
    </row>
    <row r="104" spans="1:17" x14ac:dyDescent="0.3">
      <c r="A104" s="5">
        <v>105</v>
      </c>
      <c r="B104" s="6">
        <v>8808</v>
      </c>
      <c r="C104" s="6" t="s">
        <v>682</v>
      </c>
      <c r="D104" s="6" t="s">
        <v>659</v>
      </c>
      <c r="E104" s="6" t="s">
        <v>660</v>
      </c>
      <c r="F104" s="6">
        <v>949</v>
      </c>
      <c r="G104" s="6">
        <v>1419</v>
      </c>
      <c r="H104" s="6" t="s">
        <v>853</v>
      </c>
      <c r="I104" s="6" t="s">
        <v>854</v>
      </c>
      <c r="J104" s="6" t="str">
        <f>VLOOKUP(A104, Status!$A$1:$D$201, 2, 0)</f>
        <v>NOT DELIVERED</v>
      </c>
      <c r="K104" s="45">
        <f>VLOOKUP(A104, Status!$A$1:$D$201, 3, 0)</f>
        <v>35669</v>
      </c>
      <c r="L104" s="11" t="s">
        <v>1582</v>
      </c>
      <c r="M104" s="6" t="str">
        <f t="shared" si="3"/>
        <v>Heavy</v>
      </c>
      <c r="N104" s="6" t="str">
        <f>VLOOKUP(A104, Employee_Details!$A$1:$G$201, 4, 0)</f>
        <v>Delivery Boy</v>
      </c>
      <c r="O104" s="64">
        <f t="shared" si="4"/>
        <v>0.66878083157152923</v>
      </c>
      <c r="P104" s="20" t="str">
        <f>VLOOKUP(A104, Status!A103:E303, 5, 0)</f>
        <v/>
      </c>
      <c r="Q104" s="7">
        <f t="shared" si="5"/>
        <v>1997</v>
      </c>
    </row>
    <row r="105" spans="1:17" x14ac:dyDescent="0.3">
      <c r="A105" s="5">
        <v>308</v>
      </c>
      <c r="B105" s="6">
        <v>4920</v>
      </c>
      <c r="C105" s="6" t="s">
        <v>673</v>
      </c>
      <c r="D105" s="6" t="s">
        <v>659</v>
      </c>
      <c r="E105" s="6" t="s">
        <v>664</v>
      </c>
      <c r="F105" s="6">
        <v>438</v>
      </c>
      <c r="G105" s="6">
        <v>656</v>
      </c>
      <c r="H105" s="6" t="s">
        <v>855</v>
      </c>
      <c r="I105" s="6" t="s">
        <v>827</v>
      </c>
      <c r="J105" s="6" t="str">
        <f>VLOOKUP(A105, Status!$A$1:$D$201, 2, 0)</f>
        <v>NOT DELIVERED</v>
      </c>
      <c r="K105" s="45">
        <f>VLOOKUP(A105, Status!$A$1:$D$201, 3, 0)</f>
        <v>28883</v>
      </c>
      <c r="L105" s="11" t="s">
        <v>1582</v>
      </c>
      <c r="M105" s="6" t="str">
        <f t="shared" si="3"/>
        <v>Light</v>
      </c>
      <c r="N105" s="6" t="str">
        <f>VLOOKUP(A105, Employee_Details!$A$1:$G$201, 4, 0)</f>
        <v>Chief executive officer</v>
      </c>
      <c r="O105" s="64">
        <f t="shared" si="4"/>
        <v>0.66768292682926833</v>
      </c>
      <c r="P105" s="20" t="str">
        <f>VLOOKUP(A105, Status!A104:E304, 5, 0)</f>
        <v/>
      </c>
      <c r="Q105" s="7">
        <f t="shared" si="5"/>
        <v>1979</v>
      </c>
    </row>
    <row r="106" spans="1:17" x14ac:dyDescent="0.3">
      <c r="A106" s="5">
        <v>172</v>
      </c>
      <c r="B106" s="6">
        <v>3140</v>
      </c>
      <c r="C106" s="6" t="s">
        <v>676</v>
      </c>
      <c r="D106" s="6" t="s">
        <v>663</v>
      </c>
      <c r="E106" s="6" t="s">
        <v>664</v>
      </c>
      <c r="F106" s="6">
        <v>726</v>
      </c>
      <c r="G106" s="6">
        <v>1381</v>
      </c>
      <c r="H106" s="6" t="s">
        <v>856</v>
      </c>
      <c r="I106" s="6" t="s">
        <v>857</v>
      </c>
      <c r="J106" s="6" t="str">
        <f>VLOOKUP(A106, Status!$A$1:$D$201, 2, 0)</f>
        <v>DELIVERED</v>
      </c>
      <c r="K106" s="45">
        <f>VLOOKUP(A106, Status!$A$1:$D$201, 3, 0)</f>
        <v>38289</v>
      </c>
      <c r="L106" s="11" t="s">
        <v>1044</v>
      </c>
      <c r="M106" s="6" t="str">
        <f t="shared" si="3"/>
        <v>Heavy</v>
      </c>
      <c r="N106" s="6" t="str">
        <f>VLOOKUP(A106, Employee_Details!$A$1:$G$201, 4, 0)</f>
        <v>Manager</v>
      </c>
      <c r="O106" s="64">
        <f t="shared" si="4"/>
        <v>0.52570601013758145</v>
      </c>
      <c r="P106" s="20">
        <f>VLOOKUP(A106, Status!A105:E305, 5, 0)</f>
        <v>-3</v>
      </c>
      <c r="Q106" s="7">
        <f t="shared" si="5"/>
        <v>2004</v>
      </c>
    </row>
    <row r="107" spans="1:17" x14ac:dyDescent="0.3">
      <c r="A107" s="5">
        <v>775</v>
      </c>
      <c r="B107" s="6">
        <v>8104</v>
      </c>
      <c r="C107" s="6" t="s">
        <v>670</v>
      </c>
      <c r="D107" s="6" t="s">
        <v>659</v>
      </c>
      <c r="E107" s="6" t="s">
        <v>664</v>
      </c>
      <c r="F107" s="6">
        <v>451</v>
      </c>
      <c r="G107" s="6">
        <v>713</v>
      </c>
      <c r="H107" s="6" t="s">
        <v>280</v>
      </c>
      <c r="I107" s="6" t="s">
        <v>858</v>
      </c>
      <c r="J107" s="6" t="str">
        <f>VLOOKUP(A107, Status!$A$1:$D$201, 2, 0)</f>
        <v>NOT DELIVERED</v>
      </c>
      <c r="K107" s="45">
        <f>VLOOKUP(A107, Status!$A$1:$D$201, 3, 0)</f>
        <v>38258</v>
      </c>
      <c r="L107" s="11" t="s">
        <v>1582</v>
      </c>
      <c r="M107" s="6" t="str">
        <f t="shared" si="3"/>
        <v>Light</v>
      </c>
      <c r="N107" s="6" t="str">
        <f>VLOOKUP(A107, Employee_Details!$A$1:$G$201, 4, 0)</f>
        <v>Inventory manager</v>
      </c>
      <c r="O107" s="64">
        <f t="shared" si="4"/>
        <v>0.63253856942496489</v>
      </c>
      <c r="P107" s="20" t="str">
        <f>VLOOKUP(A107, Status!A106:E306, 5, 0)</f>
        <v/>
      </c>
      <c r="Q107" s="7">
        <f t="shared" si="5"/>
        <v>2004</v>
      </c>
    </row>
    <row r="108" spans="1:17" x14ac:dyDescent="0.3">
      <c r="A108" s="5">
        <v>333</v>
      </c>
      <c r="B108" s="6">
        <v>2208</v>
      </c>
      <c r="C108" s="6" t="s">
        <v>667</v>
      </c>
      <c r="D108" s="6" t="s">
        <v>659</v>
      </c>
      <c r="E108" s="6" t="s">
        <v>660</v>
      </c>
      <c r="F108" s="6">
        <v>812</v>
      </c>
      <c r="G108" s="6">
        <v>1104</v>
      </c>
      <c r="H108" s="6" t="s">
        <v>859</v>
      </c>
      <c r="I108" s="6" t="s">
        <v>860</v>
      </c>
      <c r="J108" s="6" t="str">
        <f>VLOOKUP(A108, Status!$A$1:$D$201, 2, 0)</f>
        <v>DELIVERED</v>
      </c>
      <c r="K108" s="45">
        <f>VLOOKUP(A108, Status!$A$1:$D$201, 3, 0)</f>
        <v>41286</v>
      </c>
      <c r="L108" s="11">
        <v>41586</v>
      </c>
      <c r="M108" s="6" t="str">
        <f t="shared" si="3"/>
        <v>Heavy</v>
      </c>
      <c r="N108" s="6" t="str">
        <f>VLOOKUP(A108, Employee_Details!$A$1:$G$201, 4, 0)</f>
        <v>Marketing manager</v>
      </c>
      <c r="O108" s="64">
        <f t="shared" si="4"/>
        <v>0.73550724637681164</v>
      </c>
      <c r="P108" s="20">
        <f>VLOOKUP(A108, Status!A107:E307, 5, 0)</f>
        <v>211</v>
      </c>
      <c r="Q108" s="7">
        <f t="shared" si="5"/>
        <v>2013</v>
      </c>
    </row>
    <row r="109" spans="1:17" x14ac:dyDescent="0.3">
      <c r="A109" s="5">
        <v>548</v>
      </c>
      <c r="B109" s="6">
        <v>7043</v>
      </c>
      <c r="C109" s="6" t="s">
        <v>658</v>
      </c>
      <c r="D109" s="6" t="s">
        <v>663</v>
      </c>
      <c r="E109" s="6" t="s">
        <v>660</v>
      </c>
      <c r="F109" s="6">
        <v>240</v>
      </c>
      <c r="G109" s="6">
        <v>571</v>
      </c>
      <c r="H109" s="6" t="s">
        <v>861</v>
      </c>
      <c r="I109" s="6" t="s">
        <v>862</v>
      </c>
      <c r="J109" s="6" t="str">
        <f>VLOOKUP(A109, Status!$A$1:$D$201, 2, 0)</f>
        <v>NOT DELIVERED</v>
      </c>
      <c r="K109" s="45">
        <f>VLOOKUP(A109, Status!$A$1:$D$201, 3, 0)</f>
        <v>41077</v>
      </c>
      <c r="L109" s="11" t="s">
        <v>1582</v>
      </c>
      <c r="M109" s="6" t="str">
        <f t="shared" si="3"/>
        <v>Light</v>
      </c>
      <c r="N109" s="6" t="str">
        <f>VLOOKUP(A109, Employee_Details!$A$1:$G$201, 4, 0)</f>
        <v>Material handling executive</v>
      </c>
      <c r="O109" s="64">
        <f t="shared" si="4"/>
        <v>0.42031523642732049</v>
      </c>
      <c r="P109" s="20" t="str">
        <f>VLOOKUP(A109, Status!A108:E308, 5, 0)</f>
        <v/>
      </c>
      <c r="Q109" s="7">
        <f t="shared" si="5"/>
        <v>2012</v>
      </c>
    </row>
    <row r="110" spans="1:17" x14ac:dyDescent="0.3">
      <c r="A110" s="5">
        <v>665</v>
      </c>
      <c r="B110" s="6">
        <v>7485</v>
      </c>
      <c r="C110" s="6" t="s">
        <v>710</v>
      </c>
      <c r="D110" s="6" t="s">
        <v>659</v>
      </c>
      <c r="E110" s="6" t="s">
        <v>660</v>
      </c>
      <c r="F110" s="6">
        <v>982</v>
      </c>
      <c r="G110" s="6">
        <v>1405</v>
      </c>
      <c r="H110" s="6" t="s">
        <v>863</v>
      </c>
      <c r="I110" s="6" t="s">
        <v>864</v>
      </c>
      <c r="J110" s="6" t="str">
        <f>VLOOKUP(A110, Status!$A$1:$D$201, 2, 0)</f>
        <v>DELIVERED</v>
      </c>
      <c r="K110" s="45">
        <f>VLOOKUP(A110, Status!$A$1:$D$201, 3, 0)</f>
        <v>40190</v>
      </c>
      <c r="L110" s="11" t="s">
        <v>1045</v>
      </c>
      <c r="M110" s="6" t="str">
        <f t="shared" si="3"/>
        <v>Heavy</v>
      </c>
      <c r="N110" s="6" t="str">
        <f>VLOOKUP(A110, Employee_Details!$A$1:$G$201, 4, 0)</f>
        <v>Engineering department manager</v>
      </c>
      <c r="O110" s="64">
        <f t="shared" si="4"/>
        <v>0.69893238434163696</v>
      </c>
      <c r="P110" s="20">
        <f>VLOOKUP(A110, Status!A109:E309, 5, 0)</f>
        <v>105</v>
      </c>
      <c r="Q110" s="7">
        <f t="shared" si="5"/>
        <v>2010</v>
      </c>
    </row>
    <row r="111" spans="1:17" x14ac:dyDescent="0.3">
      <c r="A111" s="5">
        <v>305</v>
      </c>
      <c r="B111" s="6">
        <v>1748</v>
      </c>
      <c r="C111" s="6" t="s">
        <v>687</v>
      </c>
      <c r="D111" s="6" t="s">
        <v>659</v>
      </c>
      <c r="E111" s="6" t="s">
        <v>664</v>
      </c>
      <c r="F111" s="6">
        <v>954</v>
      </c>
      <c r="G111" s="6">
        <v>1473</v>
      </c>
      <c r="H111" s="6" t="s">
        <v>865</v>
      </c>
      <c r="I111" s="6" t="s">
        <v>866</v>
      </c>
      <c r="J111" s="6" t="str">
        <f>VLOOKUP(A111, Status!$A$1:$D$201, 2, 0)</f>
        <v>DELIVERED</v>
      </c>
      <c r="K111" s="45">
        <f>VLOOKUP(A111, Status!$A$1:$D$201, 3, 0)</f>
        <v>33827</v>
      </c>
      <c r="L111" s="11">
        <v>33614</v>
      </c>
      <c r="M111" s="6" t="str">
        <f t="shared" si="3"/>
        <v>Heavy</v>
      </c>
      <c r="N111" s="6" t="str">
        <f>VLOOKUP(A111, Employee_Details!$A$1:$G$201, 4, 0)</f>
        <v>Delivery Boy</v>
      </c>
      <c r="O111" s="64">
        <f t="shared" si="4"/>
        <v>0.64765784114052949</v>
      </c>
      <c r="P111" s="20">
        <f>VLOOKUP(A111, Status!A110:E310, 5, 0)</f>
        <v>82</v>
      </c>
      <c r="Q111" s="7">
        <f t="shared" si="5"/>
        <v>1992</v>
      </c>
    </row>
    <row r="112" spans="1:17" x14ac:dyDescent="0.3">
      <c r="A112" s="5">
        <v>938</v>
      </c>
      <c r="B112" s="6">
        <v>9968</v>
      </c>
      <c r="C112" s="6" t="s">
        <v>684</v>
      </c>
      <c r="D112" s="6" t="s">
        <v>659</v>
      </c>
      <c r="E112" s="6" t="s">
        <v>660</v>
      </c>
      <c r="F112" s="6">
        <v>35</v>
      </c>
      <c r="G112" s="6">
        <v>20</v>
      </c>
      <c r="H112" s="6" t="s">
        <v>526</v>
      </c>
      <c r="I112" s="6" t="s">
        <v>867</v>
      </c>
      <c r="J112" s="6" t="str">
        <f>VLOOKUP(A112, Status!$A$1:$D$201, 2, 0)</f>
        <v>NOT DELIVERED</v>
      </c>
      <c r="K112" s="45">
        <f>VLOOKUP(A112, Status!$A$1:$D$201, 3, 0)</f>
        <v>43455</v>
      </c>
      <c r="L112" s="11" t="s">
        <v>1582</v>
      </c>
      <c r="M112" s="6" t="str">
        <f t="shared" si="3"/>
        <v>Light</v>
      </c>
      <c r="N112" s="6" t="str">
        <f>VLOOKUP(A112, Employee_Details!$A$1:$G$201, 4, 0)</f>
        <v>Block development manager</v>
      </c>
      <c r="O112" s="64">
        <f t="shared" si="4"/>
        <v>1.75</v>
      </c>
      <c r="P112" s="20" t="str">
        <f>VLOOKUP(A112, Status!A111:E311, 5, 0)</f>
        <v/>
      </c>
      <c r="Q112" s="7">
        <f t="shared" si="5"/>
        <v>2018</v>
      </c>
    </row>
    <row r="113" spans="1:17" x14ac:dyDescent="0.3">
      <c r="A113" s="5">
        <v>714</v>
      </c>
      <c r="B113" s="6">
        <v>5330</v>
      </c>
      <c r="C113" s="6" t="s">
        <v>673</v>
      </c>
      <c r="D113" s="6" t="s">
        <v>659</v>
      </c>
      <c r="E113" s="6" t="s">
        <v>664</v>
      </c>
      <c r="F113" s="6">
        <v>148</v>
      </c>
      <c r="G113" s="6">
        <v>835</v>
      </c>
      <c r="H113" s="6" t="s">
        <v>868</v>
      </c>
      <c r="I113" s="6" t="s">
        <v>869</v>
      </c>
      <c r="J113" s="6" t="str">
        <f>VLOOKUP(A113, Status!$A$1:$D$201, 2, 0)</f>
        <v>DELIVERED</v>
      </c>
      <c r="K113" s="45">
        <f>VLOOKUP(A113, Status!$A$1:$D$201, 3, 0)</f>
        <v>40655</v>
      </c>
      <c r="L113" s="11">
        <v>40761</v>
      </c>
      <c r="M113" s="6" t="str">
        <f t="shared" si="3"/>
        <v>Light</v>
      </c>
      <c r="N113" s="6" t="str">
        <f>VLOOKUP(A113, Employee_Details!$A$1:$G$201, 4, 0)</f>
        <v>Assistant manager</v>
      </c>
      <c r="O113" s="64">
        <f t="shared" si="4"/>
        <v>0.17724550898203592</v>
      </c>
      <c r="P113" s="20">
        <f>VLOOKUP(A113, Status!A112:E312, 5, 0)</f>
        <v>47</v>
      </c>
      <c r="Q113" s="7">
        <f t="shared" si="5"/>
        <v>2011</v>
      </c>
    </row>
    <row r="114" spans="1:17" x14ac:dyDescent="0.3">
      <c r="A114" s="5">
        <v>251</v>
      </c>
      <c r="B114" s="6">
        <v>2183</v>
      </c>
      <c r="C114" s="6" t="s">
        <v>676</v>
      </c>
      <c r="D114" s="6" t="s">
        <v>663</v>
      </c>
      <c r="E114" s="6" t="s">
        <v>660</v>
      </c>
      <c r="F114" s="6">
        <v>422</v>
      </c>
      <c r="G114" s="6">
        <v>651</v>
      </c>
      <c r="H114" s="6" t="s">
        <v>870</v>
      </c>
      <c r="I114" s="6" t="s">
        <v>871</v>
      </c>
      <c r="J114" s="6" t="str">
        <f>VLOOKUP(A114, Status!$A$1:$D$201, 2, 0)</f>
        <v>DELIVERED</v>
      </c>
      <c r="K114" s="45">
        <f>VLOOKUP(A114, Status!$A$1:$D$201, 3, 0)</f>
        <v>37919</v>
      </c>
      <c r="L114" s="11">
        <v>37664</v>
      </c>
      <c r="M114" s="6" t="str">
        <f t="shared" si="3"/>
        <v>Light</v>
      </c>
      <c r="N114" s="6" t="str">
        <f>VLOOKUP(A114, Employee_Details!$A$1:$G$201, 4, 0)</f>
        <v>Market analyst</v>
      </c>
      <c r="O114" s="64">
        <f t="shared" si="4"/>
        <v>0.64823348694316441</v>
      </c>
      <c r="P114" s="20">
        <f>VLOOKUP(A114, Status!A113:E313, 5, 0)</f>
        <v>38</v>
      </c>
      <c r="Q114" s="7">
        <f t="shared" si="5"/>
        <v>2003</v>
      </c>
    </row>
    <row r="115" spans="1:17" x14ac:dyDescent="0.3">
      <c r="A115" s="5">
        <v>330</v>
      </c>
      <c r="B115" s="6">
        <v>2182</v>
      </c>
      <c r="C115" s="6" t="s">
        <v>670</v>
      </c>
      <c r="D115" s="6" t="s">
        <v>659</v>
      </c>
      <c r="E115" s="6" t="s">
        <v>664</v>
      </c>
      <c r="F115" s="6">
        <v>275</v>
      </c>
      <c r="G115" s="6">
        <v>653</v>
      </c>
      <c r="H115" s="6" t="s">
        <v>872</v>
      </c>
      <c r="I115" s="6" t="s">
        <v>873</v>
      </c>
      <c r="J115" s="6" t="str">
        <f>VLOOKUP(A115, Status!$A$1:$D$201, 2, 0)</f>
        <v>NOT DELIVERED</v>
      </c>
      <c r="K115" s="45">
        <f>VLOOKUP(A115, Status!$A$1:$D$201, 3, 0)</f>
        <v>40947</v>
      </c>
      <c r="L115" s="11" t="s">
        <v>1582</v>
      </c>
      <c r="M115" s="6" t="str">
        <f t="shared" si="3"/>
        <v>Light</v>
      </c>
      <c r="N115" s="6" t="str">
        <f>VLOOKUP(A115, Employee_Details!$A$1:$G$201, 4, 0)</f>
        <v>Office manager</v>
      </c>
      <c r="O115" s="64">
        <f t="shared" si="4"/>
        <v>0.42113323124042878</v>
      </c>
      <c r="P115" s="20" t="str">
        <f>VLOOKUP(A115, Status!A114:E314, 5, 0)</f>
        <v/>
      </c>
      <c r="Q115" s="7">
        <f t="shared" si="5"/>
        <v>2012</v>
      </c>
    </row>
    <row r="116" spans="1:17" x14ac:dyDescent="0.3">
      <c r="A116" s="5">
        <v>69</v>
      </c>
      <c r="B116" s="6">
        <v>1087</v>
      </c>
      <c r="C116" s="6" t="s">
        <v>658</v>
      </c>
      <c r="D116" s="6" t="s">
        <v>659</v>
      </c>
      <c r="E116" s="6" t="s">
        <v>660</v>
      </c>
      <c r="F116" s="6">
        <v>367</v>
      </c>
      <c r="G116" s="6">
        <v>740</v>
      </c>
      <c r="H116" s="6" t="s">
        <v>874</v>
      </c>
      <c r="I116" s="6" t="s">
        <v>580</v>
      </c>
      <c r="J116" s="6" t="str">
        <f>VLOOKUP(A116, Status!$A$1:$D$201, 2, 0)</f>
        <v>DELIVERED</v>
      </c>
      <c r="K116" s="45">
        <f>VLOOKUP(A116, Status!$A$1:$D$201, 3, 0)</f>
        <v>43173</v>
      </c>
      <c r="L116" s="11" t="s">
        <v>1046</v>
      </c>
      <c r="M116" s="6" t="str">
        <f t="shared" si="3"/>
        <v>Light</v>
      </c>
      <c r="N116" s="6" t="str">
        <f>VLOOKUP(A116, Employee_Details!$A$1:$G$201, 4, 0)</f>
        <v>Market analyst</v>
      </c>
      <c r="O116" s="64">
        <f t="shared" si="4"/>
        <v>0.49594594594594593</v>
      </c>
      <c r="P116" s="20">
        <f>VLOOKUP(A116, Status!A115:E315, 5, 0)</f>
        <v>169</v>
      </c>
      <c r="Q116" s="7">
        <f t="shared" si="5"/>
        <v>2018</v>
      </c>
    </row>
    <row r="117" spans="1:17" x14ac:dyDescent="0.3">
      <c r="A117" s="5">
        <v>969</v>
      </c>
      <c r="B117" s="6">
        <v>4296</v>
      </c>
      <c r="C117" s="6" t="s">
        <v>682</v>
      </c>
      <c r="D117" s="6" t="s">
        <v>663</v>
      </c>
      <c r="E117" s="6" t="s">
        <v>664</v>
      </c>
      <c r="F117" s="6">
        <v>507</v>
      </c>
      <c r="G117" s="6">
        <v>1334</v>
      </c>
      <c r="H117" s="6" t="s">
        <v>875</v>
      </c>
      <c r="I117" s="6" t="s">
        <v>876</v>
      </c>
      <c r="J117" s="6" t="str">
        <f>VLOOKUP(A117, Status!$A$1:$D$201, 2, 0)</f>
        <v>DELIVERED</v>
      </c>
      <c r="K117" s="45">
        <f>VLOOKUP(A117, Status!$A$1:$D$201, 3, 0)</f>
        <v>41352</v>
      </c>
      <c r="L117" s="11">
        <v>41520</v>
      </c>
      <c r="M117" s="6" t="str">
        <f t="shared" si="3"/>
        <v>Heavy</v>
      </c>
      <c r="N117" s="6" t="str">
        <f>VLOOKUP(A117, Employee_Details!$A$1:$G$201, 4, 0)</f>
        <v>Head of marketing</v>
      </c>
      <c r="O117" s="64">
        <f t="shared" si="4"/>
        <v>0.38005997001499248</v>
      </c>
      <c r="P117" s="20">
        <f>VLOOKUP(A117, Status!A116:E316, 5, 0)</f>
        <v>-10</v>
      </c>
      <c r="Q117" s="7">
        <f t="shared" si="5"/>
        <v>2013</v>
      </c>
    </row>
    <row r="118" spans="1:17" x14ac:dyDescent="0.3">
      <c r="A118" s="5">
        <v>974</v>
      </c>
      <c r="B118" s="6">
        <v>9784</v>
      </c>
      <c r="C118" s="6" t="s">
        <v>687</v>
      </c>
      <c r="D118" s="6" t="s">
        <v>663</v>
      </c>
      <c r="E118" s="6" t="s">
        <v>660</v>
      </c>
      <c r="F118" s="6">
        <v>442</v>
      </c>
      <c r="G118" s="6">
        <v>770</v>
      </c>
      <c r="H118" s="6" t="s">
        <v>295</v>
      </c>
      <c r="I118" s="6" t="s">
        <v>877</v>
      </c>
      <c r="J118" s="6" t="str">
        <f>VLOOKUP(A118, Status!$A$1:$D$201, 2, 0)</f>
        <v>DELIVERED</v>
      </c>
      <c r="K118" s="45">
        <f>VLOOKUP(A118, Status!$A$1:$D$201, 3, 0)</f>
        <v>41387</v>
      </c>
      <c r="L118" s="11" t="s">
        <v>1047</v>
      </c>
      <c r="M118" s="6" t="str">
        <f t="shared" si="3"/>
        <v>Light</v>
      </c>
      <c r="N118" s="6" t="str">
        <f>VLOOKUP(A118, Employee_Details!$A$1:$G$201, 4, 0)</f>
        <v>Head of marketing</v>
      </c>
      <c r="O118" s="64">
        <f t="shared" si="4"/>
        <v>0.574025974025974</v>
      </c>
      <c r="P118" s="20">
        <f>VLOOKUP(A118, Status!A117:E317, 5, 0)</f>
        <v>59</v>
      </c>
      <c r="Q118" s="7">
        <f t="shared" si="5"/>
        <v>2013</v>
      </c>
    </row>
    <row r="119" spans="1:17" x14ac:dyDescent="0.3">
      <c r="A119" s="5">
        <v>526</v>
      </c>
      <c r="B119" s="6">
        <v>6210</v>
      </c>
      <c r="C119" s="6" t="s">
        <v>710</v>
      </c>
      <c r="D119" s="6" t="s">
        <v>663</v>
      </c>
      <c r="E119" s="6" t="s">
        <v>660</v>
      </c>
      <c r="F119" s="6">
        <v>510</v>
      </c>
      <c r="G119" s="6">
        <v>1205</v>
      </c>
      <c r="H119" s="6" t="s">
        <v>878</v>
      </c>
      <c r="I119" s="6" t="s">
        <v>879</v>
      </c>
      <c r="J119" s="6" t="str">
        <f>VLOOKUP(A119, Status!$A$1:$D$201, 2, 0)</f>
        <v>DELIVERED</v>
      </c>
      <c r="K119" s="45">
        <f>VLOOKUP(A119, Status!$A$1:$D$201, 3, 0)</f>
        <v>33279</v>
      </c>
      <c r="L119" s="11">
        <v>33304</v>
      </c>
      <c r="M119" s="6" t="str">
        <f t="shared" si="3"/>
        <v>Heavy</v>
      </c>
      <c r="N119" s="6" t="str">
        <f>VLOOKUP(A119, Employee_Details!$A$1:$G$201, 4, 0)</f>
        <v>Sales manager</v>
      </c>
      <c r="O119" s="64">
        <f t="shared" si="4"/>
        <v>0.42323651452282157</v>
      </c>
      <c r="P119" s="20">
        <f>VLOOKUP(A119, Status!A118:E318, 5, 0)</f>
        <v>143</v>
      </c>
      <c r="Q119" s="7">
        <f t="shared" si="5"/>
        <v>1991</v>
      </c>
    </row>
    <row r="120" spans="1:17" x14ac:dyDescent="0.3">
      <c r="A120" s="5">
        <v>510</v>
      </c>
      <c r="B120" s="6">
        <v>5781</v>
      </c>
      <c r="C120" s="6" t="s">
        <v>679</v>
      </c>
      <c r="D120" s="6" t="s">
        <v>663</v>
      </c>
      <c r="E120" s="6" t="s">
        <v>660</v>
      </c>
      <c r="F120" s="6">
        <v>117</v>
      </c>
      <c r="G120" s="6">
        <v>716</v>
      </c>
      <c r="H120" s="6" t="s">
        <v>880</v>
      </c>
      <c r="I120" s="6" t="s">
        <v>881</v>
      </c>
      <c r="J120" s="6" t="str">
        <f>VLOOKUP(A120, Status!$A$1:$D$201, 2, 0)</f>
        <v>NOT DELIVERED</v>
      </c>
      <c r="K120" s="45">
        <f>VLOOKUP(A120, Status!$A$1:$D$201, 3, 0)</f>
        <v>28037</v>
      </c>
      <c r="L120" s="11" t="s">
        <v>1582</v>
      </c>
      <c r="M120" s="6" t="str">
        <f t="shared" si="3"/>
        <v>Light</v>
      </c>
      <c r="N120" s="6" t="str">
        <f>VLOOKUP(A120, Employee_Details!$A$1:$G$201, 4, 0)</f>
        <v>Material handling executive</v>
      </c>
      <c r="O120" s="64">
        <f t="shared" si="4"/>
        <v>0.16340782122905029</v>
      </c>
      <c r="P120" s="20" t="str">
        <f>VLOOKUP(A120, Status!A119:E319, 5, 0)</f>
        <v/>
      </c>
      <c r="Q120" s="7">
        <f t="shared" si="5"/>
        <v>1976</v>
      </c>
    </row>
    <row r="121" spans="1:17" x14ac:dyDescent="0.3">
      <c r="A121" s="5">
        <v>444</v>
      </c>
      <c r="B121" s="6">
        <v>8306</v>
      </c>
      <c r="C121" s="6" t="s">
        <v>699</v>
      </c>
      <c r="D121" s="6" t="s">
        <v>659</v>
      </c>
      <c r="E121" s="6" t="s">
        <v>664</v>
      </c>
      <c r="F121" s="6">
        <v>973</v>
      </c>
      <c r="G121" s="6">
        <v>1250</v>
      </c>
      <c r="H121" s="6" t="s">
        <v>882</v>
      </c>
      <c r="I121" s="6" t="s">
        <v>883</v>
      </c>
      <c r="J121" s="6" t="str">
        <f>VLOOKUP(A121, Status!$A$1:$D$201, 2, 0)</f>
        <v>NOT DELIVERED</v>
      </c>
      <c r="K121" s="45">
        <f>VLOOKUP(A121, Status!$A$1:$D$201, 3, 0)</f>
        <v>32075</v>
      </c>
      <c r="L121" s="11" t="s">
        <v>1582</v>
      </c>
      <c r="M121" s="6" t="str">
        <f t="shared" si="3"/>
        <v>Heavy</v>
      </c>
      <c r="N121" s="6" t="str">
        <f>VLOOKUP(A121, Employee_Details!$A$1:$G$201, 4, 0)</f>
        <v>Project director</v>
      </c>
      <c r="O121" s="64">
        <f t="shared" si="4"/>
        <v>0.77839999999999998</v>
      </c>
      <c r="P121" s="20" t="str">
        <f>VLOOKUP(A121, Status!A120:E320, 5, 0)</f>
        <v/>
      </c>
      <c r="Q121" s="7">
        <f t="shared" si="5"/>
        <v>1987</v>
      </c>
    </row>
    <row r="122" spans="1:17" x14ac:dyDescent="0.3">
      <c r="A122" s="5">
        <v>503</v>
      </c>
      <c r="B122" s="6">
        <v>3270</v>
      </c>
      <c r="C122" s="6" t="s">
        <v>676</v>
      </c>
      <c r="D122" s="6" t="s">
        <v>659</v>
      </c>
      <c r="E122" s="6" t="s">
        <v>660</v>
      </c>
      <c r="F122" s="6">
        <v>243</v>
      </c>
      <c r="G122" s="6">
        <v>935</v>
      </c>
      <c r="H122" s="6" t="s">
        <v>884</v>
      </c>
      <c r="I122" s="6" t="s">
        <v>401</v>
      </c>
      <c r="J122" s="6" t="str">
        <f>VLOOKUP(A122, Status!$A$1:$D$201, 2, 0)</f>
        <v>DELIVERED</v>
      </c>
      <c r="K122" s="45">
        <f>VLOOKUP(A122, Status!$A$1:$D$201, 3, 0)</f>
        <v>27114</v>
      </c>
      <c r="L122" s="11" t="s">
        <v>1048</v>
      </c>
      <c r="M122" s="6" t="str">
        <f t="shared" si="3"/>
        <v>Light</v>
      </c>
      <c r="N122" s="6" t="str">
        <f>VLOOKUP(A122, Employee_Details!$A$1:$G$201, 4, 0)</f>
        <v>Transport manager</v>
      </c>
      <c r="O122" s="64">
        <f t="shared" si="4"/>
        <v>0.25989304812834224</v>
      </c>
      <c r="P122" s="20">
        <f>VLOOKUP(A122, Status!A121:E321, 5, 0)</f>
        <v>60</v>
      </c>
      <c r="Q122" s="7">
        <f t="shared" si="5"/>
        <v>1974</v>
      </c>
    </row>
    <row r="123" spans="1:17" x14ac:dyDescent="0.3">
      <c r="A123" s="5">
        <v>109</v>
      </c>
      <c r="B123" s="6">
        <v>6787</v>
      </c>
      <c r="C123" s="6" t="s">
        <v>667</v>
      </c>
      <c r="D123" s="6" t="s">
        <v>659</v>
      </c>
      <c r="E123" s="6" t="s">
        <v>664</v>
      </c>
      <c r="F123" s="6">
        <v>715</v>
      </c>
      <c r="G123" s="6">
        <v>1185</v>
      </c>
      <c r="H123" s="6" t="s">
        <v>874</v>
      </c>
      <c r="I123" s="6" t="s">
        <v>885</v>
      </c>
      <c r="J123" s="6" t="str">
        <f>VLOOKUP(A123, Status!$A$1:$D$201, 2, 0)</f>
        <v>NOT DELIVERED</v>
      </c>
      <c r="K123" s="45">
        <f>VLOOKUP(A123, Status!$A$1:$D$201, 3, 0)</f>
        <v>41777</v>
      </c>
      <c r="L123" s="11" t="s">
        <v>1582</v>
      </c>
      <c r="M123" s="6" t="str">
        <f t="shared" si="3"/>
        <v>Heavy</v>
      </c>
      <c r="N123" s="6" t="str">
        <f>VLOOKUP(A123, Employee_Details!$A$1:$G$201, 4, 0)</f>
        <v>Marketing manager</v>
      </c>
      <c r="O123" s="64">
        <f t="shared" si="4"/>
        <v>0.6033755274261603</v>
      </c>
      <c r="P123" s="20" t="str">
        <f>VLOOKUP(A123, Status!A122:E322, 5, 0)</f>
        <v/>
      </c>
      <c r="Q123" s="7">
        <f t="shared" si="5"/>
        <v>2014</v>
      </c>
    </row>
    <row r="124" spans="1:17" x14ac:dyDescent="0.3">
      <c r="A124" s="5">
        <v>823</v>
      </c>
      <c r="B124" s="6">
        <v>3733</v>
      </c>
      <c r="C124" s="6" t="s">
        <v>658</v>
      </c>
      <c r="D124" s="6" t="s">
        <v>659</v>
      </c>
      <c r="E124" s="6" t="s">
        <v>664</v>
      </c>
      <c r="F124" s="6">
        <v>571</v>
      </c>
      <c r="G124" s="6">
        <v>1031</v>
      </c>
      <c r="H124" s="6" t="s">
        <v>886</v>
      </c>
      <c r="I124" s="6" t="s">
        <v>887</v>
      </c>
      <c r="J124" s="6" t="str">
        <f>VLOOKUP(A124, Status!$A$1:$D$201, 2, 0)</f>
        <v>DELIVERED</v>
      </c>
      <c r="K124" s="45">
        <f>VLOOKUP(A124, Status!$A$1:$D$201, 3, 0)</f>
        <v>27532</v>
      </c>
      <c r="L124" s="11" t="s">
        <v>1049</v>
      </c>
      <c r="M124" s="6" t="str">
        <f t="shared" si="3"/>
        <v>Heavy</v>
      </c>
      <c r="N124" s="6" t="str">
        <f>VLOOKUP(A124, Employee_Details!$A$1:$G$201, 4, 0)</f>
        <v>Sales manager</v>
      </c>
      <c r="O124" s="64">
        <f t="shared" si="4"/>
        <v>0.55383123181377303</v>
      </c>
      <c r="P124" s="20">
        <f>VLOOKUP(A124, Status!A123:E323, 5, 0)</f>
        <v>2</v>
      </c>
      <c r="Q124" s="7">
        <f t="shared" si="5"/>
        <v>1975</v>
      </c>
    </row>
    <row r="125" spans="1:17" x14ac:dyDescent="0.3">
      <c r="A125" s="5">
        <v>147</v>
      </c>
      <c r="B125" s="6">
        <v>207</v>
      </c>
      <c r="C125" s="6" t="s">
        <v>682</v>
      </c>
      <c r="D125" s="6" t="s">
        <v>659</v>
      </c>
      <c r="E125" s="6" t="s">
        <v>664</v>
      </c>
      <c r="F125" s="6">
        <v>369</v>
      </c>
      <c r="G125" s="6">
        <v>646</v>
      </c>
      <c r="H125" s="6" t="s">
        <v>888</v>
      </c>
      <c r="I125" s="6" t="s">
        <v>889</v>
      </c>
      <c r="J125" s="6" t="str">
        <f>VLOOKUP(A125, Status!$A$1:$D$201, 2, 0)</f>
        <v>DELIVERED</v>
      </c>
      <c r="K125" s="45">
        <f>VLOOKUP(A125, Status!$A$1:$D$201, 3, 0)</f>
        <v>38431</v>
      </c>
      <c r="L125" s="11" t="s">
        <v>1022</v>
      </c>
      <c r="M125" s="6" t="str">
        <f t="shared" si="3"/>
        <v>Light</v>
      </c>
      <c r="N125" s="6" t="str">
        <f>VLOOKUP(A125, Employee_Details!$A$1:$G$201, 4, 0)</f>
        <v>Transport manager</v>
      </c>
      <c r="O125" s="64">
        <f t="shared" si="4"/>
        <v>0.57120743034055732</v>
      </c>
      <c r="P125" s="20">
        <f>VLOOKUP(A125, Status!A124:E324, 5, 0)</f>
        <v>179</v>
      </c>
      <c r="Q125" s="7">
        <f t="shared" si="5"/>
        <v>2005</v>
      </c>
    </row>
    <row r="126" spans="1:17" x14ac:dyDescent="0.3">
      <c r="A126" s="5">
        <v>625</v>
      </c>
      <c r="B126" s="6">
        <v>3</v>
      </c>
      <c r="C126" s="6" t="s">
        <v>682</v>
      </c>
      <c r="D126" s="6" t="s">
        <v>663</v>
      </c>
      <c r="E126" s="6" t="s">
        <v>660</v>
      </c>
      <c r="F126" s="6">
        <v>318</v>
      </c>
      <c r="G126" s="6">
        <v>980</v>
      </c>
      <c r="H126" s="6" t="s">
        <v>890</v>
      </c>
      <c r="I126" s="6" t="s">
        <v>891</v>
      </c>
      <c r="J126" s="6" t="str">
        <f>VLOOKUP(A126, Status!$A$1:$D$201, 2, 0)</f>
        <v>NOT DELIVERED</v>
      </c>
      <c r="K126" s="45">
        <f>VLOOKUP(A126, Status!$A$1:$D$201, 3, 0)</f>
        <v>43376</v>
      </c>
      <c r="L126" s="11" t="s">
        <v>1582</v>
      </c>
      <c r="M126" s="6" t="str">
        <f t="shared" si="3"/>
        <v>Light</v>
      </c>
      <c r="N126" s="6" t="str">
        <f>VLOOKUP(A126, Employee_Details!$A$1:$G$201, 4, 0)</f>
        <v>Project director</v>
      </c>
      <c r="O126" s="64">
        <f t="shared" si="4"/>
        <v>0.32448979591836735</v>
      </c>
      <c r="P126" s="20" t="str">
        <f>VLOOKUP(A126, Status!A125:E325, 5, 0)</f>
        <v/>
      </c>
      <c r="Q126" s="7">
        <f t="shared" si="5"/>
        <v>2018</v>
      </c>
    </row>
    <row r="127" spans="1:17" x14ac:dyDescent="0.3">
      <c r="A127" s="5">
        <v>695</v>
      </c>
      <c r="B127" s="6">
        <v>1896</v>
      </c>
      <c r="C127" s="6" t="s">
        <v>676</v>
      </c>
      <c r="D127" s="6" t="s">
        <v>659</v>
      </c>
      <c r="E127" s="6" t="s">
        <v>660</v>
      </c>
      <c r="F127" s="6">
        <v>266</v>
      </c>
      <c r="G127" s="6">
        <v>833</v>
      </c>
      <c r="H127" s="6" t="s">
        <v>874</v>
      </c>
      <c r="I127" s="6" t="s">
        <v>892</v>
      </c>
      <c r="J127" s="6" t="str">
        <f>VLOOKUP(A127, Status!$A$1:$D$201, 2, 0)</f>
        <v>NOT DELIVERED</v>
      </c>
      <c r="K127" s="45">
        <f>VLOOKUP(A127, Status!$A$1:$D$201, 3, 0)</f>
        <v>41542</v>
      </c>
      <c r="L127" s="11" t="s">
        <v>1582</v>
      </c>
      <c r="M127" s="6" t="str">
        <f t="shared" si="3"/>
        <v>Light</v>
      </c>
      <c r="N127" s="6" t="str">
        <f>VLOOKUP(A127, Employee_Details!$A$1:$G$201, 4, 0)</f>
        <v>Sales manager</v>
      </c>
      <c r="O127" s="64">
        <f t="shared" si="4"/>
        <v>0.31932773109243695</v>
      </c>
      <c r="P127" s="20" t="str">
        <f>VLOOKUP(A127, Status!A126:E326, 5, 0)</f>
        <v/>
      </c>
      <c r="Q127" s="7">
        <f t="shared" si="5"/>
        <v>2013</v>
      </c>
    </row>
    <row r="128" spans="1:17" x14ac:dyDescent="0.3">
      <c r="A128" s="5">
        <v>983</v>
      </c>
      <c r="B128" s="6">
        <v>9631</v>
      </c>
      <c r="C128" s="6" t="s">
        <v>670</v>
      </c>
      <c r="D128" s="6" t="s">
        <v>663</v>
      </c>
      <c r="E128" s="6" t="s">
        <v>660</v>
      </c>
      <c r="F128" s="6">
        <v>60</v>
      </c>
      <c r="G128" s="6">
        <v>166</v>
      </c>
      <c r="H128" s="6" t="s">
        <v>893</v>
      </c>
      <c r="I128" s="6" t="s">
        <v>894</v>
      </c>
      <c r="J128" s="6" t="str">
        <f>VLOOKUP(A128, Status!$A$1:$D$201, 2, 0)</f>
        <v>NOT DELIVERED</v>
      </c>
      <c r="K128" s="45">
        <f>VLOOKUP(A128, Status!$A$1:$D$201, 3, 0)</f>
        <v>34159</v>
      </c>
      <c r="L128" s="11" t="s">
        <v>1582</v>
      </c>
      <c r="M128" s="6" t="str">
        <f t="shared" si="3"/>
        <v>Light</v>
      </c>
      <c r="N128" s="6" t="str">
        <f>VLOOKUP(A128, Employee_Details!$A$1:$G$201, 4, 0)</f>
        <v>Manager</v>
      </c>
      <c r="O128" s="64">
        <f t="shared" si="4"/>
        <v>0.36144578313253012</v>
      </c>
      <c r="P128" s="20" t="str">
        <f>VLOOKUP(A128, Status!A127:E327, 5, 0)</f>
        <v/>
      </c>
      <c r="Q128" s="7">
        <f t="shared" si="5"/>
        <v>1993</v>
      </c>
    </row>
    <row r="129" spans="1:17" x14ac:dyDescent="0.3">
      <c r="A129" s="5">
        <v>82</v>
      </c>
      <c r="B129" s="6">
        <v>3132</v>
      </c>
      <c r="C129" s="6" t="s">
        <v>667</v>
      </c>
      <c r="D129" s="6" t="s">
        <v>663</v>
      </c>
      <c r="E129" s="6" t="s">
        <v>664</v>
      </c>
      <c r="F129" s="6">
        <v>121</v>
      </c>
      <c r="G129" s="6">
        <v>557</v>
      </c>
      <c r="H129" s="6" t="s">
        <v>895</v>
      </c>
      <c r="I129" s="6" t="s">
        <v>896</v>
      </c>
      <c r="J129" s="6" t="str">
        <f>VLOOKUP(A129, Status!$A$1:$D$201, 2, 0)</f>
        <v>NOT DELIVERED</v>
      </c>
      <c r="K129" s="45">
        <f>VLOOKUP(A129, Status!$A$1:$D$201, 3, 0)</f>
        <v>35579</v>
      </c>
      <c r="L129" s="11" t="s">
        <v>1582</v>
      </c>
      <c r="M129" s="6" t="str">
        <f t="shared" si="3"/>
        <v>Light</v>
      </c>
      <c r="N129" s="6" t="str">
        <f>VLOOKUP(A129, Employee_Details!$A$1:$G$201, 4, 0)</f>
        <v>Fleet manager</v>
      </c>
      <c r="O129" s="64">
        <f t="shared" si="4"/>
        <v>0.21723518850987433</v>
      </c>
      <c r="P129" s="20" t="str">
        <f>VLOOKUP(A129, Status!A128:E328, 5, 0)</f>
        <v/>
      </c>
      <c r="Q129" s="7">
        <f t="shared" si="5"/>
        <v>1997</v>
      </c>
    </row>
    <row r="130" spans="1:17" x14ac:dyDescent="0.3">
      <c r="A130" s="5">
        <v>397</v>
      </c>
      <c r="B130" s="6">
        <v>1202</v>
      </c>
      <c r="C130" s="6" t="s">
        <v>687</v>
      </c>
      <c r="D130" s="6" t="s">
        <v>663</v>
      </c>
      <c r="E130" s="6" t="s">
        <v>664</v>
      </c>
      <c r="F130" s="6">
        <v>876</v>
      </c>
      <c r="G130" s="6">
        <v>1045</v>
      </c>
      <c r="H130" s="6" t="s">
        <v>897</v>
      </c>
      <c r="I130" s="6" t="s">
        <v>898</v>
      </c>
      <c r="J130" s="6" t="str">
        <f>VLOOKUP(A130, Status!$A$1:$D$201, 2, 0)</f>
        <v>NOT DELIVERED</v>
      </c>
      <c r="K130" s="45">
        <f>VLOOKUP(A130, Status!$A$1:$D$201, 3, 0)</f>
        <v>38046</v>
      </c>
      <c r="L130" s="11" t="s">
        <v>1582</v>
      </c>
      <c r="M130" s="6" t="str">
        <f t="shared" si="3"/>
        <v>Heavy</v>
      </c>
      <c r="N130" s="6" t="str">
        <f>VLOOKUP(A130, Employee_Details!$A$1:$G$201, 4, 0)</f>
        <v>Manager</v>
      </c>
      <c r="O130" s="64">
        <f t="shared" si="4"/>
        <v>0.83827751196172251</v>
      </c>
      <c r="P130" s="20" t="str">
        <f>VLOOKUP(A130, Status!A129:E329, 5, 0)</f>
        <v/>
      </c>
      <c r="Q130" s="7">
        <f t="shared" si="5"/>
        <v>2004</v>
      </c>
    </row>
    <row r="131" spans="1:17" x14ac:dyDescent="0.3">
      <c r="A131" s="5">
        <v>599</v>
      </c>
      <c r="B131" s="6">
        <v>8834</v>
      </c>
      <c r="C131" s="6" t="s">
        <v>682</v>
      </c>
      <c r="D131" s="6" t="s">
        <v>659</v>
      </c>
      <c r="E131" s="6" t="s">
        <v>660</v>
      </c>
      <c r="F131" s="6">
        <v>946</v>
      </c>
      <c r="G131" s="6">
        <v>1100</v>
      </c>
      <c r="H131" s="6" t="s">
        <v>325</v>
      </c>
      <c r="I131" s="6" t="s">
        <v>899</v>
      </c>
      <c r="J131" s="6" t="str">
        <f>VLOOKUP(A131, Status!$A$1:$D$201, 2, 0)</f>
        <v>NOT DELIVERED</v>
      </c>
      <c r="K131" s="45">
        <f>VLOOKUP(A131, Status!$A$1:$D$201, 3, 0)</f>
        <v>37134</v>
      </c>
      <c r="L131" s="11" t="s">
        <v>1582</v>
      </c>
      <c r="M131" s="6" t="str">
        <f t="shared" ref="M131:M194" si="6">IF(F131&lt;500, "Light", "Heavy")</f>
        <v>Heavy</v>
      </c>
      <c r="N131" s="6" t="str">
        <f>VLOOKUP(A131, Employee_Details!$A$1:$G$201, 4, 0)</f>
        <v>IT support executive</v>
      </c>
      <c r="O131" s="64">
        <f t="shared" ref="O131:O194" si="7">F131/G131</f>
        <v>0.86</v>
      </c>
      <c r="P131" s="20" t="str">
        <f>VLOOKUP(A131, Status!A130:E330, 5, 0)</f>
        <v/>
      </c>
      <c r="Q131" s="7">
        <f t="shared" ref="Q131:Q194" si="8">YEAR(K131)</f>
        <v>2001</v>
      </c>
    </row>
    <row r="132" spans="1:17" x14ac:dyDescent="0.3">
      <c r="A132" s="5">
        <v>306</v>
      </c>
      <c r="B132" s="6">
        <v>1201</v>
      </c>
      <c r="C132" s="6" t="s">
        <v>684</v>
      </c>
      <c r="D132" s="6" t="s">
        <v>659</v>
      </c>
      <c r="E132" s="6" t="s">
        <v>660</v>
      </c>
      <c r="F132" s="6">
        <v>654</v>
      </c>
      <c r="G132" s="6">
        <v>1150</v>
      </c>
      <c r="H132" s="6" t="s">
        <v>900</v>
      </c>
      <c r="I132" s="6" t="s">
        <v>901</v>
      </c>
      <c r="J132" s="6" t="str">
        <f>VLOOKUP(A132, Status!$A$1:$D$201, 2, 0)</f>
        <v>DELIVERED</v>
      </c>
      <c r="K132" s="45">
        <f>VLOOKUP(A132, Status!$A$1:$D$201, 3, 0)</f>
        <v>30344</v>
      </c>
      <c r="L132" s="11" t="s">
        <v>1050</v>
      </c>
      <c r="M132" s="6" t="str">
        <f t="shared" si="6"/>
        <v>Heavy</v>
      </c>
      <c r="N132" s="6" t="str">
        <f>VLOOKUP(A132, Employee_Details!$A$1:$G$201, 4, 0)</f>
        <v>Sales manager</v>
      </c>
      <c r="O132" s="64">
        <f t="shared" si="7"/>
        <v>0.56869565217391305</v>
      </c>
      <c r="P132" s="20">
        <f>VLOOKUP(A132, Status!A131:E331, 5, 0)</f>
        <v>175</v>
      </c>
      <c r="Q132" s="7">
        <f t="shared" si="8"/>
        <v>1983</v>
      </c>
    </row>
    <row r="133" spans="1:17" x14ac:dyDescent="0.3">
      <c r="A133" s="5">
        <v>536</v>
      </c>
      <c r="B133" s="6">
        <v>2573</v>
      </c>
      <c r="C133" s="6" t="s">
        <v>699</v>
      </c>
      <c r="D133" s="6" t="s">
        <v>659</v>
      </c>
      <c r="E133" s="6" t="s">
        <v>664</v>
      </c>
      <c r="F133" s="6">
        <v>74</v>
      </c>
      <c r="G133" s="6">
        <v>281</v>
      </c>
      <c r="H133" s="6" t="s">
        <v>902</v>
      </c>
      <c r="I133" s="6" t="s">
        <v>607</v>
      </c>
      <c r="J133" s="6" t="str">
        <f>VLOOKUP(A133, Status!$A$1:$D$201, 2, 0)</f>
        <v>DELIVERED</v>
      </c>
      <c r="K133" s="45">
        <f>VLOOKUP(A133, Status!$A$1:$D$201, 3, 0)</f>
        <v>42636</v>
      </c>
      <c r="L133" s="11" t="s">
        <v>1051</v>
      </c>
      <c r="M133" s="6" t="str">
        <f t="shared" si="6"/>
        <v>Light</v>
      </c>
      <c r="N133" s="6" t="str">
        <f>VLOOKUP(A133, Employee_Details!$A$1:$G$201, 4, 0)</f>
        <v>Fleet manager</v>
      </c>
      <c r="O133" s="64">
        <f t="shared" si="7"/>
        <v>0.26334519572953735</v>
      </c>
      <c r="P133" s="20">
        <f>VLOOKUP(A133, Status!A132:E332, 5, 0)</f>
        <v>-2</v>
      </c>
      <c r="Q133" s="7">
        <f t="shared" si="8"/>
        <v>2016</v>
      </c>
    </row>
    <row r="134" spans="1:17" x14ac:dyDescent="0.3">
      <c r="A134" s="5">
        <v>20</v>
      </c>
      <c r="B134" s="6">
        <v>6759</v>
      </c>
      <c r="C134" s="6" t="s">
        <v>699</v>
      </c>
      <c r="D134" s="6" t="s">
        <v>659</v>
      </c>
      <c r="E134" s="6" t="s">
        <v>660</v>
      </c>
      <c r="F134" s="6">
        <v>630</v>
      </c>
      <c r="G134" s="6">
        <v>1062</v>
      </c>
      <c r="H134" s="6" t="s">
        <v>903</v>
      </c>
      <c r="I134" s="6" t="s">
        <v>904</v>
      </c>
      <c r="J134" s="6" t="str">
        <f>VLOOKUP(A134, Status!$A$1:$D$201, 2, 0)</f>
        <v>NOT DELIVERED</v>
      </c>
      <c r="K134" s="45">
        <f>VLOOKUP(A134, Status!$A$1:$D$201, 3, 0)</f>
        <v>43007</v>
      </c>
      <c r="L134" s="11" t="s">
        <v>1582</v>
      </c>
      <c r="M134" s="6" t="str">
        <f t="shared" si="6"/>
        <v>Heavy</v>
      </c>
      <c r="N134" s="6" t="str">
        <f>VLOOKUP(A134, Employee_Details!$A$1:$G$201, 4, 0)</f>
        <v>Warehouse in charge</v>
      </c>
      <c r="O134" s="64">
        <f t="shared" si="7"/>
        <v>0.59322033898305082</v>
      </c>
      <c r="P134" s="20" t="str">
        <f>VLOOKUP(A134, Status!A133:E333, 5, 0)</f>
        <v/>
      </c>
      <c r="Q134" s="7">
        <f t="shared" si="8"/>
        <v>2017</v>
      </c>
    </row>
    <row r="135" spans="1:17" x14ac:dyDescent="0.3">
      <c r="A135" s="5">
        <v>515</v>
      </c>
      <c r="B135" s="6">
        <v>2601</v>
      </c>
      <c r="C135" s="6" t="s">
        <v>658</v>
      </c>
      <c r="D135" s="6" t="s">
        <v>659</v>
      </c>
      <c r="E135" s="6" t="s">
        <v>664</v>
      </c>
      <c r="F135" s="6">
        <v>782</v>
      </c>
      <c r="G135" s="6">
        <v>1425</v>
      </c>
      <c r="H135" s="6" t="s">
        <v>905</v>
      </c>
      <c r="I135" s="6" t="s">
        <v>906</v>
      </c>
      <c r="J135" s="6" t="str">
        <f>VLOOKUP(A135, Status!$A$1:$D$201, 2, 0)</f>
        <v>NOT DELIVERED</v>
      </c>
      <c r="K135" s="45">
        <f>VLOOKUP(A135, Status!$A$1:$D$201, 3, 0)</f>
        <v>35065</v>
      </c>
      <c r="L135" s="11" t="s">
        <v>1582</v>
      </c>
      <c r="M135" s="6" t="str">
        <f t="shared" si="6"/>
        <v>Heavy</v>
      </c>
      <c r="N135" s="6" t="str">
        <f>VLOOKUP(A135, Employee_Details!$A$1:$G$201, 4, 0)</f>
        <v>Project director</v>
      </c>
      <c r="O135" s="64">
        <f t="shared" si="7"/>
        <v>0.54877192982456136</v>
      </c>
      <c r="P135" s="20" t="str">
        <f>VLOOKUP(A135, Status!A134:E334, 5, 0)</f>
        <v/>
      </c>
      <c r="Q135" s="7">
        <f t="shared" si="8"/>
        <v>1996</v>
      </c>
    </row>
    <row r="136" spans="1:17" x14ac:dyDescent="0.3">
      <c r="A136" s="5">
        <v>332</v>
      </c>
      <c r="B136" s="6">
        <v>2656</v>
      </c>
      <c r="C136" s="6" t="s">
        <v>667</v>
      </c>
      <c r="D136" s="6" t="s">
        <v>663</v>
      </c>
      <c r="E136" s="6" t="s">
        <v>660</v>
      </c>
      <c r="F136" s="6">
        <v>45</v>
      </c>
      <c r="G136" s="6">
        <v>39</v>
      </c>
      <c r="H136" s="6" t="s">
        <v>907</v>
      </c>
      <c r="I136" s="6" t="s">
        <v>908</v>
      </c>
      <c r="J136" s="6" t="str">
        <f>VLOOKUP(A136, Status!$A$1:$D$201, 2, 0)</f>
        <v>NOT DELIVERED</v>
      </c>
      <c r="K136" s="45">
        <f>VLOOKUP(A136, Status!$A$1:$D$201, 3, 0)</f>
        <v>39705</v>
      </c>
      <c r="L136" s="11" t="s">
        <v>1582</v>
      </c>
      <c r="M136" s="6" t="str">
        <f t="shared" si="6"/>
        <v>Light</v>
      </c>
      <c r="N136" s="6" t="str">
        <f>VLOOKUP(A136, Employee_Details!$A$1:$G$201, 4, 0)</f>
        <v>Project director</v>
      </c>
      <c r="O136" s="64">
        <f t="shared" si="7"/>
        <v>1.1538461538461537</v>
      </c>
      <c r="P136" s="20" t="str">
        <f>VLOOKUP(A136, Status!A135:E335, 5, 0)</f>
        <v/>
      </c>
      <c r="Q136" s="7">
        <f t="shared" si="8"/>
        <v>2008</v>
      </c>
    </row>
    <row r="137" spans="1:17" x14ac:dyDescent="0.3">
      <c r="A137" s="5">
        <v>127</v>
      </c>
      <c r="B137" s="6">
        <v>9645</v>
      </c>
      <c r="C137" s="6" t="s">
        <v>667</v>
      </c>
      <c r="D137" s="6" t="s">
        <v>663</v>
      </c>
      <c r="E137" s="6" t="s">
        <v>664</v>
      </c>
      <c r="F137" s="6">
        <v>916</v>
      </c>
      <c r="G137" s="6">
        <v>1143</v>
      </c>
      <c r="H137" s="6" t="s">
        <v>909</v>
      </c>
      <c r="I137" s="6" t="s">
        <v>910</v>
      </c>
      <c r="J137" s="6" t="str">
        <f>VLOOKUP(A137, Status!$A$1:$D$201, 2, 0)</f>
        <v>DELIVERED</v>
      </c>
      <c r="K137" s="45">
        <f>VLOOKUP(A137, Status!$A$1:$D$201, 3, 0)</f>
        <v>38725</v>
      </c>
      <c r="L137" s="11">
        <v>38961</v>
      </c>
      <c r="M137" s="6" t="str">
        <f t="shared" si="6"/>
        <v>Heavy</v>
      </c>
      <c r="N137" s="6" t="str">
        <f>VLOOKUP(A137, Employee_Details!$A$1:$G$201, 4, 0)</f>
        <v>Warehouse manager</v>
      </c>
      <c r="O137" s="64">
        <f t="shared" si="7"/>
        <v>0.80139982502187224</v>
      </c>
      <c r="P137" s="20">
        <f>VLOOKUP(A137, Status!A136:E336, 5, 0)</f>
        <v>1</v>
      </c>
      <c r="Q137" s="7">
        <f t="shared" si="8"/>
        <v>2006</v>
      </c>
    </row>
    <row r="138" spans="1:17" x14ac:dyDescent="0.3">
      <c r="A138" s="5">
        <v>958</v>
      </c>
      <c r="B138" s="6">
        <v>584</v>
      </c>
      <c r="C138" s="6" t="s">
        <v>684</v>
      </c>
      <c r="D138" s="6" t="s">
        <v>663</v>
      </c>
      <c r="E138" s="6" t="s">
        <v>664</v>
      </c>
      <c r="F138" s="6">
        <v>274</v>
      </c>
      <c r="G138" s="6">
        <v>669</v>
      </c>
      <c r="H138" s="6" t="s">
        <v>911</v>
      </c>
      <c r="I138" s="6" t="s">
        <v>912</v>
      </c>
      <c r="J138" s="6" t="str">
        <f>VLOOKUP(A138, Status!$A$1:$D$201, 2, 0)</f>
        <v>NOT DELIVERED</v>
      </c>
      <c r="K138" s="45">
        <f>VLOOKUP(A138, Status!$A$1:$D$201, 3, 0)</f>
        <v>42424</v>
      </c>
      <c r="L138" s="11" t="s">
        <v>1582</v>
      </c>
      <c r="M138" s="6" t="str">
        <f t="shared" si="6"/>
        <v>Light</v>
      </c>
      <c r="N138" s="6" t="str">
        <f>VLOOKUP(A138, Employee_Details!$A$1:$G$201, 4, 0)</f>
        <v>Non-executive director</v>
      </c>
      <c r="O138" s="64">
        <f t="shared" si="7"/>
        <v>0.40956651718983555</v>
      </c>
      <c r="P138" s="20" t="str">
        <f>VLOOKUP(A138, Status!A137:E337, 5, 0)</f>
        <v/>
      </c>
      <c r="Q138" s="7">
        <f t="shared" si="8"/>
        <v>2016</v>
      </c>
    </row>
    <row r="139" spans="1:17" x14ac:dyDescent="0.3">
      <c r="A139" s="5">
        <v>42</v>
      </c>
      <c r="B139" s="6">
        <v>2121</v>
      </c>
      <c r="C139" s="6" t="s">
        <v>710</v>
      </c>
      <c r="D139" s="6" t="s">
        <v>659</v>
      </c>
      <c r="E139" s="6" t="s">
        <v>660</v>
      </c>
      <c r="F139" s="6">
        <v>987</v>
      </c>
      <c r="G139" s="6">
        <v>1134</v>
      </c>
      <c r="H139" s="6" t="s">
        <v>913</v>
      </c>
      <c r="I139" s="6" t="s">
        <v>914</v>
      </c>
      <c r="J139" s="6" t="str">
        <f>VLOOKUP(A139, Status!$A$1:$D$201, 2, 0)</f>
        <v>DELIVERED</v>
      </c>
      <c r="K139" s="45">
        <f>VLOOKUP(A139, Status!$A$1:$D$201, 3, 0)</f>
        <v>28875</v>
      </c>
      <c r="L139" s="11">
        <v>29198</v>
      </c>
      <c r="M139" s="6" t="str">
        <f t="shared" si="6"/>
        <v>Heavy</v>
      </c>
      <c r="N139" s="6" t="str">
        <f>VLOOKUP(A139, Employee_Details!$A$1:$G$201, 4, 0)</f>
        <v>Assistant manager</v>
      </c>
      <c r="O139" s="64">
        <f t="shared" si="7"/>
        <v>0.87037037037037035</v>
      </c>
      <c r="P139" s="20">
        <f>VLOOKUP(A139, Status!A138:E338, 5, 0)</f>
        <v>235</v>
      </c>
      <c r="Q139" s="7">
        <f t="shared" si="8"/>
        <v>1979</v>
      </c>
    </row>
    <row r="140" spans="1:17" x14ac:dyDescent="0.3">
      <c r="A140" s="5">
        <v>977</v>
      </c>
      <c r="B140" s="6">
        <v>2142</v>
      </c>
      <c r="C140" s="6" t="s">
        <v>710</v>
      </c>
      <c r="D140" s="6" t="s">
        <v>663</v>
      </c>
      <c r="E140" s="6" t="s">
        <v>660</v>
      </c>
      <c r="F140" s="6">
        <v>434</v>
      </c>
      <c r="G140" s="6">
        <v>558</v>
      </c>
      <c r="H140" s="6" t="s">
        <v>915</v>
      </c>
      <c r="I140" s="6" t="s">
        <v>705</v>
      </c>
      <c r="J140" s="6" t="str">
        <f>VLOOKUP(A140, Status!$A$1:$D$201, 2, 0)</f>
        <v>DELIVERED</v>
      </c>
      <c r="K140" s="45">
        <f>VLOOKUP(A140, Status!$A$1:$D$201, 3, 0)</f>
        <v>37290</v>
      </c>
      <c r="L140" s="11" t="s">
        <v>1025</v>
      </c>
      <c r="M140" s="6" t="str">
        <f t="shared" si="6"/>
        <v>Light</v>
      </c>
      <c r="N140" s="6" t="str">
        <f>VLOOKUP(A140, Employee_Details!$A$1:$G$201, 4, 0)</f>
        <v>HR manager</v>
      </c>
      <c r="O140" s="64">
        <f t="shared" si="7"/>
        <v>0.77777777777777779</v>
      </c>
      <c r="P140" s="20">
        <f>VLOOKUP(A140, Status!A139:E339, 5, 0)</f>
        <v>259</v>
      </c>
      <c r="Q140" s="7">
        <f t="shared" si="8"/>
        <v>2002</v>
      </c>
    </row>
    <row r="141" spans="1:17" x14ac:dyDescent="0.3">
      <c r="A141" s="5">
        <v>460</v>
      </c>
      <c r="B141" s="6">
        <v>2396</v>
      </c>
      <c r="C141" s="6" t="s">
        <v>673</v>
      </c>
      <c r="D141" s="6" t="s">
        <v>663</v>
      </c>
      <c r="E141" s="6" t="s">
        <v>664</v>
      </c>
      <c r="F141" s="6">
        <v>897</v>
      </c>
      <c r="G141" s="6">
        <v>1313</v>
      </c>
      <c r="H141" s="6" t="s">
        <v>916</v>
      </c>
      <c r="I141" s="6" t="s">
        <v>776</v>
      </c>
      <c r="J141" s="6" t="str">
        <f>VLOOKUP(A141, Status!$A$1:$D$201, 2, 0)</f>
        <v>DELIVERED</v>
      </c>
      <c r="K141" s="45">
        <f>VLOOKUP(A141, Status!$A$1:$D$201, 3, 0)</f>
        <v>38458</v>
      </c>
      <c r="L141" s="11" t="s">
        <v>1022</v>
      </c>
      <c r="M141" s="6" t="str">
        <f t="shared" si="6"/>
        <v>Heavy</v>
      </c>
      <c r="N141" s="6" t="str">
        <f>VLOOKUP(A141, Employee_Details!$A$1:$G$201, 4, 0)</f>
        <v>Chief executive officer</v>
      </c>
      <c r="O141" s="64">
        <f t="shared" si="7"/>
        <v>0.68316831683168322</v>
      </c>
      <c r="P141" s="20">
        <f>VLOOKUP(A141, Status!A140:E340, 5, 0)</f>
        <v>152</v>
      </c>
      <c r="Q141" s="7">
        <f t="shared" si="8"/>
        <v>2005</v>
      </c>
    </row>
    <row r="142" spans="1:17" x14ac:dyDescent="0.3">
      <c r="A142" s="5">
        <v>659</v>
      </c>
      <c r="B142" s="6">
        <v>8747</v>
      </c>
      <c r="C142" s="6" t="s">
        <v>687</v>
      </c>
      <c r="D142" s="6" t="s">
        <v>663</v>
      </c>
      <c r="E142" s="6" t="s">
        <v>660</v>
      </c>
      <c r="F142" s="6">
        <v>442</v>
      </c>
      <c r="G142" s="6">
        <v>595</v>
      </c>
      <c r="H142" s="6" t="s">
        <v>917</v>
      </c>
      <c r="I142" s="6" t="s">
        <v>918</v>
      </c>
      <c r="J142" s="6" t="str">
        <f>VLOOKUP(A142, Status!$A$1:$D$201, 2, 0)</f>
        <v>DELIVERED</v>
      </c>
      <c r="K142" s="45">
        <f>VLOOKUP(A142, Status!$A$1:$D$201, 3, 0)</f>
        <v>35847</v>
      </c>
      <c r="L142" s="11">
        <v>36108</v>
      </c>
      <c r="M142" s="6" t="str">
        <f t="shared" si="6"/>
        <v>Light</v>
      </c>
      <c r="N142" s="6" t="str">
        <f>VLOOKUP(A142, Employee_Details!$A$1:$G$201, 4, 0)</f>
        <v>Warehouse in charge</v>
      </c>
      <c r="O142" s="64">
        <f t="shared" si="7"/>
        <v>0.74285714285714288</v>
      </c>
      <c r="P142" s="20">
        <f>VLOOKUP(A142, Status!A141:E341, 5, 0)</f>
        <v>202</v>
      </c>
      <c r="Q142" s="7">
        <f t="shared" si="8"/>
        <v>1998</v>
      </c>
    </row>
    <row r="143" spans="1:17" x14ac:dyDescent="0.3">
      <c r="A143" s="5">
        <v>197</v>
      </c>
      <c r="B143" s="6">
        <v>4142</v>
      </c>
      <c r="C143" s="6" t="s">
        <v>676</v>
      </c>
      <c r="D143" s="6" t="s">
        <v>659</v>
      </c>
      <c r="E143" s="6" t="s">
        <v>664</v>
      </c>
      <c r="F143" s="6">
        <v>98</v>
      </c>
      <c r="G143" s="6">
        <v>360</v>
      </c>
      <c r="H143" s="6" t="s">
        <v>919</v>
      </c>
      <c r="I143" s="6" t="s">
        <v>920</v>
      </c>
      <c r="J143" s="6" t="str">
        <f>VLOOKUP(A143, Status!$A$1:$D$201, 2, 0)</f>
        <v>DELIVERED</v>
      </c>
      <c r="K143" s="45">
        <f>VLOOKUP(A143, Status!$A$1:$D$201, 3, 0)</f>
        <v>32596</v>
      </c>
      <c r="L143" s="11" t="s">
        <v>1052</v>
      </c>
      <c r="M143" s="6" t="str">
        <f t="shared" si="6"/>
        <v>Light</v>
      </c>
      <c r="N143" s="6" t="str">
        <f>VLOOKUP(A143, Employee_Details!$A$1:$G$201, 4, 0)</f>
        <v>Delivery Boy</v>
      </c>
      <c r="O143" s="64">
        <f t="shared" si="7"/>
        <v>0.2722222222222222</v>
      </c>
      <c r="P143" s="20">
        <f>VLOOKUP(A143, Status!A142:E342, 5, 0)</f>
        <v>147</v>
      </c>
      <c r="Q143" s="7">
        <f t="shared" si="8"/>
        <v>1989</v>
      </c>
    </row>
    <row r="144" spans="1:17" x14ac:dyDescent="0.3">
      <c r="A144" s="5">
        <v>540</v>
      </c>
      <c r="B144" s="6">
        <v>9770</v>
      </c>
      <c r="C144" s="6" t="s">
        <v>667</v>
      </c>
      <c r="D144" s="6" t="s">
        <v>663</v>
      </c>
      <c r="E144" s="6" t="s">
        <v>664</v>
      </c>
      <c r="F144" s="6">
        <v>431</v>
      </c>
      <c r="G144" s="6">
        <v>934</v>
      </c>
      <c r="H144" s="6" t="s">
        <v>921</v>
      </c>
      <c r="I144" s="6" t="s">
        <v>295</v>
      </c>
      <c r="J144" s="6" t="str">
        <f>VLOOKUP(A144, Status!$A$1:$D$201, 2, 0)</f>
        <v>DELIVERED</v>
      </c>
      <c r="K144" s="45">
        <f>VLOOKUP(A144, Status!$A$1:$D$201, 3, 0)</f>
        <v>28236</v>
      </c>
      <c r="L144" s="11">
        <v>28348</v>
      </c>
      <c r="M144" s="6" t="str">
        <f t="shared" si="6"/>
        <v>Light</v>
      </c>
      <c r="N144" s="6" t="str">
        <f>VLOOKUP(A144, Employee_Details!$A$1:$G$201, 4, 0)</f>
        <v>Project director</v>
      </c>
      <c r="O144" s="64">
        <f t="shared" si="7"/>
        <v>0.4614561027837259</v>
      </c>
      <c r="P144" s="20">
        <f>VLOOKUP(A144, Status!A143:E343, 5, 0)</f>
        <v>201</v>
      </c>
      <c r="Q144" s="7">
        <f t="shared" si="8"/>
        <v>1977</v>
      </c>
    </row>
    <row r="145" spans="1:17" x14ac:dyDescent="0.3">
      <c r="A145" s="5">
        <v>178</v>
      </c>
      <c r="B145" s="6">
        <v>2593</v>
      </c>
      <c r="C145" s="6" t="s">
        <v>699</v>
      </c>
      <c r="D145" s="6" t="s">
        <v>663</v>
      </c>
      <c r="E145" s="6" t="s">
        <v>664</v>
      </c>
      <c r="F145" s="6">
        <v>745</v>
      </c>
      <c r="G145" s="6">
        <v>1383</v>
      </c>
      <c r="H145" s="6" t="s">
        <v>922</v>
      </c>
      <c r="I145" s="6" t="s">
        <v>923</v>
      </c>
      <c r="J145" s="6" t="str">
        <f>VLOOKUP(A145, Status!$A$1:$D$201, 2, 0)</f>
        <v>DELIVERED</v>
      </c>
      <c r="K145" s="45">
        <f>VLOOKUP(A145, Status!$A$1:$D$201, 3, 0)</f>
        <v>39814</v>
      </c>
      <c r="L145" s="11" t="s">
        <v>1053</v>
      </c>
      <c r="M145" s="6" t="str">
        <f t="shared" si="6"/>
        <v>Heavy</v>
      </c>
      <c r="N145" s="6" t="str">
        <f>VLOOKUP(A145, Employee_Details!$A$1:$G$201, 4, 0)</f>
        <v>Delivery Boy</v>
      </c>
      <c r="O145" s="64">
        <f t="shared" si="7"/>
        <v>0.53868402024584239</v>
      </c>
      <c r="P145" s="20">
        <f>VLOOKUP(A145, Status!A144:E344, 5, 0)</f>
        <v>25</v>
      </c>
      <c r="Q145" s="7">
        <f t="shared" si="8"/>
        <v>2009</v>
      </c>
    </row>
    <row r="146" spans="1:17" x14ac:dyDescent="0.3">
      <c r="A146" s="5">
        <v>202</v>
      </c>
      <c r="B146" s="6">
        <v>9807</v>
      </c>
      <c r="C146" s="6" t="s">
        <v>670</v>
      </c>
      <c r="D146" s="6" t="s">
        <v>663</v>
      </c>
      <c r="E146" s="6" t="s">
        <v>664</v>
      </c>
      <c r="F146" s="6">
        <v>871</v>
      </c>
      <c r="G146" s="6">
        <v>1274</v>
      </c>
      <c r="H146" s="6" t="s">
        <v>918</v>
      </c>
      <c r="I146" s="6" t="s">
        <v>720</v>
      </c>
      <c r="J146" s="6" t="str">
        <f>VLOOKUP(A146, Status!$A$1:$D$201, 2, 0)</f>
        <v>DELIVERED</v>
      </c>
      <c r="K146" s="45">
        <f>VLOOKUP(A146, Status!$A$1:$D$201, 3, 0)</f>
        <v>36918</v>
      </c>
      <c r="L146" s="11">
        <v>36958</v>
      </c>
      <c r="M146" s="6" t="str">
        <f t="shared" si="6"/>
        <v>Heavy</v>
      </c>
      <c r="N146" s="6" t="str">
        <f>VLOOKUP(A146, Employee_Details!$A$1:$G$201, 4, 0)</f>
        <v>Manager</v>
      </c>
      <c r="O146" s="64">
        <f t="shared" si="7"/>
        <v>0.68367346938775508</v>
      </c>
      <c r="P146" s="20">
        <f>VLOOKUP(A146, Status!A145:E345, 5, 0)</f>
        <v>188</v>
      </c>
      <c r="Q146" s="7">
        <f t="shared" si="8"/>
        <v>2001</v>
      </c>
    </row>
    <row r="147" spans="1:17" x14ac:dyDescent="0.3">
      <c r="A147" s="5">
        <v>632</v>
      </c>
      <c r="B147" s="6">
        <v>2525</v>
      </c>
      <c r="C147" s="6" t="s">
        <v>682</v>
      </c>
      <c r="D147" s="6" t="s">
        <v>659</v>
      </c>
      <c r="E147" s="6" t="s">
        <v>660</v>
      </c>
      <c r="F147" s="6">
        <v>67</v>
      </c>
      <c r="G147" s="6">
        <v>193</v>
      </c>
      <c r="H147" s="6" t="s">
        <v>924</v>
      </c>
      <c r="I147" s="6" t="s">
        <v>925</v>
      </c>
      <c r="J147" s="6" t="str">
        <f>VLOOKUP(A147, Status!$A$1:$D$201, 2, 0)</f>
        <v>DELIVERED</v>
      </c>
      <c r="K147" s="45">
        <f>VLOOKUP(A147, Status!$A$1:$D$201, 3, 0)</f>
        <v>33842</v>
      </c>
      <c r="L147" s="11" t="s">
        <v>1054</v>
      </c>
      <c r="M147" s="6" t="str">
        <f t="shared" si="6"/>
        <v>Light</v>
      </c>
      <c r="N147" s="6" t="str">
        <f>VLOOKUP(A147, Employee_Details!$A$1:$G$201, 4, 0)</f>
        <v>Warehouse in charge</v>
      </c>
      <c r="O147" s="64">
        <f t="shared" si="7"/>
        <v>0.34715025906735753</v>
      </c>
      <c r="P147" s="20">
        <f>VLOOKUP(A147, Status!A146:E346, 5, 0)</f>
        <v>121</v>
      </c>
      <c r="Q147" s="7">
        <f t="shared" si="8"/>
        <v>1992</v>
      </c>
    </row>
    <row r="148" spans="1:17" x14ac:dyDescent="0.3">
      <c r="A148" s="5">
        <v>25</v>
      </c>
      <c r="B148" s="6">
        <v>1724</v>
      </c>
      <c r="C148" s="6" t="s">
        <v>670</v>
      </c>
      <c r="D148" s="6" t="s">
        <v>659</v>
      </c>
      <c r="E148" s="6" t="s">
        <v>664</v>
      </c>
      <c r="F148" s="6">
        <v>431</v>
      </c>
      <c r="G148" s="6">
        <v>702</v>
      </c>
      <c r="H148" s="6" t="s">
        <v>926</v>
      </c>
      <c r="I148" s="6" t="s">
        <v>927</v>
      </c>
      <c r="J148" s="6" t="str">
        <f>VLOOKUP(A148, Status!$A$1:$D$201, 2, 0)</f>
        <v>DELIVERED</v>
      </c>
      <c r="K148" s="45">
        <f>VLOOKUP(A148, Status!$A$1:$D$201, 3, 0)</f>
        <v>38136</v>
      </c>
      <c r="L148" s="11" t="s">
        <v>1055</v>
      </c>
      <c r="M148" s="6" t="str">
        <f t="shared" si="6"/>
        <v>Light</v>
      </c>
      <c r="N148" s="6" t="str">
        <f>VLOOKUP(A148, Employee_Details!$A$1:$G$201, 4, 0)</f>
        <v>Warehouse in charge</v>
      </c>
      <c r="O148" s="64">
        <f t="shared" si="7"/>
        <v>0.61396011396011396</v>
      </c>
      <c r="P148" s="20">
        <f>VLOOKUP(A148, Status!A147:E347, 5, 0)</f>
        <v>-12</v>
      </c>
      <c r="Q148" s="7">
        <f t="shared" si="8"/>
        <v>2004</v>
      </c>
    </row>
    <row r="149" spans="1:17" x14ac:dyDescent="0.3">
      <c r="A149" s="5">
        <v>990</v>
      </c>
      <c r="B149" s="6">
        <v>7146</v>
      </c>
      <c r="C149" s="6" t="s">
        <v>699</v>
      </c>
      <c r="D149" s="6" t="s">
        <v>663</v>
      </c>
      <c r="E149" s="6" t="s">
        <v>660</v>
      </c>
      <c r="F149" s="6">
        <v>178</v>
      </c>
      <c r="G149" s="6">
        <v>646</v>
      </c>
      <c r="H149" s="6" t="s">
        <v>928</v>
      </c>
      <c r="I149" s="6" t="s">
        <v>929</v>
      </c>
      <c r="J149" s="6" t="str">
        <f>VLOOKUP(A149, Status!$A$1:$D$201, 2, 0)</f>
        <v>DELIVERED</v>
      </c>
      <c r="K149" s="45">
        <f>VLOOKUP(A149, Status!$A$1:$D$201, 3, 0)</f>
        <v>37759</v>
      </c>
      <c r="L149" s="11" t="s">
        <v>1056</v>
      </c>
      <c r="M149" s="6" t="str">
        <f t="shared" si="6"/>
        <v>Light</v>
      </c>
      <c r="N149" s="6" t="str">
        <f>VLOOKUP(A149, Employee_Details!$A$1:$G$201, 4, 0)</f>
        <v>Warehouse manager</v>
      </c>
      <c r="O149" s="64">
        <f t="shared" si="7"/>
        <v>0.27554179566563469</v>
      </c>
      <c r="P149" s="20">
        <f>VLOOKUP(A149, Status!A148:E348, 5, 0)</f>
        <v>194</v>
      </c>
      <c r="Q149" s="7">
        <f t="shared" si="8"/>
        <v>2003</v>
      </c>
    </row>
    <row r="150" spans="1:17" x14ac:dyDescent="0.3">
      <c r="A150" s="5">
        <v>913</v>
      </c>
      <c r="B150" s="6">
        <v>563</v>
      </c>
      <c r="C150" s="6" t="s">
        <v>670</v>
      </c>
      <c r="D150" s="6" t="s">
        <v>659</v>
      </c>
      <c r="E150" s="6" t="s">
        <v>664</v>
      </c>
      <c r="F150" s="6">
        <v>180</v>
      </c>
      <c r="G150" s="6">
        <v>755</v>
      </c>
      <c r="H150" s="6" t="s">
        <v>930</v>
      </c>
      <c r="I150" s="6" t="s">
        <v>931</v>
      </c>
      <c r="J150" s="6" t="str">
        <f>VLOOKUP(A150, Status!$A$1:$D$201, 2, 0)</f>
        <v>NOT DELIVERED</v>
      </c>
      <c r="K150" s="45">
        <f>VLOOKUP(A150, Status!$A$1:$D$201, 3, 0)</f>
        <v>27157</v>
      </c>
      <c r="L150" s="11" t="s">
        <v>1582</v>
      </c>
      <c r="M150" s="6" t="str">
        <f t="shared" si="6"/>
        <v>Light</v>
      </c>
      <c r="N150" s="6" t="str">
        <f>VLOOKUP(A150, Employee_Details!$A$1:$G$201, 4, 0)</f>
        <v>Warehouse manager</v>
      </c>
      <c r="O150" s="64">
        <f t="shared" si="7"/>
        <v>0.23841059602649006</v>
      </c>
      <c r="P150" s="20" t="str">
        <f>VLOOKUP(A150, Status!A149:E349, 5, 0)</f>
        <v/>
      </c>
      <c r="Q150" s="7">
        <f t="shared" si="8"/>
        <v>1974</v>
      </c>
    </row>
    <row r="151" spans="1:17" x14ac:dyDescent="0.3">
      <c r="A151" s="5">
        <v>371</v>
      </c>
      <c r="B151" s="6">
        <v>7771</v>
      </c>
      <c r="C151" s="6" t="s">
        <v>710</v>
      </c>
      <c r="D151" s="6" t="s">
        <v>659</v>
      </c>
      <c r="E151" s="6" t="s">
        <v>664</v>
      </c>
      <c r="F151" s="6">
        <v>280</v>
      </c>
      <c r="G151" s="6">
        <v>990</v>
      </c>
      <c r="H151" s="6" t="s">
        <v>475</v>
      </c>
      <c r="I151" s="6" t="s">
        <v>932</v>
      </c>
      <c r="J151" s="6" t="str">
        <f>VLOOKUP(A151, Status!$A$1:$D$201, 2, 0)</f>
        <v>NOT DELIVERED</v>
      </c>
      <c r="K151" s="45">
        <f>VLOOKUP(A151, Status!$A$1:$D$201, 3, 0)</f>
        <v>27578</v>
      </c>
      <c r="L151" s="11" t="s">
        <v>1582</v>
      </c>
      <c r="M151" s="6" t="str">
        <f t="shared" si="6"/>
        <v>Light</v>
      </c>
      <c r="N151" s="6" t="str">
        <f>VLOOKUP(A151, Employee_Details!$A$1:$G$201, 4, 0)</f>
        <v>Inventory manager</v>
      </c>
      <c r="O151" s="64">
        <f t="shared" si="7"/>
        <v>0.28282828282828282</v>
      </c>
      <c r="P151" s="20" t="str">
        <f>VLOOKUP(A151, Status!A150:E350, 5, 0)</f>
        <v/>
      </c>
      <c r="Q151" s="7">
        <f t="shared" si="8"/>
        <v>1975</v>
      </c>
    </row>
    <row r="152" spans="1:17" x14ac:dyDescent="0.3">
      <c r="A152" s="5">
        <v>514</v>
      </c>
      <c r="B152" s="6">
        <v>4789</v>
      </c>
      <c r="C152" s="6" t="s">
        <v>684</v>
      </c>
      <c r="D152" s="6" t="s">
        <v>659</v>
      </c>
      <c r="E152" s="6" t="s">
        <v>664</v>
      </c>
      <c r="F152" s="6">
        <v>263</v>
      </c>
      <c r="G152" s="6">
        <v>965</v>
      </c>
      <c r="H152" s="6" t="s">
        <v>933</v>
      </c>
      <c r="I152" s="6" t="s">
        <v>223</v>
      </c>
      <c r="J152" s="6" t="str">
        <f>VLOOKUP(A152, Status!$A$1:$D$201, 2, 0)</f>
        <v>NOT DELIVERED</v>
      </c>
      <c r="K152" s="45">
        <f>VLOOKUP(A152, Status!$A$1:$D$201, 3, 0)</f>
        <v>30089</v>
      </c>
      <c r="L152" s="11" t="s">
        <v>1582</v>
      </c>
      <c r="M152" s="6" t="str">
        <f t="shared" si="6"/>
        <v>Light</v>
      </c>
      <c r="N152" s="6" t="str">
        <f>VLOOKUP(A152, Employee_Details!$A$1:$G$201, 4, 0)</f>
        <v>Project director</v>
      </c>
      <c r="O152" s="64">
        <f t="shared" si="7"/>
        <v>0.27253886010362693</v>
      </c>
      <c r="P152" s="20" t="str">
        <f>VLOOKUP(A152, Status!A151:E351, 5, 0)</f>
        <v/>
      </c>
      <c r="Q152" s="7">
        <f t="shared" si="8"/>
        <v>1982</v>
      </c>
    </row>
    <row r="153" spans="1:17" x14ac:dyDescent="0.3">
      <c r="A153" s="5">
        <v>707</v>
      </c>
      <c r="B153" s="6">
        <v>3221</v>
      </c>
      <c r="C153" s="6" t="s">
        <v>687</v>
      </c>
      <c r="D153" s="6" t="s">
        <v>659</v>
      </c>
      <c r="E153" s="6" t="s">
        <v>660</v>
      </c>
      <c r="F153" s="6">
        <v>187</v>
      </c>
      <c r="G153" s="6">
        <v>931</v>
      </c>
      <c r="H153" s="6" t="s">
        <v>934</v>
      </c>
      <c r="I153" s="6" t="s">
        <v>935</v>
      </c>
      <c r="J153" s="6" t="str">
        <f>VLOOKUP(A153, Status!$A$1:$D$201, 2, 0)</f>
        <v>NOT DELIVERED</v>
      </c>
      <c r="K153" s="45">
        <f>VLOOKUP(A153, Status!$A$1:$D$201, 3, 0)</f>
        <v>39252</v>
      </c>
      <c r="L153" s="11" t="s">
        <v>1582</v>
      </c>
      <c r="M153" s="6" t="str">
        <f t="shared" si="6"/>
        <v>Light</v>
      </c>
      <c r="N153" s="6" t="str">
        <f>VLOOKUP(A153, Employee_Details!$A$1:$G$201, 4, 0)</f>
        <v>IT support executive</v>
      </c>
      <c r="O153" s="64">
        <f t="shared" si="7"/>
        <v>0.20085929108485501</v>
      </c>
      <c r="P153" s="20" t="str">
        <f>VLOOKUP(A153, Status!A152:E352, 5, 0)</f>
        <v/>
      </c>
      <c r="Q153" s="7">
        <f t="shared" si="8"/>
        <v>2007</v>
      </c>
    </row>
    <row r="154" spans="1:17" x14ac:dyDescent="0.3">
      <c r="A154" s="5">
        <v>473</v>
      </c>
      <c r="B154" s="6">
        <v>5197</v>
      </c>
      <c r="C154" s="6" t="s">
        <v>710</v>
      </c>
      <c r="D154" s="6" t="s">
        <v>663</v>
      </c>
      <c r="E154" s="6" t="s">
        <v>660</v>
      </c>
      <c r="F154" s="6">
        <v>94</v>
      </c>
      <c r="G154" s="6">
        <v>361</v>
      </c>
      <c r="H154" s="6" t="s">
        <v>936</v>
      </c>
      <c r="I154" s="6" t="s">
        <v>937</v>
      </c>
      <c r="J154" s="6" t="str">
        <f>VLOOKUP(A154, Status!$A$1:$D$201, 2, 0)</f>
        <v>DELIVERED</v>
      </c>
      <c r="K154" s="45">
        <f>VLOOKUP(A154, Status!$A$1:$D$201, 3, 0)</f>
        <v>40933</v>
      </c>
      <c r="L154" s="11" t="s">
        <v>1057</v>
      </c>
      <c r="M154" s="6" t="str">
        <f t="shared" si="6"/>
        <v>Light</v>
      </c>
      <c r="N154" s="6" t="str">
        <f>VLOOKUP(A154, Employee_Details!$A$1:$G$201, 4, 0)</f>
        <v>IT support executive</v>
      </c>
      <c r="O154" s="64">
        <f t="shared" si="7"/>
        <v>0.26038781163434904</v>
      </c>
      <c r="P154" s="20">
        <f>VLOOKUP(A154, Status!A153:E353, 5, 0)</f>
        <v>-8</v>
      </c>
      <c r="Q154" s="7">
        <f t="shared" si="8"/>
        <v>2012</v>
      </c>
    </row>
    <row r="155" spans="1:17" x14ac:dyDescent="0.3">
      <c r="A155" s="5">
        <v>847</v>
      </c>
      <c r="B155" s="6">
        <v>8183</v>
      </c>
      <c r="C155" s="6" t="s">
        <v>679</v>
      </c>
      <c r="D155" s="6" t="s">
        <v>663</v>
      </c>
      <c r="E155" s="6" t="s">
        <v>664</v>
      </c>
      <c r="F155" s="6">
        <v>906</v>
      </c>
      <c r="G155" s="6">
        <v>1297</v>
      </c>
      <c r="H155" s="6" t="s">
        <v>938</v>
      </c>
      <c r="I155" s="6" t="s">
        <v>939</v>
      </c>
      <c r="J155" s="6" t="str">
        <f>VLOOKUP(A155, Status!$A$1:$D$201, 2, 0)</f>
        <v>NOT DELIVERED</v>
      </c>
      <c r="K155" s="45">
        <f>VLOOKUP(A155, Status!$A$1:$D$201, 3, 0)</f>
        <v>30423</v>
      </c>
      <c r="L155" s="11" t="s">
        <v>1582</v>
      </c>
      <c r="M155" s="6" t="str">
        <f t="shared" si="6"/>
        <v>Heavy</v>
      </c>
      <c r="N155" s="6" t="str">
        <f>VLOOKUP(A155, Employee_Details!$A$1:$G$201, 4, 0)</f>
        <v>Engineering department manager</v>
      </c>
      <c r="O155" s="64">
        <f t="shared" si="7"/>
        <v>0.69853508095605243</v>
      </c>
      <c r="P155" s="20" t="str">
        <f>VLOOKUP(A155, Status!A154:E354, 5, 0)</f>
        <v/>
      </c>
      <c r="Q155" s="7">
        <f t="shared" si="8"/>
        <v>1983</v>
      </c>
    </row>
    <row r="156" spans="1:17" x14ac:dyDescent="0.3">
      <c r="A156" s="5">
        <v>815</v>
      </c>
      <c r="B156" s="6">
        <v>1126</v>
      </c>
      <c r="C156" s="6" t="s">
        <v>658</v>
      </c>
      <c r="D156" s="6" t="s">
        <v>663</v>
      </c>
      <c r="E156" s="6" t="s">
        <v>660</v>
      </c>
      <c r="F156" s="6">
        <v>71</v>
      </c>
      <c r="G156" s="6">
        <v>130</v>
      </c>
      <c r="H156" s="6" t="s">
        <v>940</v>
      </c>
      <c r="I156" s="6" t="s">
        <v>941</v>
      </c>
      <c r="J156" s="6" t="str">
        <f>VLOOKUP(A156, Status!$A$1:$D$201, 2, 0)</f>
        <v>DELIVERED</v>
      </c>
      <c r="K156" s="45">
        <f>VLOOKUP(A156, Status!$A$1:$D$201, 3, 0)</f>
        <v>40208</v>
      </c>
      <c r="L156" s="11">
        <v>40212</v>
      </c>
      <c r="M156" s="6" t="str">
        <f t="shared" si="6"/>
        <v>Light</v>
      </c>
      <c r="N156" s="6" t="str">
        <f>VLOOKUP(A156, Employee_Details!$A$1:$G$201, 4, 0)</f>
        <v>Delivery Boy</v>
      </c>
      <c r="O156" s="64">
        <f t="shared" si="7"/>
        <v>0.5461538461538461</v>
      </c>
      <c r="P156" s="20">
        <f>VLOOKUP(A156, Status!A155:E355, 5, 0)</f>
        <v>31</v>
      </c>
      <c r="Q156" s="7">
        <f t="shared" si="8"/>
        <v>2010</v>
      </c>
    </row>
    <row r="157" spans="1:17" x14ac:dyDescent="0.3">
      <c r="A157" s="5">
        <v>928</v>
      </c>
      <c r="B157" s="6">
        <v>4899</v>
      </c>
      <c r="C157" s="6" t="s">
        <v>684</v>
      </c>
      <c r="D157" s="6" t="s">
        <v>663</v>
      </c>
      <c r="E157" s="6" t="s">
        <v>664</v>
      </c>
      <c r="F157" s="6">
        <v>253</v>
      </c>
      <c r="G157" s="6">
        <v>904</v>
      </c>
      <c r="H157" s="6" t="s">
        <v>363</v>
      </c>
      <c r="I157" s="6" t="s">
        <v>363</v>
      </c>
      <c r="J157" s="6" t="str">
        <f>VLOOKUP(A157, Status!$A$1:$D$201, 2, 0)</f>
        <v>NOT DELIVERED</v>
      </c>
      <c r="K157" s="45">
        <f>VLOOKUP(A157, Status!$A$1:$D$201, 3, 0)</f>
        <v>26912</v>
      </c>
      <c r="L157" s="11" t="s">
        <v>1582</v>
      </c>
      <c r="M157" s="6" t="str">
        <f t="shared" si="6"/>
        <v>Light</v>
      </c>
      <c r="N157" s="6" t="str">
        <f>VLOOKUP(A157, Employee_Details!$A$1:$G$201, 4, 0)</f>
        <v>Executive director</v>
      </c>
      <c r="O157" s="64">
        <f t="shared" si="7"/>
        <v>0.27986725663716816</v>
      </c>
      <c r="P157" s="20" t="str">
        <f>VLOOKUP(A157, Status!A156:E356, 5, 0)</f>
        <v/>
      </c>
      <c r="Q157" s="7">
        <f t="shared" si="8"/>
        <v>1973</v>
      </c>
    </row>
    <row r="158" spans="1:17" x14ac:dyDescent="0.3">
      <c r="A158" s="5">
        <v>210</v>
      </c>
      <c r="B158" s="6">
        <v>4732</v>
      </c>
      <c r="C158" s="6" t="s">
        <v>670</v>
      </c>
      <c r="D158" s="6" t="s">
        <v>663</v>
      </c>
      <c r="E158" s="6" t="s">
        <v>664</v>
      </c>
      <c r="F158" s="6">
        <v>591</v>
      </c>
      <c r="G158" s="6">
        <v>1433</v>
      </c>
      <c r="H158" s="6" t="s">
        <v>942</v>
      </c>
      <c r="I158" s="6" t="s">
        <v>298</v>
      </c>
      <c r="J158" s="6" t="str">
        <f>VLOOKUP(A158, Status!$A$1:$D$201, 2, 0)</f>
        <v>NOT DELIVERED</v>
      </c>
      <c r="K158" s="45">
        <f>VLOOKUP(A158, Status!$A$1:$D$201, 3, 0)</f>
        <v>38648</v>
      </c>
      <c r="L158" s="11" t="s">
        <v>1582</v>
      </c>
      <c r="M158" s="6" t="str">
        <f t="shared" si="6"/>
        <v>Heavy</v>
      </c>
      <c r="N158" s="6" t="str">
        <f>VLOOKUP(A158, Employee_Details!$A$1:$G$201, 4, 0)</f>
        <v>Warehouse manager</v>
      </c>
      <c r="O158" s="64">
        <f t="shared" si="7"/>
        <v>0.41242149337055128</v>
      </c>
      <c r="P158" s="20" t="str">
        <f>VLOOKUP(A158, Status!A157:E357, 5, 0)</f>
        <v/>
      </c>
      <c r="Q158" s="7">
        <f t="shared" si="8"/>
        <v>2005</v>
      </c>
    </row>
    <row r="159" spans="1:17" x14ac:dyDescent="0.3">
      <c r="A159" s="5">
        <v>793</v>
      </c>
      <c r="B159" s="6">
        <v>4103</v>
      </c>
      <c r="C159" s="6" t="s">
        <v>687</v>
      </c>
      <c r="D159" s="6" t="s">
        <v>659</v>
      </c>
      <c r="E159" s="6" t="s">
        <v>660</v>
      </c>
      <c r="F159" s="6">
        <v>399</v>
      </c>
      <c r="G159" s="6">
        <v>835</v>
      </c>
      <c r="H159" s="6" t="s">
        <v>325</v>
      </c>
      <c r="I159" s="6" t="s">
        <v>471</v>
      </c>
      <c r="J159" s="6" t="str">
        <f>VLOOKUP(A159, Status!$A$1:$D$201, 2, 0)</f>
        <v>NOT DELIVERED</v>
      </c>
      <c r="K159" s="45">
        <f>VLOOKUP(A159, Status!$A$1:$D$201, 3, 0)</f>
        <v>35252</v>
      </c>
      <c r="L159" s="11" t="s">
        <v>1582</v>
      </c>
      <c r="M159" s="6" t="str">
        <f t="shared" si="6"/>
        <v>Light</v>
      </c>
      <c r="N159" s="6" t="str">
        <f>VLOOKUP(A159, Employee_Details!$A$1:$G$201, 4, 0)</f>
        <v>Office manager</v>
      </c>
      <c r="O159" s="64">
        <f t="shared" si="7"/>
        <v>0.47784431137724553</v>
      </c>
      <c r="P159" s="20" t="str">
        <f>VLOOKUP(A159, Status!A158:E358, 5, 0)</f>
        <v/>
      </c>
      <c r="Q159" s="7">
        <f t="shared" si="8"/>
        <v>1996</v>
      </c>
    </row>
    <row r="160" spans="1:17" x14ac:dyDescent="0.3">
      <c r="A160" s="5">
        <v>872</v>
      </c>
      <c r="B160" s="6">
        <v>7861</v>
      </c>
      <c r="C160" s="6" t="s">
        <v>687</v>
      </c>
      <c r="D160" s="6" t="s">
        <v>663</v>
      </c>
      <c r="E160" s="6" t="s">
        <v>664</v>
      </c>
      <c r="F160" s="6">
        <v>91</v>
      </c>
      <c r="G160" s="6">
        <v>242</v>
      </c>
      <c r="H160" s="6" t="s">
        <v>943</v>
      </c>
      <c r="I160" s="6" t="s">
        <v>803</v>
      </c>
      <c r="J160" s="6" t="str">
        <f>VLOOKUP(A160, Status!$A$1:$D$201, 2, 0)</f>
        <v>DELIVERED</v>
      </c>
      <c r="K160" s="45">
        <f>VLOOKUP(A160, Status!$A$1:$D$201, 3, 0)</f>
        <v>39589</v>
      </c>
      <c r="L160" s="11" t="s">
        <v>1058</v>
      </c>
      <c r="M160" s="6" t="str">
        <f t="shared" si="6"/>
        <v>Light</v>
      </c>
      <c r="N160" s="6" t="str">
        <f>VLOOKUP(A160, Employee_Details!$A$1:$G$201, 4, 0)</f>
        <v>Branch manager</v>
      </c>
      <c r="O160" s="64">
        <f t="shared" si="7"/>
        <v>0.37603305785123969</v>
      </c>
      <c r="P160" s="20">
        <f>VLOOKUP(A160, Status!A159:E359, 5, 0)</f>
        <v>-4</v>
      </c>
      <c r="Q160" s="7">
        <f t="shared" si="8"/>
        <v>2008</v>
      </c>
    </row>
    <row r="161" spans="1:17" x14ac:dyDescent="0.3">
      <c r="A161" s="5">
        <v>298</v>
      </c>
      <c r="B161" s="6">
        <v>7764</v>
      </c>
      <c r="C161" s="6" t="s">
        <v>684</v>
      </c>
      <c r="D161" s="6" t="s">
        <v>663</v>
      </c>
      <c r="E161" s="6" t="s">
        <v>660</v>
      </c>
      <c r="F161" s="6">
        <v>717</v>
      </c>
      <c r="G161" s="6">
        <v>1297</v>
      </c>
      <c r="H161" s="6" t="s">
        <v>944</v>
      </c>
      <c r="I161" s="6" t="s">
        <v>945</v>
      </c>
      <c r="J161" s="6" t="str">
        <f>VLOOKUP(A161, Status!$A$1:$D$201, 2, 0)</f>
        <v>NOT DELIVERED</v>
      </c>
      <c r="K161" s="45">
        <f>VLOOKUP(A161, Status!$A$1:$D$201, 3, 0)</f>
        <v>28988</v>
      </c>
      <c r="L161" s="11" t="s">
        <v>1582</v>
      </c>
      <c r="M161" s="6" t="str">
        <f t="shared" si="6"/>
        <v>Heavy</v>
      </c>
      <c r="N161" s="6" t="str">
        <f>VLOOKUP(A161, Employee_Details!$A$1:$G$201, 4, 0)</f>
        <v>Warehouse in charge</v>
      </c>
      <c r="O161" s="64">
        <f t="shared" si="7"/>
        <v>0.5528141865844256</v>
      </c>
      <c r="P161" s="20" t="str">
        <f>VLOOKUP(A161, Status!A160:E360, 5, 0)</f>
        <v/>
      </c>
      <c r="Q161" s="7">
        <f t="shared" si="8"/>
        <v>1979</v>
      </c>
    </row>
    <row r="162" spans="1:17" x14ac:dyDescent="0.3">
      <c r="A162" s="5">
        <v>941</v>
      </c>
      <c r="B162" s="6">
        <v>5345</v>
      </c>
      <c r="C162" s="6" t="s">
        <v>676</v>
      </c>
      <c r="D162" s="6" t="s">
        <v>663</v>
      </c>
      <c r="E162" s="6" t="s">
        <v>660</v>
      </c>
      <c r="F162" s="6">
        <v>735</v>
      </c>
      <c r="G162" s="6">
        <v>1181</v>
      </c>
      <c r="H162" s="6" t="s">
        <v>946</v>
      </c>
      <c r="I162" s="6" t="s">
        <v>947</v>
      </c>
      <c r="J162" s="6" t="str">
        <f>VLOOKUP(A162, Status!$A$1:$D$201, 2, 0)</f>
        <v>DELIVERED</v>
      </c>
      <c r="K162" s="45">
        <f>VLOOKUP(A162, Status!$A$1:$D$201, 3, 0)</f>
        <v>40360</v>
      </c>
      <c r="L162" s="11" t="s">
        <v>1059</v>
      </c>
      <c r="M162" s="6" t="str">
        <f t="shared" si="6"/>
        <v>Heavy</v>
      </c>
      <c r="N162" s="6" t="str">
        <f>VLOOKUP(A162, Employee_Details!$A$1:$G$201, 4, 0)</f>
        <v>HR manager</v>
      </c>
      <c r="O162" s="64">
        <f t="shared" si="7"/>
        <v>0.62235393734123623</v>
      </c>
      <c r="P162" s="20">
        <f>VLOOKUP(A162, Status!A161:E361, 5, 0)</f>
        <v>58</v>
      </c>
      <c r="Q162" s="7">
        <f t="shared" si="8"/>
        <v>2010</v>
      </c>
    </row>
    <row r="163" spans="1:17" x14ac:dyDescent="0.3">
      <c r="A163" s="5">
        <v>731</v>
      </c>
      <c r="B163" s="6">
        <v>6191</v>
      </c>
      <c r="C163" s="6" t="s">
        <v>684</v>
      </c>
      <c r="D163" s="6" t="s">
        <v>659</v>
      </c>
      <c r="E163" s="6" t="s">
        <v>664</v>
      </c>
      <c r="F163" s="6">
        <v>970</v>
      </c>
      <c r="G163" s="6">
        <v>1242</v>
      </c>
      <c r="H163" s="6" t="s">
        <v>948</v>
      </c>
      <c r="I163" s="6" t="s">
        <v>949</v>
      </c>
      <c r="J163" s="6" t="str">
        <f>VLOOKUP(A163, Status!$A$1:$D$201, 2, 0)</f>
        <v>NOT DELIVERED</v>
      </c>
      <c r="K163" s="45">
        <f>VLOOKUP(A163, Status!$A$1:$D$201, 3, 0)</f>
        <v>30502</v>
      </c>
      <c r="L163" s="11" t="s">
        <v>1582</v>
      </c>
      <c r="M163" s="6" t="str">
        <f t="shared" si="6"/>
        <v>Heavy</v>
      </c>
      <c r="N163" s="6" t="str">
        <f>VLOOKUP(A163, Employee_Details!$A$1:$G$201, 4, 0)</f>
        <v>HR manager</v>
      </c>
      <c r="O163" s="64">
        <f t="shared" si="7"/>
        <v>0.78099838969404189</v>
      </c>
      <c r="P163" s="20" t="str">
        <f>VLOOKUP(A163, Status!A162:E362, 5, 0)</f>
        <v/>
      </c>
      <c r="Q163" s="7">
        <f t="shared" si="8"/>
        <v>1983</v>
      </c>
    </row>
    <row r="164" spans="1:17" x14ac:dyDescent="0.3">
      <c r="A164" s="5">
        <v>500</v>
      </c>
      <c r="B164" s="6">
        <v>310</v>
      </c>
      <c r="C164" s="6" t="s">
        <v>710</v>
      </c>
      <c r="D164" s="6" t="s">
        <v>659</v>
      </c>
      <c r="E164" s="6" t="s">
        <v>660</v>
      </c>
      <c r="F164" s="6">
        <v>80</v>
      </c>
      <c r="G164" s="6">
        <v>236</v>
      </c>
      <c r="H164" s="6" t="s">
        <v>950</v>
      </c>
      <c r="I164" s="6" t="s">
        <v>951</v>
      </c>
      <c r="J164" s="6" t="str">
        <f>VLOOKUP(A164, Status!$A$1:$D$201, 2, 0)</f>
        <v>NOT DELIVERED</v>
      </c>
      <c r="K164" s="45">
        <f>VLOOKUP(A164, Status!$A$1:$D$201, 3, 0)</f>
        <v>29407</v>
      </c>
      <c r="L164" s="11" t="s">
        <v>1582</v>
      </c>
      <c r="M164" s="6" t="str">
        <f t="shared" si="6"/>
        <v>Light</v>
      </c>
      <c r="N164" s="6" t="str">
        <f>VLOOKUP(A164, Employee_Details!$A$1:$G$201, 4, 0)</f>
        <v>Fleet manager</v>
      </c>
      <c r="O164" s="64">
        <f t="shared" si="7"/>
        <v>0.33898305084745761</v>
      </c>
      <c r="P164" s="20" t="str">
        <f>VLOOKUP(A164, Status!A163:E363, 5, 0)</f>
        <v/>
      </c>
      <c r="Q164" s="7">
        <f t="shared" si="8"/>
        <v>1980</v>
      </c>
    </row>
    <row r="165" spans="1:17" x14ac:dyDescent="0.3">
      <c r="A165" s="5">
        <v>142</v>
      </c>
      <c r="B165" s="6">
        <v>3095</v>
      </c>
      <c r="C165" s="6" t="s">
        <v>710</v>
      </c>
      <c r="D165" s="6" t="s">
        <v>659</v>
      </c>
      <c r="E165" s="6" t="s">
        <v>664</v>
      </c>
      <c r="F165" s="6">
        <v>550</v>
      </c>
      <c r="G165" s="6">
        <v>1171</v>
      </c>
      <c r="H165" s="6" t="s">
        <v>945</v>
      </c>
      <c r="I165" s="6" t="s">
        <v>952</v>
      </c>
      <c r="J165" s="6" t="str">
        <f>VLOOKUP(A165, Status!$A$1:$D$201, 2, 0)</f>
        <v>NOT DELIVERED</v>
      </c>
      <c r="K165" s="45">
        <f>VLOOKUP(A165, Status!$A$1:$D$201, 3, 0)</f>
        <v>30549</v>
      </c>
      <c r="L165" s="11" t="s">
        <v>1582</v>
      </c>
      <c r="M165" s="6" t="str">
        <f t="shared" si="6"/>
        <v>Heavy</v>
      </c>
      <c r="N165" s="6" t="str">
        <f>VLOOKUP(A165, Employee_Details!$A$1:$G$201, 4, 0)</f>
        <v>Delivery Boy</v>
      </c>
      <c r="O165" s="64">
        <f t="shared" si="7"/>
        <v>0.46968403074295473</v>
      </c>
      <c r="P165" s="20" t="str">
        <f>VLOOKUP(A165, Status!A164:E364, 5, 0)</f>
        <v/>
      </c>
      <c r="Q165" s="7">
        <f t="shared" si="8"/>
        <v>1983</v>
      </c>
    </row>
    <row r="166" spans="1:17" x14ac:dyDescent="0.3">
      <c r="A166" s="5">
        <v>787</v>
      </c>
      <c r="B166" s="6">
        <v>2159</v>
      </c>
      <c r="C166" s="6" t="s">
        <v>710</v>
      </c>
      <c r="D166" s="6" t="s">
        <v>663</v>
      </c>
      <c r="E166" s="6" t="s">
        <v>664</v>
      </c>
      <c r="F166" s="6">
        <v>187</v>
      </c>
      <c r="G166" s="6">
        <v>864</v>
      </c>
      <c r="H166" s="6" t="s">
        <v>953</v>
      </c>
      <c r="I166" s="6" t="s">
        <v>893</v>
      </c>
      <c r="J166" s="6" t="str">
        <f>VLOOKUP(A166, Status!$A$1:$D$201, 2, 0)</f>
        <v>DELIVERED</v>
      </c>
      <c r="K166" s="45">
        <f>VLOOKUP(A166, Status!$A$1:$D$201, 3, 0)</f>
        <v>40630</v>
      </c>
      <c r="L166" s="11" t="s">
        <v>1060</v>
      </c>
      <c r="M166" s="6" t="str">
        <f t="shared" si="6"/>
        <v>Light</v>
      </c>
      <c r="N166" s="6" t="str">
        <f>VLOOKUP(A166, Employee_Details!$A$1:$G$201, 4, 0)</f>
        <v>Warehouse manager</v>
      </c>
      <c r="O166" s="64">
        <f t="shared" si="7"/>
        <v>0.21643518518518517</v>
      </c>
      <c r="P166" s="20">
        <f>VLOOKUP(A166, Status!A165:E365, 5, 0)</f>
        <v>89</v>
      </c>
      <c r="Q166" s="7">
        <f t="shared" si="8"/>
        <v>2011</v>
      </c>
    </row>
    <row r="167" spans="1:17" x14ac:dyDescent="0.3">
      <c r="A167" s="5">
        <v>749</v>
      </c>
      <c r="B167" s="6">
        <v>3569</v>
      </c>
      <c r="C167" s="6" t="s">
        <v>687</v>
      </c>
      <c r="D167" s="6" t="s">
        <v>663</v>
      </c>
      <c r="E167" s="6" t="s">
        <v>664</v>
      </c>
      <c r="F167" s="6">
        <v>262</v>
      </c>
      <c r="G167" s="6">
        <v>875</v>
      </c>
      <c r="H167" s="6" t="s">
        <v>954</v>
      </c>
      <c r="I167" s="6" t="s">
        <v>389</v>
      </c>
      <c r="J167" s="6" t="str">
        <f>VLOOKUP(A167, Status!$A$1:$D$201, 2, 0)</f>
        <v>DELIVERED</v>
      </c>
      <c r="K167" s="45">
        <f>VLOOKUP(A167, Status!$A$1:$D$201, 3, 0)</f>
        <v>41759</v>
      </c>
      <c r="L167" s="11">
        <v>41677</v>
      </c>
      <c r="M167" s="6" t="str">
        <f t="shared" si="6"/>
        <v>Light</v>
      </c>
      <c r="N167" s="6" t="str">
        <f>VLOOKUP(A167, Employee_Details!$A$1:$G$201, 4, 0)</f>
        <v>Engineering department manager</v>
      </c>
      <c r="O167" s="64">
        <f t="shared" si="7"/>
        <v>0.29942857142857143</v>
      </c>
      <c r="P167" s="20">
        <f>VLOOKUP(A167, Status!A166:E366, 5, 0)</f>
        <v>63</v>
      </c>
      <c r="Q167" s="7">
        <f t="shared" si="8"/>
        <v>2014</v>
      </c>
    </row>
    <row r="168" spans="1:17" x14ac:dyDescent="0.3">
      <c r="A168" s="5">
        <v>304</v>
      </c>
      <c r="B168" s="6">
        <v>5958</v>
      </c>
      <c r="C168" s="6" t="s">
        <v>676</v>
      </c>
      <c r="D168" s="6" t="s">
        <v>659</v>
      </c>
      <c r="E168" s="6" t="s">
        <v>660</v>
      </c>
      <c r="F168" s="6">
        <v>540</v>
      </c>
      <c r="G168" s="6">
        <v>1172</v>
      </c>
      <c r="H168" s="6" t="s">
        <v>955</v>
      </c>
      <c r="I168" s="6" t="s">
        <v>956</v>
      </c>
      <c r="J168" s="6" t="str">
        <f>VLOOKUP(A168, Status!$A$1:$D$201, 2, 0)</f>
        <v>DELIVERED</v>
      </c>
      <c r="K168" s="45">
        <f>VLOOKUP(A168, Status!$A$1:$D$201, 3, 0)</f>
        <v>38066</v>
      </c>
      <c r="L168" s="11" t="s">
        <v>1035</v>
      </c>
      <c r="M168" s="6" t="str">
        <f t="shared" si="6"/>
        <v>Heavy</v>
      </c>
      <c r="N168" s="6" t="str">
        <f>VLOOKUP(A168, Employee_Details!$A$1:$G$201, 4, 0)</f>
        <v>Block development manager</v>
      </c>
      <c r="O168" s="64">
        <f t="shared" si="7"/>
        <v>0.46075085324232085</v>
      </c>
      <c r="P168" s="20">
        <f>VLOOKUP(A168, Status!A167:E367, 5, 0)</f>
        <v>189</v>
      </c>
      <c r="Q168" s="7">
        <f t="shared" si="8"/>
        <v>2004</v>
      </c>
    </row>
    <row r="169" spans="1:17" x14ac:dyDescent="0.3">
      <c r="A169" s="5">
        <v>30</v>
      </c>
      <c r="B169" s="6">
        <v>1275</v>
      </c>
      <c r="C169" s="6" t="s">
        <v>679</v>
      </c>
      <c r="D169" s="6" t="s">
        <v>659</v>
      </c>
      <c r="E169" s="6" t="s">
        <v>660</v>
      </c>
      <c r="F169" s="6">
        <v>581</v>
      </c>
      <c r="G169" s="6">
        <v>1422</v>
      </c>
      <c r="H169" s="6" t="s">
        <v>957</v>
      </c>
      <c r="I169" s="6" t="s">
        <v>958</v>
      </c>
      <c r="J169" s="6" t="str">
        <f>VLOOKUP(A169, Status!$A$1:$D$201, 2, 0)</f>
        <v>DELIVERED</v>
      </c>
      <c r="K169" s="45">
        <f>VLOOKUP(A169, Status!$A$1:$D$201, 3, 0)</f>
        <v>40228</v>
      </c>
      <c r="L169" s="11">
        <v>40424</v>
      </c>
      <c r="M169" s="6" t="str">
        <f t="shared" si="6"/>
        <v>Heavy</v>
      </c>
      <c r="N169" s="6" t="str">
        <f>VLOOKUP(A169, Employee_Details!$A$1:$G$201, 4, 0)</f>
        <v>Transport manager</v>
      </c>
      <c r="O169" s="64">
        <f t="shared" si="7"/>
        <v>0.40857946554149088</v>
      </c>
      <c r="P169" s="20">
        <f>VLOOKUP(A169, Status!A168:E368, 5, 0)</f>
        <v>18</v>
      </c>
      <c r="Q169" s="7">
        <f t="shared" si="8"/>
        <v>2010</v>
      </c>
    </row>
    <row r="170" spans="1:17" x14ac:dyDescent="0.3">
      <c r="A170" s="5">
        <v>477</v>
      </c>
      <c r="B170" s="6">
        <v>6357</v>
      </c>
      <c r="C170" s="6" t="s">
        <v>679</v>
      </c>
      <c r="D170" s="6" t="s">
        <v>663</v>
      </c>
      <c r="E170" s="6" t="s">
        <v>660</v>
      </c>
      <c r="F170" s="6">
        <v>840</v>
      </c>
      <c r="G170" s="6">
        <v>1061</v>
      </c>
      <c r="H170" s="6" t="s">
        <v>252</v>
      </c>
      <c r="I170" s="6" t="s">
        <v>959</v>
      </c>
      <c r="J170" s="6" t="str">
        <f>VLOOKUP(A170, Status!$A$1:$D$201, 2, 0)</f>
        <v>NOT DELIVERED</v>
      </c>
      <c r="K170" s="45">
        <f>VLOOKUP(A170, Status!$A$1:$D$201, 3, 0)</f>
        <v>31662</v>
      </c>
      <c r="L170" s="11" t="s">
        <v>1582</v>
      </c>
      <c r="M170" s="6" t="str">
        <f t="shared" si="6"/>
        <v>Heavy</v>
      </c>
      <c r="N170" s="6" t="str">
        <f>VLOOKUP(A170, Employee_Details!$A$1:$G$201, 4, 0)</f>
        <v>Delivery Boy</v>
      </c>
      <c r="O170" s="64">
        <f t="shared" si="7"/>
        <v>0.79170593779453347</v>
      </c>
      <c r="P170" s="20" t="str">
        <f>VLOOKUP(A170, Status!A169:E369, 5, 0)</f>
        <v/>
      </c>
      <c r="Q170" s="7">
        <f t="shared" si="8"/>
        <v>1986</v>
      </c>
    </row>
    <row r="171" spans="1:17" x14ac:dyDescent="0.3">
      <c r="A171" s="5">
        <v>52</v>
      </c>
      <c r="B171" s="6">
        <v>4551</v>
      </c>
      <c r="C171" s="6" t="s">
        <v>684</v>
      </c>
      <c r="D171" s="6" t="s">
        <v>659</v>
      </c>
      <c r="E171" s="6" t="s">
        <v>664</v>
      </c>
      <c r="F171" s="6">
        <v>873</v>
      </c>
      <c r="G171" s="6">
        <v>1199</v>
      </c>
      <c r="H171" s="6" t="s">
        <v>960</v>
      </c>
      <c r="I171" s="6" t="s">
        <v>961</v>
      </c>
      <c r="J171" s="6" t="str">
        <f>VLOOKUP(A171, Status!$A$1:$D$201, 2, 0)</f>
        <v>NOT DELIVERED</v>
      </c>
      <c r="K171" s="45">
        <f>VLOOKUP(A171, Status!$A$1:$D$201, 3, 0)</f>
        <v>42510</v>
      </c>
      <c r="L171" s="11" t="s">
        <v>1582</v>
      </c>
      <c r="M171" s="6" t="str">
        <f t="shared" si="6"/>
        <v>Heavy</v>
      </c>
      <c r="N171" s="6" t="str">
        <f>VLOOKUP(A171, Employee_Details!$A$1:$G$201, 4, 0)</f>
        <v>Project director</v>
      </c>
      <c r="O171" s="64">
        <f t="shared" si="7"/>
        <v>0.7281067556296914</v>
      </c>
      <c r="P171" s="20" t="str">
        <f>VLOOKUP(A171, Status!A170:E370, 5, 0)</f>
        <v/>
      </c>
      <c r="Q171" s="7">
        <f t="shared" si="8"/>
        <v>2016</v>
      </c>
    </row>
    <row r="172" spans="1:17" x14ac:dyDescent="0.3">
      <c r="A172" s="5">
        <v>73</v>
      </c>
      <c r="B172" s="6">
        <v>4252</v>
      </c>
      <c r="C172" s="6" t="s">
        <v>670</v>
      </c>
      <c r="D172" s="6" t="s">
        <v>659</v>
      </c>
      <c r="E172" s="6" t="s">
        <v>664</v>
      </c>
      <c r="F172" s="6">
        <v>315</v>
      </c>
      <c r="G172" s="6">
        <v>937</v>
      </c>
      <c r="H172" s="6" t="s">
        <v>227</v>
      </c>
      <c r="I172" s="6" t="s">
        <v>962</v>
      </c>
      <c r="J172" s="6" t="str">
        <f>VLOOKUP(A172, Status!$A$1:$D$201, 2, 0)</f>
        <v>NOT DELIVERED</v>
      </c>
      <c r="K172" s="45">
        <f>VLOOKUP(A172, Status!$A$1:$D$201, 3, 0)</f>
        <v>34034</v>
      </c>
      <c r="L172" s="11" t="s">
        <v>1582</v>
      </c>
      <c r="M172" s="6" t="str">
        <f t="shared" si="6"/>
        <v>Light</v>
      </c>
      <c r="N172" s="6" t="str">
        <f>VLOOKUP(A172, Employee_Details!$A$1:$G$201, 4, 0)</f>
        <v>Warehouse manager</v>
      </c>
      <c r="O172" s="64">
        <f t="shared" si="7"/>
        <v>0.33617929562433296</v>
      </c>
      <c r="P172" s="20" t="str">
        <f>VLOOKUP(A172, Status!A171:E371, 5, 0)</f>
        <v/>
      </c>
      <c r="Q172" s="7">
        <f t="shared" si="8"/>
        <v>1993</v>
      </c>
    </row>
    <row r="173" spans="1:17" x14ac:dyDescent="0.3">
      <c r="A173" s="5">
        <v>691</v>
      </c>
      <c r="B173" s="6">
        <v>2096</v>
      </c>
      <c r="C173" s="6" t="s">
        <v>682</v>
      </c>
      <c r="D173" s="6" t="s">
        <v>659</v>
      </c>
      <c r="E173" s="6" t="s">
        <v>660</v>
      </c>
      <c r="F173" s="6">
        <v>955</v>
      </c>
      <c r="G173" s="6">
        <v>1369</v>
      </c>
      <c r="H173" s="6" t="s">
        <v>963</v>
      </c>
      <c r="I173" s="6" t="s">
        <v>964</v>
      </c>
      <c r="J173" s="6" t="str">
        <f>VLOOKUP(A173, Status!$A$1:$D$201, 2, 0)</f>
        <v>DELIVERED</v>
      </c>
      <c r="K173" s="45">
        <f>VLOOKUP(A173, Status!$A$1:$D$201, 3, 0)</f>
        <v>41031</v>
      </c>
      <c r="L173" s="11" t="s">
        <v>1061</v>
      </c>
      <c r="M173" s="6" t="str">
        <f t="shared" si="6"/>
        <v>Heavy</v>
      </c>
      <c r="N173" s="6" t="str">
        <f>VLOOKUP(A173, Employee_Details!$A$1:$G$201, 4, 0)</f>
        <v>Office manager</v>
      </c>
      <c r="O173" s="64">
        <f t="shared" si="7"/>
        <v>0.69758948137326515</v>
      </c>
      <c r="P173" s="20">
        <f>VLOOKUP(A173, Status!A172:E372, 5, 0)</f>
        <v>110</v>
      </c>
      <c r="Q173" s="7">
        <f t="shared" si="8"/>
        <v>2012</v>
      </c>
    </row>
    <row r="174" spans="1:17" x14ac:dyDescent="0.3">
      <c r="A174" s="5">
        <v>786</v>
      </c>
      <c r="B174" s="6">
        <v>5209</v>
      </c>
      <c r="C174" s="6" t="s">
        <v>658</v>
      </c>
      <c r="D174" s="6" t="s">
        <v>663</v>
      </c>
      <c r="E174" s="6" t="s">
        <v>664</v>
      </c>
      <c r="F174" s="6">
        <v>372</v>
      </c>
      <c r="G174" s="6">
        <v>679</v>
      </c>
      <c r="H174" s="6" t="s">
        <v>965</v>
      </c>
      <c r="I174" s="6" t="s">
        <v>966</v>
      </c>
      <c r="J174" s="6" t="str">
        <f>VLOOKUP(A174, Status!$A$1:$D$201, 2, 0)</f>
        <v>DELIVERED</v>
      </c>
      <c r="K174" s="45">
        <f>VLOOKUP(A174, Status!$A$1:$D$201, 3, 0)</f>
        <v>27917</v>
      </c>
      <c r="L174" s="11" t="s">
        <v>1062</v>
      </c>
      <c r="M174" s="6" t="str">
        <f t="shared" si="6"/>
        <v>Light</v>
      </c>
      <c r="N174" s="6" t="str">
        <f>VLOOKUP(A174, Employee_Details!$A$1:$G$201, 4, 0)</f>
        <v>Chief finance officer</v>
      </c>
      <c r="O174" s="64">
        <f t="shared" si="7"/>
        <v>0.54786450662739328</v>
      </c>
      <c r="P174" s="20">
        <f>VLOOKUP(A174, Status!A173:E373, 5, 0)</f>
        <v>86</v>
      </c>
      <c r="Q174" s="7">
        <f t="shared" si="8"/>
        <v>1976</v>
      </c>
    </row>
    <row r="175" spans="1:17" x14ac:dyDescent="0.3">
      <c r="A175" s="5">
        <v>68</v>
      </c>
      <c r="B175" s="6">
        <v>9271</v>
      </c>
      <c r="C175" s="6" t="s">
        <v>710</v>
      </c>
      <c r="D175" s="6" t="s">
        <v>659</v>
      </c>
      <c r="E175" s="6" t="s">
        <v>664</v>
      </c>
      <c r="F175" s="6">
        <v>182</v>
      </c>
      <c r="G175" s="6">
        <v>726</v>
      </c>
      <c r="H175" s="6" t="s">
        <v>704</v>
      </c>
      <c r="I175" s="6" t="s">
        <v>967</v>
      </c>
      <c r="J175" s="6" t="str">
        <f>VLOOKUP(A175, Status!$A$1:$D$201, 2, 0)</f>
        <v>NOT DELIVERED</v>
      </c>
      <c r="K175" s="45">
        <f>VLOOKUP(A175, Status!$A$1:$D$201, 3, 0)</f>
        <v>38198</v>
      </c>
      <c r="L175" s="11" t="s">
        <v>1582</v>
      </c>
      <c r="M175" s="6" t="str">
        <f t="shared" si="6"/>
        <v>Light</v>
      </c>
      <c r="N175" s="6" t="str">
        <f>VLOOKUP(A175, Employee_Details!$A$1:$G$201, 4, 0)</f>
        <v>Market analyst</v>
      </c>
      <c r="O175" s="64">
        <f t="shared" si="7"/>
        <v>0.25068870523415976</v>
      </c>
      <c r="P175" s="20" t="str">
        <f>VLOOKUP(A175, Status!A174:E374, 5, 0)</f>
        <v/>
      </c>
      <c r="Q175" s="7">
        <f t="shared" si="8"/>
        <v>2004</v>
      </c>
    </row>
    <row r="176" spans="1:17" x14ac:dyDescent="0.3">
      <c r="A176" s="5">
        <v>630</v>
      </c>
      <c r="B176" s="6">
        <v>6772</v>
      </c>
      <c r="C176" s="6" t="s">
        <v>684</v>
      </c>
      <c r="D176" s="6" t="s">
        <v>659</v>
      </c>
      <c r="E176" s="6" t="s">
        <v>660</v>
      </c>
      <c r="F176" s="6">
        <v>868</v>
      </c>
      <c r="G176" s="6">
        <v>1320</v>
      </c>
      <c r="H176" s="6" t="s">
        <v>968</v>
      </c>
      <c r="I176" s="6" t="s">
        <v>969</v>
      </c>
      <c r="J176" s="6" t="str">
        <f>VLOOKUP(A176, Status!$A$1:$D$201, 2, 0)</f>
        <v>DELIVERED</v>
      </c>
      <c r="K176" s="45">
        <f>VLOOKUP(A176, Status!$A$1:$D$201, 3, 0)</f>
        <v>39867</v>
      </c>
      <c r="L176" s="11" t="s">
        <v>1063</v>
      </c>
      <c r="M176" s="6" t="str">
        <f t="shared" si="6"/>
        <v>Heavy</v>
      </c>
      <c r="N176" s="6" t="str">
        <f>VLOOKUP(A176, Employee_Details!$A$1:$G$201, 4, 0)</f>
        <v>Head of marketing</v>
      </c>
      <c r="O176" s="64">
        <f t="shared" si="7"/>
        <v>0.65757575757575759</v>
      </c>
      <c r="P176" s="20">
        <f>VLOOKUP(A176, Status!A175:E375, 5, 0)</f>
        <v>218</v>
      </c>
      <c r="Q176" s="7">
        <f t="shared" si="8"/>
        <v>2009</v>
      </c>
    </row>
    <row r="177" spans="1:17" x14ac:dyDescent="0.3">
      <c r="A177" s="5">
        <v>357</v>
      </c>
      <c r="B177" s="6">
        <v>4628</v>
      </c>
      <c r="C177" s="6" t="s">
        <v>658</v>
      </c>
      <c r="D177" s="6" t="s">
        <v>663</v>
      </c>
      <c r="E177" s="6" t="s">
        <v>664</v>
      </c>
      <c r="F177" s="6">
        <v>777</v>
      </c>
      <c r="G177" s="6">
        <v>1113</v>
      </c>
      <c r="H177" s="6" t="s">
        <v>970</v>
      </c>
      <c r="I177" s="6" t="s">
        <v>971</v>
      </c>
      <c r="J177" s="6" t="str">
        <f>VLOOKUP(A177, Status!$A$1:$D$201, 2, 0)</f>
        <v>NOT DELIVERED</v>
      </c>
      <c r="K177" s="45">
        <f>VLOOKUP(A177, Status!$A$1:$D$201, 3, 0)</f>
        <v>33157</v>
      </c>
      <c r="L177" s="11" t="s">
        <v>1582</v>
      </c>
      <c r="M177" s="6" t="str">
        <f t="shared" si="6"/>
        <v>Heavy</v>
      </c>
      <c r="N177" s="6" t="str">
        <f>VLOOKUP(A177, Employee_Details!$A$1:$G$201, 4, 0)</f>
        <v>Market analyst</v>
      </c>
      <c r="O177" s="64">
        <f t="shared" si="7"/>
        <v>0.69811320754716977</v>
      </c>
      <c r="P177" s="20" t="str">
        <f>VLOOKUP(A177, Status!A176:E376, 5, 0)</f>
        <v/>
      </c>
      <c r="Q177" s="7">
        <f t="shared" si="8"/>
        <v>1990</v>
      </c>
    </row>
    <row r="178" spans="1:17" x14ac:dyDescent="0.3">
      <c r="A178" s="5">
        <v>455</v>
      </c>
      <c r="B178" s="6">
        <v>3853</v>
      </c>
      <c r="C178" s="6" t="s">
        <v>699</v>
      </c>
      <c r="D178" s="6" t="s">
        <v>663</v>
      </c>
      <c r="E178" s="6" t="s">
        <v>660</v>
      </c>
      <c r="F178" s="6">
        <v>172</v>
      </c>
      <c r="G178" s="6">
        <v>580</v>
      </c>
      <c r="H178" s="6" t="s">
        <v>972</v>
      </c>
      <c r="I178" s="6" t="s">
        <v>874</v>
      </c>
      <c r="J178" s="6" t="str">
        <f>VLOOKUP(A178, Status!$A$1:$D$201, 2, 0)</f>
        <v>NOT DELIVERED</v>
      </c>
      <c r="K178" s="45">
        <f>VLOOKUP(A178, Status!$A$1:$D$201, 3, 0)</f>
        <v>40824</v>
      </c>
      <c r="L178" s="11" t="s">
        <v>1582</v>
      </c>
      <c r="M178" s="6" t="str">
        <f t="shared" si="6"/>
        <v>Light</v>
      </c>
      <c r="N178" s="6" t="str">
        <f>VLOOKUP(A178, Employee_Details!$A$1:$G$201, 4, 0)</f>
        <v>Technical support executive</v>
      </c>
      <c r="O178" s="64">
        <f t="shared" si="7"/>
        <v>0.29655172413793102</v>
      </c>
      <c r="P178" s="20" t="str">
        <f>VLOOKUP(A178, Status!A177:E377, 5, 0)</f>
        <v/>
      </c>
      <c r="Q178" s="7">
        <f t="shared" si="8"/>
        <v>2011</v>
      </c>
    </row>
    <row r="179" spans="1:17" x14ac:dyDescent="0.3">
      <c r="A179" s="5">
        <v>947</v>
      </c>
      <c r="B179" s="6">
        <v>515</v>
      </c>
      <c r="C179" s="6" t="s">
        <v>679</v>
      </c>
      <c r="D179" s="6" t="s">
        <v>663</v>
      </c>
      <c r="E179" s="6" t="s">
        <v>664</v>
      </c>
      <c r="F179" s="6">
        <v>665</v>
      </c>
      <c r="G179" s="6">
        <v>1257</v>
      </c>
      <c r="H179" s="6" t="s">
        <v>973</v>
      </c>
      <c r="I179" s="6" t="s">
        <v>974</v>
      </c>
      <c r="J179" s="6" t="str">
        <f>VLOOKUP(A179, Status!$A$1:$D$201, 2, 0)</f>
        <v>DELIVERED</v>
      </c>
      <c r="K179" s="45">
        <f>VLOOKUP(A179, Status!$A$1:$D$201, 3, 0)</f>
        <v>31792</v>
      </c>
      <c r="L179" s="11" t="s">
        <v>1064</v>
      </c>
      <c r="M179" s="6" t="str">
        <f t="shared" si="6"/>
        <v>Heavy</v>
      </c>
      <c r="N179" s="6" t="str">
        <f>VLOOKUP(A179, Employee_Details!$A$1:$G$201, 4, 0)</f>
        <v>IT support executive</v>
      </c>
      <c r="O179" s="64">
        <f t="shared" si="7"/>
        <v>0.5290373906125696</v>
      </c>
      <c r="P179" s="20">
        <f>VLOOKUP(A179, Status!A178:E378, 5, 0)</f>
        <v>105</v>
      </c>
      <c r="Q179" s="7">
        <f t="shared" si="8"/>
        <v>1987</v>
      </c>
    </row>
    <row r="180" spans="1:17" x14ac:dyDescent="0.3">
      <c r="A180" s="5">
        <v>589</v>
      </c>
      <c r="B180" s="6">
        <v>7513</v>
      </c>
      <c r="C180" s="6" t="s">
        <v>710</v>
      </c>
      <c r="D180" s="6" t="s">
        <v>663</v>
      </c>
      <c r="E180" s="6" t="s">
        <v>664</v>
      </c>
      <c r="F180" s="6">
        <v>516</v>
      </c>
      <c r="G180" s="6">
        <v>1084</v>
      </c>
      <c r="H180" s="6" t="s">
        <v>975</v>
      </c>
      <c r="I180" s="6" t="s">
        <v>976</v>
      </c>
      <c r="J180" s="6" t="str">
        <f>VLOOKUP(A180, Status!$A$1:$D$201, 2, 0)</f>
        <v>NOT DELIVERED</v>
      </c>
      <c r="K180" s="45">
        <f>VLOOKUP(A180, Status!$A$1:$D$201, 3, 0)</f>
        <v>25970</v>
      </c>
      <c r="L180" s="11" t="s">
        <v>1582</v>
      </c>
      <c r="M180" s="6" t="str">
        <f t="shared" si="6"/>
        <v>Heavy</v>
      </c>
      <c r="N180" s="6" t="str">
        <f>VLOOKUP(A180, Employee_Details!$A$1:$G$201, 4, 0)</f>
        <v>Inventory manager</v>
      </c>
      <c r="O180" s="64">
        <f t="shared" si="7"/>
        <v>0.47601476014760147</v>
      </c>
      <c r="P180" s="20" t="str">
        <f>VLOOKUP(A180, Status!A179:E379, 5, 0)</f>
        <v/>
      </c>
      <c r="Q180" s="7">
        <f t="shared" si="8"/>
        <v>1971</v>
      </c>
    </row>
    <row r="181" spans="1:17" x14ac:dyDescent="0.3">
      <c r="A181" s="5">
        <v>863</v>
      </c>
      <c r="B181" s="6">
        <v>9030</v>
      </c>
      <c r="C181" s="6" t="s">
        <v>687</v>
      </c>
      <c r="D181" s="6" t="s">
        <v>663</v>
      </c>
      <c r="E181" s="6" t="s">
        <v>660</v>
      </c>
      <c r="F181" s="6">
        <v>412</v>
      </c>
      <c r="G181" s="6">
        <v>872</v>
      </c>
      <c r="H181" s="6" t="s">
        <v>977</v>
      </c>
      <c r="I181" s="6" t="s">
        <v>978</v>
      </c>
      <c r="J181" s="6" t="str">
        <f>VLOOKUP(A181, Status!$A$1:$D$201, 2, 0)</f>
        <v>NOT DELIVERED</v>
      </c>
      <c r="K181" s="45">
        <f>VLOOKUP(A181, Status!$A$1:$D$201, 3, 0)</f>
        <v>27457</v>
      </c>
      <c r="L181" s="11" t="s">
        <v>1582</v>
      </c>
      <c r="M181" s="6" t="str">
        <f t="shared" si="6"/>
        <v>Light</v>
      </c>
      <c r="N181" s="6" t="str">
        <f>VLOOKUP(A181, Employee_Details!$A$1:$G$201, 4, 0)</f>
        <v>In House logistics executive</v>
      </c>
      <c r="O181" s="64">
        <f t="shared" si="7"/>
        <v>0.47247706422018348</v>
      </c>
      <c r="P181" s="20" t="str">
        <f>VLOOKUP(A181, Status!A180:E380, 5, 0)</f>
        <v/>
      </c>
      <c r="Q181" s="7">
        <f t="shared" si="8"/>
        <v>1975</v>
      </c>
    </row>
    <row r="182" spans="1:17" x14ac:dyDescent="0.3">
      <c r="A182" s="5">
        <v>668</v>
      </c>
      <c r="B182" s="6">
        <v>2378</v>
      </c>
      <c r="C182" s="6" t="s">
        <v>667</v>
      </c>
      <c r="D182" s="6" t="s">
        <v>659</v>
      </c>
      <c r="E182" s="6" t="s">
        <v>664</v>
      </c>
      <c r="F182" s="6">
        <v>938</v>
      </c>
      <c r="G182" s="6">
        <v>1067</v>
      </c>
      <c r="H182" s="6" t="s">
        <v>979</v>
      </c>
      <c r="I182" s="6" t="s">
        <v>930</v>
      </c>
      <c r="J182" s="6" t="str">
        <f>VLOOKUP(A182, Status!$A$1:$D$201, 2, 0)</f>
        <v>DELIVERED</v>
      </c>
      <c r="K182" s="45">
        <f>VLOOKUP(A182, Status!$A$1:$D$201, 3, 0)</f>
        <v>26460</v>
      </c>
      <c r="L182" s="11" t="s">
        <v>1065</v>
      </c>
      <c r="M182" s="6" t="str">
        <f t="shared" si="6"/>
        <v>Heavy</v>
      </c>
      <c r="N182" s="6" t="str">
        <f>VLOOKUP(A182, Employee_Details!$A$1:$G$201, 4, 0)</f>
        <v>Material handling executive</v>
      </c>
      <c r="O182" s="64">
        <f t="shared" si="7"/>
        <v>0.87910028116213679</v>
      </c>
      <c r="P182" s="20">
        <f>VLOOKUP(A182, Status!A181:E381, 5, 0)</f>
        <v>6</v>
      </c>
      <c r="Q182" s="7">
        <f t="shared" si="8"/>
        <v>1972</v>
      </c>
    </row>
    <row r="183" spans="1:17" x14ac:dyDescent="0.3">
      <c r="A183" s="5">
        <v>206</v>
      </c>
      <c r="B183" s="6">
        <v>5894</v>
      </c>
      <c r="C183" s="6" t="s">
        <v>667</v>
      </c>
      <c r="D183" s="6" t="s">
        <v>663</v>
      </c>
      <c r="E183" s="6" t="s">
        <v>664</v>
      </c>
      <c r="F183" s="6">
        <v>854</v>
      </c>
      <c r="G183" s="6">
        <v>1251</v>
      </c>
      <c r="H183" s="6" t="s">
        <v>980</v>
      </c>
      <c r="I183" s="6" t="s">
        <v>981</v>
      </c>
      <c r="J183" s="6" t="str">
        <f>VLOOKUP(A183, Status!$A$1:$D$201, 2, 0)</f>
        <v>NOT DELIVERED</v>
      </c>
      <c r="K183" s="45">
        <f>VLOOKUP(A183, Status!$A$1:$D$201, 3, 0)</f>
        <v>41085</v>
      </c>
      <c r="L183" s="11" t="s">
        <v>1582</v>
      </c>
      <c r="M183" s="6" t="str">
        <f t="shared" si="6"/>
        <v>Heavy</v>
      </c>
      <c r="N183" s="6" t="str">
        <f>VLOOKUP(A183, Employee_Details!$A$1:$G$201, 4, 0)</f>
        <v>Transport manager</v>
      </c>
      <c r="O183" s="64">
        <f t="shared" si="7"/>
        <v>0.68265387689848123</v>
      </c>
      <c r="P183" s="20" t="str">
        <f>VLOOKUP(A183, Status!A182:E382, 5, 0)</f>
        <v/>
      </c>
      <c r="Q183" s="7">
        <f t="shared" si="8"/>
        <v>2012</v>
      </c>
    </row>
    <row r="184" spans="1:17" x14ac:dyDescent="0.3">
      <c r="A184" s="5">
        <v>835</v>
      </c>
      <c r="B184" s="6">
        <v>7587</v>
      </c>
      <c r="C184" s="6" t="s">
        <v>667</v>
      </c>
      <c r="D184" s="6" t="s">
        <v>663</v>
      </c>
      <c r="E184" s="6" t="s">
        <v>660</v>
      </c>
      <c r="F184" s="6">
        <v>638</v>
      </c>
      <c r="G184" s="6">
        <v>1314</v>
      </c>
      <c r="H184" s="6" t="s">
        <v>982</v>
      </c>
      <c r="I184" s="6" t="s">
        <v>760</v>
      </c>
      <c r="J184" s="6" t="str">
        <f>VLOOKUP(A184, Status!$A$1:$D$201, 2, 0)</f>
        <v>NOT DELIVERED</v>
      </c>
      <c r="K184" s="45">
        <f>VLOOKUP(A184, Status!$A$1:$D$201, 3, 0)</f>
        <v>28130</v>
      </c>
      <c r="L184" s="11" t="s">
        <v>1582</v>
      </c>
      <c r="M184" s="6" t="str">
        <f t="shared" si="6"/>
        <v>Heavy</v>
      </c>
      <c r="N184" s="6" t="str">
        <f>VLOOKUP(A184, Employee_Details!$A$1:$G$201, 4, 0)</f>
        <v>Non-executive director</v>
      </c>
      <c r="O184" s="64">
        <f t="shared" si="7"/>
        <v>0.48554033485540332</v>
      </c>
      <c r="P184" s="20" t="str">
        <f>VLOOKUP(A184, Status!A183:E383, 5, 0)</f>
        <v/>
      </c>
      <c r="Q184" s="7">
        <f t="shared" si="8"/>
        <v>1977</v>
      </c>
    </row>
    <row r="185" spans="1:17" x14ac:dyDescent="0.3">
      <c r="A185" s="5">
        <v>315</v>
      </c>
      <c r="B185" s="6">
        <v>1424</v>
      </c>
      <c r="C185" s="6" t="s">
        <v>676</v>
      </c>
      <c r="D185" s="6" t="s">
        <v>659</v>
      </c>
      <c r="E185" s="6" t="s">
        <v>664</v>
      </c>
      <c r="F185" s="6">
        <v>230</v>
      </c>
      <c r="G185" s="6">
        <v>638</v>
      </c>
      <c r="H185" s="6" t="s">
        <v>983</v>
      </c>
      <c r="I185" s="6" t="s">
        <v>984</v>
      </c>
      <c r="J185" s="6" t="str">
        <f>VLOOKUP(A185, Status!$A$1:$D$201, 2, 0)</f>
        <v>NOT DELIVERED</v>
      </c>
      <c r="K185" s="45">
        <f>VLOOKUP(A185, Status!$A$1:$D$201, 3, 0)</f>
        <v>35029</v>
      </c>
      <c r="L185" s="11" t="s">
        <v>1582</v>
      </c>
      <c r="M185" s="6" t="str">
        <f t="shared" si="6"/>
        <v>Light</v>
      </c>
      <c r="N185" s="6" t="str">
        <f>VLOOKUP(A185, Employee_Details!$A$1:$G$201, 4, 0)</f>
        <v>Transport manager</v>
      </c>
      <c r="O185" s="64">
        <f t="shared" si="7"/>
        <v>0.36050156739811912</v>
      </c>
      <c r="P185" s="20" t="str">
        <f>VLOOKUP(A185, Status!A184:E384, 5, 0)</f>
        <v/>
      </c>
      <c r="Q185" s="7">
        <f t="shared" si="8"/>
        <v>1995</v>
      </c>
    </row>
    <row r="186" spans="1:17" x14ac:dyDescent="0.3">
      <c r="A186" s="5">
        <v>553</v>
      </c>
      <c r="B186" s="6">
        <v>5214</v>
      </c>
      <c r="C186" s="6" t="s">
        <v>710</v>
      </c>
      <c r="D186" s="6" t="s">
        <v>659</v>
      </c>
      <c r="E186" s="6" t="s">
        <v>660</v>
      </c>
      <c r="F186" s="6">
        <v>245</v>
      </c>
      <c r="G186" s="6">
        <v>611</v>
      </c>
      <c r="H186" s="6" t="s">
        <v>985</v>
      </c>
      <c r="I186" s="6" t="s">
        <v>986</v>
      </c>
      <c r="J186" s="6" t="str">
        <f>VLOOKUP(A186, Status!$A$1:$D$201, 2, 0)</f>
        <v>NOT DELIVERED</v>
      </c>
      <c r="K186" s="45">
        <f>VLOOKUP(A186, Status!$A$1:$D$201, 3, 0)</f>
        <v>34906</v>
      </c>
      <c r="L186" s="11" t="s">
        <v>1582</v>
      </c>
      <c r="M186" s="6" t="str">
        <f t="shared" si="6"/>
        <v>Light</v>
      </c>
      <c r="N186" s="6" t="str">
        <f>VLOOKUP(A186, Employee_Details!$A$1:$G$201, 4, 0)</f>
        <v>Chief finance officer</v>
      </c>
      <c r="O186" s="64">
        <f t="shared" si="7"/>
        <v>0.40098199672667756</v>
      </c>
      <c r="P186" s="20" t="str">
        <f>VLOOKUP(A186, Status!A185:E385, 5, 0)</f>
        <v/>
      </c>
      <c r="Q186" s="7">
        <f t="shared" si="8"/>
        <v>1995</v>
      </c>
    </row>
    <row r="187" spans="1:17" x14ac:dyDescent="0.3">
      <c r="A187" s="5">
        <v>861</v>
      </c>
      <c r="B187" s="6">
        <v>8249</v>
      </c>
      <c r="C187" s="6" t="s">
        <v>667</v>
      </c>
      <c r="D187" s="6" t="s">
        <v>663</v>
      </c>
      <c r="E187" s="6" t="s">
        <v>660</v>
      </c>
      <c r="F187" s="6">
        <v>916</v>
      </c>
      <c r="G187" s="6">
        <v>1255</v>
      </c>
      <c r="H187" s="6" t="s">
        <v>987</v>
      </c>
      <c r="I187" s="6" t="s">
        <v>988</v>
      </c>
      <c r="J187" s="6" t="str">
        <f>VLOOKUP(A187, Status!$A$1:$D$201, 2, 0)</f>
        <v>DELIVERED</v>
      </c>
      <c r="K187" s="45">
        <f>VLOOKUP(A187, Status!$A$1:$D$201, 3, 0)</f>
        <v>35104</v>
      </c>
      <c r="L187" s="11" t="s">
        <v>1066</v>
      </c>
      <c r="M187" s="6" t="str">
        <f t="shared" si="6"/>
        <v>Heavy</v>
      </c>
      <c r="N187" s="6" t="str">
        <f>VLOOKUP(A187, Employee_Details!$A$1:$G$201, 4, 0)</f>
        <v>Chief finance officer</v>
      </c>
      <c r="O187" s="64">
        <f t="shared" si="7"/>
        <v>0.72988047808764944</v>
      </c>
      <c r="P187" s="20">
        <f>VLOOKUP(A187, Status!A186:E386, 5, 0)</f>
        <v>217</v>
      </c>
      <c r="Q187" s="7">
        <f t="shared" si="8"/>
        <v>1996</v>
      </c>
    </row>
    <row r="188" spans="1:17" x14ac:dyDescent="0.3">
      <c r="A188" s="5">
        <v>279</v>
      </c>
      <c r="B188" s="6">
        <v>3172</v>
      </c>
      <c r="C188" s="6" t="s">
        <v>699</v>
      </c>
      <c r="D188" s="6" t="s">
        <v>663</v>
      </c>
      <c r="E188" s="6" t="s">
        <v>660</v>
      </c>
      <c r="F188" s="6">
        <v>84</v>
      </c>
      <c r="G188" s="6">
        <v>464</v>
      </c>
      <c r="H188" s="6" t="s">
        <v>363</v>
      </c>
      <c r="I188" s="6" t="s">
        <v>631</v>
      </c>
      <c r="J188" s="6" t="str">
        <f>VLOOKUP(A188, Status!$A$1:$D$201, 2, 0)</f>
        <v>NOT DELIVERED</v>
      </c>
      <c r="K188" s="45">
        <f>VLOOKUP(A188, Status!$A$1:$D$201, 3, 0)</f>
        <v>42447</v>
      </c>
      <c r="L188" s="11" t="s">
        <v>1582</v>
      </c>
      <c r="M188" s="6" t="str">
        <f t="shared" si="6"/>
        <v>Light</v>
      </c>
      <c r="N188" s="6" t="str">
        <f>VLOOKUP(A188, Employee_Details!$A$1:$G$201, 4, 0)</f>
        <v>Technical support executive</v>
      </c>
      <c r="O188" s="64">
        <f t="shared" si="7"/>
        <v>0.18103448275862069</v>
      </c>
      <c r="P188" s="20" t="str">
        <f>VLOOKUP(A188, Status!A187:E387, 5, 0)</f>
        <v/>
      </c>
      <c r="Q188" s="7">
        <f t="shared" si="8"/>
        <v>2016</v>
      </c>
    </row>
    <row r="189" spans="1:17" x14ac:dyDescent="0.3">
      <c r="A189" s="5">
        <v>75</v>
      </c>
      <c r="B189" s="6">
        <v>5489</v>
      </c>
      <c r="C189" s="6" t="s">
        <v>679</v>
      </c>
      <c r="D189" s="6" t="s">
        <v>659</v>
      </c>
      <c r="E189" s="6" t="s">
        <v>660</v>
      </c>
      <c r="F189" s="6">
        <v>869</v>
      </c>
      <c r="G189" s="6">
        <v>1317</v>
      </c>
      <c r="H189" s="6" t="s">
        <v>902</v>
      </c>
      <c r="I189" s="6" t="s">
        <v>989</v>
      </c>
      <c r="J189" s="6" t="str">
        <f>VLOOKUP(A189, Status!$A$1:$D$201, 2, 0)</f>
        <v>DELIVERED</v>
      </c>
      <c r="K189" s="45">
        <f>VLOOKUP(A189, Status!$A$1:$D$201, 3, 0)</f>
        <v>37404</v>
      </c>
      <c r="L189" s="11">
        <v>37477</v>
      </c>
      <c r="M189" s="6" t="str">
        <f t="shared" si="6"/>
        <v>Heavy</v>
      </c>
      <c r="N189" s="6" t="str">
        <f>VLOOKUP(A189, Employee_Details!$A$1:$G$201, 4, 0)</f>
        <v>Sales manager</v>
      </c>
      <c r="O189" s="64">
        <f t="shared" si="7"/>
        <v>0.65983295368261197</v>
      </c>
      <c r="P189" s="20">
        <f>VLOOKUP(A189, Status!A188:E388, 5, 0)</f>
        <v>103</v>
      </c>
      <c r="Q189" s="7">
        <f t="shared" si="8"/>
        <v>2002</v>
      </c>
    </row>
    <row r="190" spans="1:17" x14ac:dyDescent="0.3">
      <c r="A190" s="5">
        <v>895</v>
      </c>
      <c r="B190" s="6">
        <v>2037</v>
      </c>
      <c r="C190" s="6" t="s">
        <v>710</v>
      </c>
      <c r="D190" s="6" t="s">
        <v>663</v>
      </c>
      <c r="E190" s="6" t="s">
        <v>664</v>
      </c>
      <c r="F190" s="6">
        <v>271</v>
      </c>
      <c r="G190" s="6">
        <v>704</v>
      </c>
      <c r="H190" s="6" t="s">
        <v>990</v>
      </c>
      <c r="I190" s="6" t="s">
        <v>991</v>
      </c>
      <c r="J190" s="6" t="str">
        <f>VLOOKUP(A190, Status!$A$1:$D$201, 2, 0)</f>
        <v>NOT DELIVERED</v>
      </c>
      <c r="K190" s="45">
        <f>VLOOKUP(A190, Status!$A$1:$D$201, 3, 0)</f>
        <v>40252</v>
      </c>
      <c r="L190" s="11" t="s">
        <v>1582</v>
      </c>
      <c r="M190" s="6" t="str">
        <f t="shared" si="6"/>
        <v>Light</v>
      </c>
      <c r="N190" s="6" t="str">
        <f>VLOOKUP(A190, Employee_Details!$A$1:$G$201, 4, 0)</f>
        <v>Manager</v>
      </c>
      <c r="O190" s="64">
        <f t="shared" si="7"/>
        <v>0.38494318181818182</v>
      </c>
      <c r="P190" s="20" t="str">
        <f>VLOOKUP(A190, Status!A189:E389, 5, 0)</f>
        <v/>
      </c>
      <c r="Q190" s="7">
        <f t="shared" si="8"/>
        <v>2010</v>
      </c>
    </row>
    <row r="191" spans="1:17" x14ac:dyDescent="0.3">
      <c r="A191" s="5">
        <v>866</v>
      </c>
      <c r="B191" s="6">
        <v>2401</v>
      </c>
      <c r="C191" s="6" t="s">
        <v>667</v>
      </c>
      <c r="D191" s="6" t="s">
        <v>663</v>
      </c>
      <c r="E191" s="6" t="s">
        <v>660</v>
      </c>
      <c r="F191" s="6">
        <v>691</v>
      </c>
      <c r="G191" s="6">
        <v>1260</v>
      </c>
      <c r="H191" s="6" t="s">
        <v>992</v>
      </c>
      <c r="I191" s="6" t="s">
        <v>993</v>
      </c>
      <c r="J191" s="6" t="str">
        <f>VLOOKUP(A191, Status!$A$1:$D$201, 2, 0)</f>
        <v>DELIVERED</v>
      </c>
      <c r="K191" s="45">
        <f>VLOOKUP(A191, Status!$A$1:$D$201, 3, 0)</f>
        <v>34721</v>
      </c>
      <c r="L191" s="11">
        <v>34700</v>
      </c>
      <c r="M191" s="6" t="str">
        <f t="shared" si="6"/>
        <v>Heavy</v>
      </c>
      <c r="N191" s="6" t="str">
        <f>VLOOKUP(A191, Employee_Details!$A$1:$G$201, 4, 0)</f>
        <v>Office manager</v>
      </c>
      <c r="O191" s="64">
        <f t="shared" si="7"/>
        <v>0.54841269841269846</v>
      </c>
      <c r="P191" s="20">
        <f>VLOOKUP(A191, Status!A190:E390, 5, 0)</f>
        <v>-21</v>
      </c>
      <c r="Q191" s="7">
        <f t="shared" si="8"/>
        <v>1995</v>
      </c>
    </row>
    <row r="192" spans="1:17" x14ac:dyDescent="0.3">
      <c r="A192" s="5">
        <v>792</v>
      </c>
      <c r="B192" s="6">
        <v>1303</v>
      </c>
      <c r="C192" s="6" t="s">
        <v>710</v>
      </c>
      <c r="D192" s="6" t="s">
        <v>659</v>
      </c>
      <c r="E192" s="6" t="s">
        <v>660</v>
      </c>
      <c r="F192" s="6">
        <v>808</v>
      </c>
      <c r="G192" s="6">
        <v>1257</v>
      </c>
      <c r="H192" s="6" t="s">
        <v>994</v>
      </c>
      <c r="I192" s="6" t="s">
        <v>995</v>
      </c>
      <c r="J192" s="6" t="str">
        <f>VLOOKUP(A192, Status!$A$1:$D$201, 2, 0)</f>
        <v>NOT DELIVERED</v>
      </c>
      <c r="K192" s="45">
        <f>VLOOKUP(A192, Status!$A$1:$D$201, 3, 0)</f>
        <v>39715</v>
      </c>
      <c r="L192" s="11" t="s">
        <v>1582</v>
      </c>
      <c r="M192" s="6" t="str">
        <f t="shared" si="6"/>
        <v>Heavy</v>
      </c>
      <c r="N192" s="6" t="str">
        <f>VLOOKUP(A192, Employee_Details!$A$1:$G$201, 4, 0)</f>
        <v>HR manager</v>
      </c>
      <c r="O192" s="64">
        <f t="shared" si="7"/>
        <v>0.64280031821797934</v>
      </c>
      <c r="P192" s="20" t="str">
        <f>VLOOKUP(A192, Status!A191:E391, 5, 0)</f>
        <v/>
      </c>
      <c r="Q192" s="7">
        <f t="shared" si="8"/>
        <v>2008</v>
      </c>
    </row>
    <row r="193" spans="1:17" x14ac:dyDescent="0.3">
      <c r="A193" s="5">
        <v>191</v>
      </c>
      <c r="B193" s="6">
        <v>6798</v>
      </c>
      <c r="C193" s="6" t="s">
        <v>670</v>
      </c>
      <c r="D193" s="6" t="s">
        <v>663</v>
      </c>
      <c r="E193" s="6" t="s">
        <v>664</v>
      </c>
      <c r="F193" s="6">
        <v>997</v>
      </c>
      <c r="G193" s="6">
        <v>1382</v>
      </c>
      <c r="H193" s="6" t="s">
        <v>996</v>
      </c>
      <c r="I193" s="6" t="s">
        <v>997</v>
      </c>
      <c r="J193" s="6" t="str">
        <f>VLOOKUP(A193, Status!$A$1:$D$201, 2, 0)</f>
        <v>DELIVERED</v>
      </c>
      <c r="K193" s="45">
        <f>VLOOKUP(A193, Status!$A$1:$D$201, 3, 0)</f>
        <v>32511</v>
      </c>
      <c r="L193" s="11" t="s">
        <v>1039</v>
      </c>
      <c r="M193" s="6" t="str">
        <f t="shared" si="6"/>
        <v>Heavy</v>
      </c>
      <c r="N193" s="6" t="str">
        <f>VLOOKUP(A193, Employee_Details!$A$1:$G$201, 4, 0)</f>
        <v>Head of marketing</v>
      </c>
      <c r="O193" s="64">
        <f t="shared" si="7"/>
        <v>0.72141823444283648</v>
      </c>
      <c r="P193" s="20">
        <f>VLOOKUP(A193, Status!A192:E392, 5, 0)</f>
        <v>287</v>
      </c>
      <c r="Q193" s="7">
        <f t="shared" si="8"/>
        <v>1989</v>
      </c>
    </row>
    <row r="194" spans="1:17" x14ac:dyDescent="0.3">
      <c r="A194" s="5">
        <v>59</v>
      </c>
      <c r="B194" s="6">
        <v>9917</v>
      </c>
      <c r="C194" s="6" t="s">
        <v>699</v>
      </c>
      <c r="D194" s="6" t="s">
        <v>663</v>
      </c>
      <c r="E194" s="6" t="s">
        <v>660</v>
      </c>
      <c r="F194" s="6">
        <v>329</v>
      </c>
      <c r="G194" s="6">
        <v>977</v>
      </c>
      <c r="H194" s="6" t="s">
        <v>998</v>
      </c>
      <c r="I194" s="6" t="s">
        <v>999</v>
      </c>
      <c r="J194" s="6" t="str">
        <f>VLOOKUP(A194, Status!$A$1:$D$201, 2, 0)</f>
        <v>NOT DELIVERED</v>
      </c>
      <c r="K194" s="45">
        <f>VLOOKUP(A194, Status!$A$1:$D$201, 3, 0)</f>
        <v>30774</v>
      </c>
      <c r="L194" s="11" t="s">
        <v>1582</v>
      </c>
      <c r="M194" s="6" t="str">
        <f t="shared" si="6"/>
        <v>Light</v>
      </c>
      <c r="N194" s="6" t="str">
        <f>VLOOKUP(A194, Employee_Details!$A$1:$G$201, 4, 0)</f>
        <v>Office manager</v>
      </c>
      <c r="O194" s="64">
        <f t="shared" si="7"/>
        <v>0.3367451381780962</v>
      </c>
      <c r="P194" s="20" t="str">
        <f>VLOOKUP(A194, Status!A193:E393, 5, 0)</f>
        <v/>
      </c>
      <c r="Q194" s="7">
        <f t="shared" si="8"/>
        <v>1984</v>
      </c>
    </row>
    <row r="195" spans="1:17" x14ac:dyDescent="0.3">
      <c r="A195" s="5">
        <v>748</v>
      </c>
      <c r="B195" s="6">
        <v>2969</v>
      </c>
      <c r="C195" s="6" t="s">
        <v>670</v>
      </c>
      <c r="D195" s="6" t="s">
        <v>659</v>
      </c>
      <c r="E195" s="6" t="s">
        <v>660</v>
      </c>
      <c r="F195" s="6">
        <v>600</v>
      </c>
      <c r="G195" s="6">
        <v>1048</v>
      </c>
      <c r="H195" s="6" t="s">
        <v>1000</v>
      </c>
      <c r="I195" s="6" t="s">
        <v>1001</v>
      </c>
      <c r="J195" s="6" t="str">
        <f>VLOOKUP(A195, Status!$A$1:$D$201, 2, 0)</f>
        <v>NOT DELIVERED</v>
      </c>
      <c r="K195" s="45">
        <f>VLOOKUP(A195, Status!$A$1:$D$201, 3, 0)</f>
        <v>31904</v>
      </c>
      <c r="L195" s="11" t="s">
        <v>1582</v>
      </c>
      <c r="M195" s="6" t="str">
        <f t="shared" ref="M195:M201" si="9">IF(F195&lt;500, "Light", "Heavy")</f>
        <v>Heavy</v>
      </c>
      <c r="N195" s="6" t="str">
        <f>VLOOKUP(A195, Employee_Details!$A$1:$G$201, 4, 0)</f>
        <v>Marketing manager</v>
      </c>
      <c r="O195" s="64">
        <f t="shared" ref="O195:O201" si="10">F195/G195</f>
        <v>0.5725190839694656</v>
      </c>
      <c r="P195" s="20" t="str">
        <f>VLOOKUP(A195, Status!A194:E394, 5, 0)</f>
        <v/>
      </c>
      <c r="Q195" s="7">
        <f t="shared" ref="Q195:Q201" si="11">YEAR(K195)</f>
        <v>1987</v>
      </c>
    </row>
    <row r="196" spans="1:17" x14ac:dyDescent="0.3">
      <c r="A196" s="5">
        <v>693</v>
      </c>
      <c r="B196" s="6">
        <v>8737</v>
      </c>
      <c r="C196" s="6" t="s">
        <v>670</v>
      </c>
      <c r="D196" s="6" t="s">
        <v>663</v>
      </c>
      <c r="E196" s="6" t="s">
        <v>664</v>
      </c>
      <c r="F196" s="6">
        <v>715</v>
      </c>
      <c r="G196" s="6">
        <v>1271</v>
      </c>
      <c r="H196" s="6" t="s">
        <v>389</v>
      </c>
      <c r="I196" s="6" t="s">
        <v>720</v>
      </c>
      <c r="J196" s="6" t="str">
        <f>VLOOKUP(A196, Status!$A$1:$D$201, 2, 0)</f>
        <v>NOT DELIVERED</v>
      </c>
      <c r="K196" s="45">
        <f>VLOOKUP(A196, Status!$A$1:$D$201, 3, 0)</f>
        <v>30685</v>
      </c>
      <c r="L196" s="11" t="s">
        <v>1582</v>
      </c>
      <c r="M196" s="6" t="str">
        <f t="shared" si="9"/>
        <v>Heavy</v>
      </c>
      <c r="N196" s="6" t="str">
        <f>VLOOKUP(A196, Employee_Details!$A$1:$G$201, 4, 0)</f>
        <v>Office manager</v>
      </c>
      <c r="O196" s="64">
        <f t="shared" si="10"/>
        <v>0.56254917387883552</v>
      </c>
      <c r="P196" s="20" t="str">
        <f>VLOOKUP(A196, Status!A195:E395, 5, 0)</f>
        <v/>
      </c>
      <c r="Q196" s="7">
        <f t="shared" si="11"/>
        <v>1984</v>
      </c>
    </row>
    <row r="197" spans="1:17" x14ac:dyDescent="0.3">
      <c r="A197" s="5">
        <v>955</v>
      </c>
      <c r="B197" s="6">
        <v>2104</v>
      </c>
      <c r="C197" s="6" t="s">
        <v>670</v>
      </c>
      <c r="D197" s="6" t="s">
        <v>663</v>
      </c>
      <c r="E197" s="6" t="s">
        <v>664</v>
      </c>
      <c r="F197" s="6">
        <v>957</v>
      </c>
      <c r="G197" s="6">
        <v>1007</v>
      </c>
      <c r="H197" s="6" t="s">
        <v>1002</v>
      </c>
      <c r="I197" s="6" t="s">
        <v>1003</v>
      </c>
      <c r="J197" s="6" t="str">
        <f>VLOOKUP(A197, Status!$A$1:$D$201, 2, 0)</f>
        <v>DELIVERED</v>
      </c>
      <c r="K197" s="45">
        <f>VLOOKUP(A197, Status!$A$1:$D$201, 3, 0)</f>
        <v>33734</v>
      </c>
      <c r="L197" s="11" t="s">
        <v>1067</v>
      </c>
      <c r="M197" s="6" t="str">
        <f t="shared" si="9"/>
        <v>Heavy</v>
      </c>
      <c r="N197" s="6" t="str">
        <f>VLOOKUP(A197, Employee_Details!$A$1:$G$201, 4, 0)</f>
        <v>IT support executive</v>
      </c>
      <c r="O197" s="64">
        <f t="shared" si="10"/>
        <v>0.95034756703078449</v>
      </c>
      <c r="P197" s="20">
        <f>VLOOKUP(A197, Status!A196:E396, 5, 0)</f>
        <v>231</v>
      </c>
      <c r="Q197" s="7">
        <f t="shared" si="11"/>
        <v>1992</v>
      </c>
    </row>
    <row r="198" spans="1:17" x14ac:dyDescent="0.3">
      <c r="A198" s="5">
        <v>538</v>
      </c>
      <c r="B198" s="6">
        <v>1702</v>
      </c>
      <c r="C198" s="6" t="s">
        <v>682</v>
      </c>
      <c r="D198" s="6" t="s">
        <v>663</v>
      </c>
      <c r="E198" s="6" t="s">
        <v>664</v>
      </c>
      <c r="F198" s="6">
        <v>484</v>
      </c>
      <c r="G198" s="6">
        <v>863</v>
      </c>
      <c r="H198" s="6" t="s">
        <v>880</v>
      </c>
      <c r="I198" s="6" t="s">
        <v>1004</v>
      </c>
      <c r="J198" s="6" t="str">
        <f>VLOOKUP(A198, Status!$A$1:$D$201, 2, 0)</f>
        <v>NOT DELIVERED</v>
      </c>
      <c r="K198" s="45">
        <f>VLOOKUP(A198, Status!$A$1:$D$201, 3, 0)</f>
        <v>40032</v>
      </c>
      <c r="L198" s="11" t="s">
        <v>1582</v>
      </c>
      <c r="M198" s="6" t="str">
        <f t="shared" si="9"/>
        <v>Light</v>
      </c>
      <c r="N198" s="6" t="str">
        <f>VLOOKUP(A198, Employee_Details!$A$1:$G$201, 4, 0)</f>
        <v>Block development manager</v>
      </c>
      <c r="O198" s="64">
        <f t="shared" si="10"/>
        <v>0.56083429895712633</v>
      </c>
      <c r="P198" s="20" t="str">
        <f>VLOOKUP(A198, Status!A197:E397, 5, 0)</f>
        <v/>
      </c>
      <c r="Q198" s="7">
        <f t="shared" si="11"/>
        <v>2009</v>
      </c>
    </row>
    <row r="199" spans="1:17" x14ac:dyDescent="0.3">
      <c r="A199" s="5">
        <v>169</v>
      </c>
      <c r="B199" s="6">
        <v>8933</v>
      </c>
      <c r="C199" s="6" t="s">
        <v>673</v>
      </c>
      <c r="D199" s="6" t="s">
        <v>663</v>
      </c>
      <c r="E199" s="6" t="s">
        <v>664</v>
      </c>
      <c r="F199" s="6">
        <v>576</v>
      </c>
      <c r="G199" s="6">
        <v>1077</v>
      </c>
      <c r="H199" s="6" t="s">
        <v>1005</v>
      </c>
      <c r="I199" s="6" t="s">
        <v>1006</v>
      </c>
      <c r="J199" s="6" t="str">
        <f>VLOOKUP(A199, Status!$A$1:$D$201, 2, 0)</f>
        <v>DELIVERED</v>
      </c>
      <c r="K199" s="45">
        <f>VLOOKUP(A199, Status!$A$1:$D$201, 3, 0)</f>
        <v>42811</v>
      </c>
      <c r="L199" s="11" t="s">
        <v>1068</v>
      </c>
      <c r="M199" s="6" t="str">
        <f t="shared" si="9"/>
        <v>Heavy</v>
      </c>
      <c r="N199" s="6" t="str">
        <f>VLOOKUP(A199, Employee_Details!$A$1:$G$201, 4, 0)</f>
        <v>Director</v>
      </c>
      <c r="O199" s="64">
        <f t="shared" si="10"/>
        <v>0.5348189415041783</v>
      </c>
      <c r="P199" s="20">
        <f>VLOOKUP(A199, Status!A198:E398, 5, 0)</f>
        <v>160</v>
      </c>
      <c r="Q199" s="7">
        <f t="shared" si="11"/>
        <v>2017</v>
      </c>
    </row>
    <row r="200" spans="1:17" x14ac:dyDescent="0.3">
      <c r="A200" s="5">
        <v>924</v>
      </c>
      <c r="B200" s="6">
        <v>3624</v>
      </c>
      <c r="C200" s="6" t="s">
        <v>699</v>
      </c>
      <c r="D200" s="6" t="s">
        <v>663</v>
      </c>
      <c r="E200" s="6" t="s">
        <v>660</v>
      </c>
      <c r="F200" s="6">
        <v>606</v>
      </c>
      <c r="G200" s="6">
        <v>1021</v>
      </c>
      <c r="H200" s="6" t="s">
        <v>1007</v>
      </c>
      <c r="I200" s="6" t="s">
        <v>1008</v>
      </c>
      <c r="J200" s="6" t="str">
        <f>VLOOKUP(A200, Status!$A$1:$D$201, 2, 0)</f>
        <v>DELIVERED</v>
      </c>
      <c r="K200" s="45">
        <f>VLOOKUP(A200, Status!$A$1:$D$201, 3, 0)</f>
        <v>42032</v>
      </c>
      <c r="L200" s="11" t="s">
        <v>1069</v>
      </c>
      <c r="M200" s="6" t="str">
        <f t="shared" si="9"/>
        <v>Heavy</v>
      </c>
      <c r="N200" s="6" t="str">
        <f>VLOOKUP(A200, Employee_Details!$A$1:$G$201, 4, 0)</f>
        <v>Delivery Boy</v>
      </c>
      <c r="O200" s="64">
        <f t="shared" si="10"/>
        <v>0.59353574926542607</v>
      </c>
      <c r="P200" s="20">
        <f>VLOOKUP(A200, Status!A199:E399, 5, 0)</f>
        <v>51</v>
      </c>
      <c r="Q200" s="7">
        <f t="shared" si="11"/>
        <v>2015</v>
      </c>
    </row>
    <row r="201" spans="1:17" x14ac:dyDescent="0.3">
      <c r="A201" s="8">
        <v>579</v>
      </c>
      <c r="B201" s="9">
        <v>4892</v>
      </c>
      <c r="C201" s="9" t="s">
        <v>670</v>
      </c>
      <c r="D201" s="9" t="s">
        <v>659</v>
      </c>
      <c r="E201" s="9" t="s">
        <v>664</v>
      </c>
      <c r="F201" s="9">
        <v>913</v>
      </c>
      <c r="G201" s="9">
        <v>1385</v>
      </c>
      <c r="H201" s="9" t="s">
        <v>1009</v>
      </c>
      <c r="I201" s="9" t="s">
        <v>1010</v>
      </c>
      <c r="J201" s="9" t="str">
        <f>VLOOKUP(A201, Status!$A$1:$D$201, 2, 0)</f>
        <v>NOT DELIVERED</v>
      </c>
      <c r="K201" s="46">
        <f>VLOOKUP(A201, Status!$A$1:$D$201, 3, 0)</f>
        <v>42725</v>
      </c>
      <c r="L201" s="12" t="s">
        <v>1582</v>
      </c>
      <c r="M201" s="9" t="str">
        <f t="shared" si="9"/>
        <v>Heavy</v>
      </c>
      <c r="N201" s="9" t="str">
        <f>VLOOKUP(A201, Employee_Details!$A$1:$G$201, 4, 0)</f>
        <v>IT support executive</v>
      </c>
      <c r="O201" s="66">
        <f t="shared" si="10"/>
        <v>0.65920577617328524</v>
      </c>
      <c r="P201" s="21" t="str">
        <f>VLOOKUP(A201, Status!A200:E400, 5, 0)</f>
        <v/>
      </c>
      <c r="Q201" s="10">
        <f t="shared" si="11"/>
        <v>2016</v>
      </c>
    </row>
  </sheetData>
  <conditionalFormatting sqref="F2:F201">
    <cfRule type="cellIs" dxfId="140" priority="1" operator="greaterThan">
      <formula>500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1"/>
  <sheetViews>
    <sheetView showGridLines="0" workbookViewId="0">
      <selection activeCell="M160" sqref="M160"/>
    </sheetView>
  </sheetViews>
  <sheetFormatPr defaultRowHeight="14.4" x14ac:dyDescent="0.3"/>
  <cols>
    <col min="1" max="1" width="8.77734375" customWidth="1"/>
    <col min="2" max="2" width="12" customWidth="1"/>
    <col min="3" max="3" width="16.5546875" customWidth="1"/>
    <col min="4" max="4" width="13.21875" customWidth="1"/>
    <col min="5" max="5" width="23.44140625" bestFit="1" customWidth="1"/>
    <col min="6" max="6" width="13.109375" bestFit="1" customWidth="1"/>
    <col min="7" max="7" width="11" bestFit="1" customWidth="1"/>
    <col min="8" max="8" width="11.5546875" bestFit="1" customWidth="1"/>
    <col min="9" max="10" width="10.33203125" bestFit="1" customWidth="1"/>
    <col min="17" max="25" width="8.88671875" customWidth="1"/>
  </cols>
  <sheetData>
    <row r="1" spans="1:10" x14ac:dyDescent="0.3">
      <c r="A1" s="49" t="s">
        <v>1588</v>
      </c>
      <c r="B1" s="126" t="s">
        <v>1589</v>
      </c>
      <c r="C1" s="126"/>
      <c r="D1" s="126"/>
      <c r="E1" s="126"/>
      <c r="F1" s="126"/>
      <c r="G1" s="126"/>
      <c r="H1" s="126"/>
      <c r="I1" s="126"/>
      <c r="J1" s="126"/>
    </row>
    <row r="3" spans="1:10" ht="28.8" x14ac:dyDescent="0.3">
      <c r="B3" s="51" t="s">
        <v>1592</v>
      </c>
      <c r="C3" s="52" t="s">
        <v>1591</v>
      </c>
    </row>
    <row r="4" spans="1:10" x14ac:dyDescent="0.3">
      <c r="B4" s="26" t="s">
        <v>664</v>
      </c>
      <c r="C4" s="27">
        <v>569.45098039215691</v>
      </c>
    </row>
    <row r="5" spans="1:10" x14ac:dyDescent="0.3">
      <c r="B5" s="26" t="s">
        <v>660</v>
      </c>
      <c r="C5" s="27">
        <v>472.64285714285717</v>
      </c>
    </row>
    <row r="6" spans="1:10" x14ac:dyDescent="0.3">
      <c r="B6" s="24" t="s">
        <v>1590</v>
      </c>
      <c r="C6" s="25">
        <v>522.01499999999999</v>
      </c>
    </row>
    <row r="17" spans="1:10" x14ac:dyDescent="0.3">
      <c r="A17" s="49" t="s">
        <v>1598</v>
      </c>
      <c r="B17" s="126" t="s">
        <v>1597</v>
      </c>
      <c r="C17" s="126"/>
      <c r="D17" s="126"/>
      <c r="E17" s="126"/>
      <c r="F17" s="126"/>
      <c r="G17" s="126"/>
      <c r="H17" s="126"/>
      <c r="I17" s="126"/>
      <c r="J17" s="126"/>
    </row>
    <row r="18" spans="1:10" x14ac:dyDescent="0.3">
      <c r="B18" s="30"/>
    </row>
    <row r="19" spans="1:10" ht="57.6" x14ac:dyDescent="0.3">
      <c r="B19" s="50" t="s">
        <v>1600</v>
      </c>
    </row>
    <row r="20" spans="1:10" x14ac:dyDescent="0.3">
      <c r="B20" s="32">
        <f>SUMIF(Payment_Details!E2:E201, "Paid", Payment_Details!D2:D201)</f>
        <v>4844068</v>
      </c>
    </row>
    <row r="23" spans="1:10" x14ac:dyDescent="0.3">
      <c r="A23" s="49" t="s">
        <v>1602</v>
      </c>
      <c r="B23" s="126" t="s">
        <v>1601</v>
      </c>
      <c r="C23" s="126"/>
      <c r="D23" s="126"/>
      <c r="E23" s="126"/>
      <c r="F23" s="126"/>
      <c r="G23" s="126"/>
    </row>
    <row r="25" spans="1:10" x14ac:dyDescent="0.3">
      <c r="B25" s="23" t="s">
        <v>1</v>
      </c>
      <c r="C25" s="23" t="s">
        <v>1603</v>
      </c>
    </row>
    <row r="26" spans="1:10" x14ac:dyDescent="0.3">
      <c r="B26" s="26">
        <v>1334</v>
      </c>
      <c r="C26" s="36">
        <v>99604</v>
      </c>
    </row>
    <row r="27" spans="1:10" x14ac:dyDescent="0.3">
      <c r="B27" s="26">
        <v>207</v>
      </c>
      <c r="C27" s="36">
        <v>99367</v>
      </c>
    </row>
    <row r="28" spans="1:10" x14ac:dyDescent="0.3">
      <c r="B28" s="26">
        <v>6772</v>
      </c>
      <c r="C28" s="36">
        <v>96963</v>
      </c>
    </row>
    <row r="29" spans="1:10" x14ac:dyDescent="0.3">
      <c r="B29" s="26">
        <v>4060</v>
      </c>
      <c r="C29" s="36">
        <v>96496</v>
      </c>
    </row>
    <row r="30" spans="1:10" x14ac:dyDescent="0.3">
      <c r="B30" s="26">
        <v>3042</v>
      </c>
      <c r="C30" s="36">
        <v>95516</v>
      </c>
    </row>
    <row r="31" spans="1:10" x14ac:dyDescent="0.3">
      <c r="B31" s="24" t="s">
        <v>1590</v>
      </c>
      <c r="C31" s="35">
        <v>487946</v>
      </c>
    </row>
    <row r="33" spans="1:6" x14ac:dyDescent="0.3">
      <c r="A33" s="129" t="s">
        <v>1608</v>
      </c>
      <c r="B33" s="129"/>
      <c r="C33" s="129"/>
    </row>
    <row r="34" spans="1:6" ht="28.8" x14ac:dyDescent="0.3">
      <c r="B34" s="58" t="s">
        <v>1</v>
      </c>
      <c r="C34" s="59" t="s">
        <v>1604</v>
      </c>
      <c r="D34" s="60" t="s">
        <v>1605</v>
      </c>
      <c r="E34" s="60" t="s">
        <v>1606</v>
      </c>
      <c r="F34" s="60" t="s">
        <v>1607</v>
      </c>
    </row>
    <row r="35" spans="1:6" x14ac:dyDescent="0.3">
      <c r="B35" s="31">
        <f>B26</f>
        <v>1334</v>
      </c>
      <c r="C35">
        <f>VLOOKUP(B26, Customers_Membership!A1:I201, 2, 0)</f>
        <v>500</v>
      </c>
      <c r="D35" t="str">
        <f>VLOOKUP(B26, Customers_Membership!A1:I201, 3, 0)</f>
        <v>Philip</v>
      </c>
      <c r="E35" t="str">
        <f>VLOOKUP(B26, Customers_Membership!A1:I201, 4, 0)</f>
        <v>baldemar170@yahoo.co.in</v>
      </c>
      <c r="F35" t="str">
        <f>VLOOKUP(B26, Customers_Membership!A1:I201, 5, 0)</f>
        <v>Internal Goods</v>
      </c>
    </row>
    <row r="36" spans="1:6" x14ac:dyDescent="0.3">
      <c r="B36" s="33">
        <f>B27</f>
        <v>207</v>
      </c>
      <c r="C36">
        <f>VLOOKUP(B27, Customers_Membership!A2:I202, 2, 0)</f>
        <v>638</v>
      </c>
      <c r="D36" t="str">
        <f>VLOOKUP(B27, Customers_Membership!A2:I202, 3, 0)</f>
        <v>Boyd</v>
      </c>
      <c r="E36" t="str">
        <f>VLOOKUP(B27, Customers_Membership!A2:I202, 4, 0)</f>
        <v>shirley751@gmail.com</v>
      </c>
      <c r="F36" t="str">
        <f>VLOOKUP(B27, Customers_Membership!A2:I202, 5, 0)</f>
        <v>Retail</v>
      </c>
    </row>
    <row r="37" spans="1:6" x14ac:dyDescent="0.3">
      <c r="B37" s="31">
        <f>B28</f>
        <v>6772</v>
      </c>
      <c r="C37">
        <f>VLOOKUP(B28, Customers_Membership!A3:I203, 2, 0)</f>
        <v>473</v>
      </c>
      <c r="D37" t="str">
        <f>VLOOKUP(B28, Customers_Membership!A3:I203, 3, 0)</f>
        <v>Chasity</v>
      </c>
      <c r="E37" t="str">
        <f>VLOOKUP(B28, Customers_Membership!A3:I203, 4, 0)</f>
        <v>dawn379@gmail.com</v>
      </c>
      <c r="F37" t="str">
        <f>VLOOKUP(B28, Customers_Membership!A3:I203, 5, 0)</f>
        <v>Wholesale</v>
      </c>
    </row>
    <row r="38" spans="1:6" x14ac:dyDescent="0.3">
      <c r="B38" s="33">
        <f>B29</f>
        <v>4060</v>
      </c>
      <c r="C38">
        <f>VLOOKUP(B29, Customers_Membership!A4:I204, 2, 0)</f>
        <v>932</v>
      </c>
      <c r="D38" t="str">
        <f>VLOOKUP(B29, Customers_Membership!A4:I204, 3, 0)</f>
        <v>Gordon</v>
      </c>
      <c r="E38" t="str">
        <f>VLOOKUP(B29, Customers_Membership!A4:I204, 4, 0)</f>
        <v>lee224@ymail.co.in</v>
      </c>
      <c r="F38" t="str">
        <f>VLOOKUP(B29, Customers_Membership!A4:I204, 5, 0)</f>
        <v>Wholesale</v>
      </c>
    </row>
    <row r="39" spans="1:6" x14ac:dyDescent="0.3">
      <c r="B39" s="31">
        <f>B30</f>
        <v>3042</v>
      </c>
      <c r="C39">
        <f>VLOOKUP(B30, Customers_Membership!A5:I205, 2, 0)</f>
        <v>450</v>
      </c>
      <c r="D39" t="str">
        <f>VLOOKUP(B30, Customers_Membership!A5:I205, 3, 0)</f>
        <v>Cecile</v>
      </c>
      <c r="E39" t="str">
        <f>VLOOKUP(B30, Customers_Membership!A5:I205, 4, 0)</f>
        <v>johnnie593@hotmail.com</v>
      </c>
      <c r="F39" t="str">
        <f>VLOOKUP(B30, Customers_Membership!A5:I205, 5, 0)</f>
        <v>Wholesale</v>
      </c>
    </row>
    <row r="41" spans="1:6" x14ac:dyDescent="0.3">
      <c r="A41" s="49" t="s">
        <v>1610</v>
      </c>
      <c r="B41" s="34" t="s">
        <v>1609</v>
      </c>
    </row>
    <row r="43" spans="1:6" x14ac:dyDescent="0.3">
      <c r="B43" s="23" t="s">
        <v>652</v>
      </c>
      <c r="C43" s="23" t="s">
        <v>1611</v>
      </c>
    </row>
    <row r="44" spans="1:6" x14ac:dyDescent="0.3">
      <c r="B44" s="26" t="s">
        <v>659</v>
      </c>
      <c r="C44" s="36">
        <v>109</v>
      </c>
    </row>
    <row r="45" spans="1:6" x14ac:dyDescent="0.3">
      <c r="B45" s="26" t="s">
        <v>663</v>
      </c>
      <c r="C45" s="36">
        <v>91</v>
      </c>
    </row>
    <row r="46" spans="1:6" x14ac:dyDescent="0.3">
      <c r="B46" s="24" t="s">
        <v>1590</v>
      </c>
      <c r="C46" s="35">
        <v>200</v>
      </c>
    </row>
    <row r="57" spans="1:10" x14ac:dyDescent="0.3">
      <c r="A57" s="49" t="s">
        <v>1618</v>
      </c>
      <c r="B57" s="126" t="s">
        <v>1617</v>
      </c>
      <c r="C57" s="126"/>
      <c r="D57" s="126"/>
      <c r="E57" s="126"/>
      <c r="F57" s="126"/>
      <c r="G57" s="126"/>
      <c r="H57" s="126"/>
      <c r="I57" s="126"/>
      <c r="J57" s="126"/>
    </row>
    <row r="59" spans="1:10" x14ac:dyDescent="0.3">
      <c r="B59" s="53" t="s">
        <v>1</v>
      </c>
      <c r="C59" s="53" t="s">
        <v>1011</v>
      </c>
      <c r="D59" s="54" t="s">
        <v>1370</v>
      </c>
      <c r="E59" s="54" t="s">
        <v>1372</v>
      </c>
      <c r="F59" s="54" t="s">
        <v>1073</v>
      </c>
      <c r="G59" s="54" t="s">
        <v>1074</v>
      </c>
      <c r="H59" s="54" t="s">
        <v>1075</v>
      </c>
      <c r="I59" s="55" t="s">
        <v>1579</v>
      </c>
      <c r="J59" s="55" t="s">
        <v>1580</v>
      </c>
    </row>
    <row r="60" spans="1:10" ht="28.8" x14ac:dyDescent="0.3">
      <c r="B60" s="56">
        <v>230</v>
      </c>
      <c r="C60" s="56">
        <f>VLOOKUP($B$60, Customers_Membership!$A$1:$I$201, 2, 0)</f>
        <v>31</v>
      </c>
      <c r="D60" s="56" t="str">
        <f>VLOOKUP($B$60, Customers_Membership!$A$1:$I$201, 3, 0)</f>
        <v>Mitchell</v>
      </c>
      <c r="E60" s="56" t="str">
        <f>VLOOKUP($B$60, Customers_Membership!$A$1:$I$201, 4, 0)</f>
        <v>harriette42@ymail.com</v>
      </c>
      <c r="F60" s="56" t="str">
        <f>VLOOKUP($B$60, Customers_Membership!$A$1:$I$201, 5, 0)</f>
        <v>Internal Goods</v>
      </c>
      <c r="G60" s="56" t="str">
        <f>VLOOKUP($B$60, Customers_Membership!$A$1:$I$201, 6, 0)</f>
        <v>2100 Block of 27TH AV</v>
      </c>
      <c r="H60" s="56">
        <f>VLOOKUP($B$60, Customers_Membership!$A$1:$I$201, 7, 0)</f>
        <v>9961255787</v>
      </c>
      <c r="I60" s="57">
        <f>VLOOKUP($B$60, Customers_Membership!$A$1:$I$201, 8, 0)</f>
        <v>29164</v>
      </c>
      <c r="J60" s="57">
        <f>VLOOKUP($B$60, Customers_Membership!$A$1:$I$201, 9, 0)</f>
        <v>30452</v>
      </c>
    </row>
    <row r="63" spans="1:10" x14ac:dyDescent="0.3">
      <c r="A63" s="49" t="s">
        <v>1620</v>
      </c>
      <c r="B63" s="126" t="s">
        <v>1621</v>
      </c>
      <c r="C63" s="126"/>
      <c r="D63" s="126"/>
      <c r="E63" s="126"/>
      <c r="F63" s="126"/>
      <c r="G63" s="126"/>
      <c r="H63" s="126"/>
      <c r="I63" s="126"/>
      <c r="J63" s="126"/>
    </row>
    <row r="65" spans="2:6" x14ac:dyDescent="0.3">
      <c r="B65" s="23" t="s">
        <v>1623</v>
      </c>
      <c r="C65" s="23" t="s">
        <v>1607</v>
      </c>
      <c r="D65" s="23"/>
      <c r="E65" s="23"/>
      <c r="F65" s="23"/>
    </row>
    <row r="66" spans="2:6" x14ac:dyDescent="0.3">
      <c r="B66" s="23" t="s">
        <v>1624</v>
      </c>
      <c r="C66" s="23" t="s">
        <v>1077</v>
      </c>
      <c r="D66" s="23" t="s">
        <v>1082</v>
      </c>
      <c r="E66" s="23" t="s">
        <v>1080</v>
      </c>
      <c r="F66" s="23" t="s">
        <v>1590</v>
      </c>
    </row>
    <row r="67" spans="2:6" x14ac:dyDescent="0.3">
      <c r="B67" s="26" t="s">
        <v>9</v>
      </c>
      <c r="C67" s="27">
        <v>53440.571428571428</v>
      </c>
      <c r="D67" s="27">
        <v>35446.142857142855</v>
      </c>
      <c r="E67" s="27">
        <v>43216.9</v>
      </c>
      <c r="F67" s="27">
        <v>45570.37777777778</v>
      </c>
    </row>
    <row r="68" spans="2:6" x14ac:dyDescent="0.3">
      <c r="B68" s="26" t="s">
        <v>14</v>
      </c>
      <c r="C68" s="27">
        <v>46325.470588235294</v>
      </c>
      <c r="D68" s="27">
        <v>54543.666666666664</v>
      </c>
      <c r="E68" s="27">
        <v>50614.76470588235</v>
      </c>
      <c r="F68" s="27">
        <v>50789.109090909093</v>
      </c>
    </row>
    <row r="69" spans="2:6" x14ac:dyDescent="0.3">
      <c r="B69" s="24" t="s">
        <v>1590</v>
      </c>
      <c r="C69" s="25">
        <v>50257.5</v>
      </c>
      <c r="D69" s="25">
        <v>46904.657142857141</v>
      </c>
      <c r="E69" s="25">
        <v>47874.814814814818</v>
      </c>
      <c r="F69" s="25">
        <v>48440.68</v>
      </c>
    </row>
    <row r="88" spans="1:11" ht="30" customHeight="1" x14ac:dyDescent="0.3">
      <c r="A88" s="61" t="s">
        <v>1648</v>
      </c>
      <c r="B88" s="130" t="s">
        <v>1649</v>
      </c>
      <c r="C88" s="130"/>
      <c r="D88" s="130"/>
      <c r="E88" s="130"/>
      <c r="F88" s="130"/>
      <c r="G88" s="130"/>
      <c r="H88" s="130"/>
      <c r="I88" s="130"/>
      <c r="J88" s="130"/>
      <c r="K88" s="130"/>
    </row>
    <row r="90" spans="1:11" ht="28.8" x14ac:dyDescent="0.3">
      <c r="B90" s="51" t="s">
        <v>5</v>
      </c>
      <c r="C90" s="52" t="s">
        <v>1623</v>
      </c>
    </row>
    <row r="91" spans="1:11" x14ac:dyDescent="0.3">
      <c r="B91" s="26" t="s">
        <v>9</v>
      </c>
      <c r="C91" s="27">
        <v>45039.893617021276</v>
      </c>
    </row>
    <row r="92" spans="1:11" x14ac:dyDescent="0.3">
      <c r="B92" s="26" t="s">
        <v>14</v>
      </c>
      <c r="C92" s="27">
        <v>49578.858490566039</v>
      </c>
    </row>
    <row r="93" spans="1:11" x14ac:dyDescent="0.3">
      <c r="B93" s="24" t="s">
        <v>1590</v>
      </c>
      <c r="C93" s="25">
        <v>47445.544999999998</v>
      </c>
    </row>
    <row r="95" spans="1:11" x14ac:dyDescent="0.3">
      <c r="A95" s="49" t="s">
        <v>1653</v>
      </c>
      <c r="B95" s="130" t="s">
        <v>1654</v>
      </c>
      <c r="C95" s="130"/>
      <c r="D95" s="130"/>
      <c r="E95" s="130"/>
      <c r="F95" s="130"/>
      <c r="G95" s="130"/>
      <c r="H95" s="130"/>
      <c r="I95" s="130"/>
      <c r="J95" s="130"/>
      <c r="K95" s="130"/>
    </row>
    <row r="96" spans="1:11" x14ac:dyDescent="0.3">
      <c r="B96" s="130"/>
      <c r="C96" s="130"/>
      <c r="D96" s="130"/>
      <c r="E96" s="130"/>
      <c r="F96" s="130"/>
      <c r="G96" s="130"/>
      <c r="H96" s="130"/>
      <c r="I96" s="130"/>
      <c r="J96" s="130"/>
      <c r="K96" s="130"/>
    </row>
    <row r="98" spans="1:12" ht="28.8" x14ac:dyDescent="0.3">
      <c r="B98" s="60" t="s">
        <v>1657</v>
      </c>
      <c r="C98" s="59" t="s">
        <v>1656</v>
      </c>
    </row>
    <row r="99" spans="1:12" x14ac:dyDescent="0.3">
      <c r="B99" s="26" t="s">
        <v>659</v>
      </c>
      <c r="C99" s="27">
        <v>127.26086956521739</v>
      </c>
    </row>
    <row r="100" spans="1:12" x14ac:dyDescent="0.3">
      <c r="B100" s="26" t="s">
        <v>663</v>
      </c>
      <c r="C100" s="27">
        <v>112.83333333333333</v>
      </c>
    </row>
    <row r="101" spans="1:12" x14ac:dyDescent="0.3">
      <c r="B101" s="43" t="s">
        <v>1590</v>
      </c>
      <c r="C101" s="62">
        <v>120.375</v>
      </c>
    </row>
    <row r="112" spans="1:12" ht="25.8" customHeight="1" x14ac:dyDescent="0.3">
      <c r="A112" s="61" t="s">
        <v>1632</v>
      </c>
      <c r="B112" s="127" t="s">
        <v>1633</v>
      </c>
      <c r="C112" s="127"/>
      <c r="D112" s="127"/>
      <c r="E112" s="127"/>
      <c r="F112" s="127"/>
      <c r="G112" s="127"/>
      <c r="H112" s="127"/>
      <c r="I112" s="127"/>
      <c r="J112" s="127"/>
      <c r="K112" s="127"/>
      <c r="L112" s="127"/>
    </row>
    <row r="113" spans="1:12" ht="25.8" customHeight="1" x14ac:dyDescent="0.3">
      <c r="A113" s="38"/>
      <c r="B113" s="39"/>
      <c r="C113" s="39"/>
      <c r="D113" s="39"/>
      <c r="E113" s="39"/>
      <c r="F113" s="39"/>
      <c r="G113" s="39"/>
      <c r="H113" s="39"/>
      <c r="I113" s="39"/>
      <c r="J113" s="39"/>
      <c r="K113" s="39"/>
      <c r="L113" s="39"/>
    </row>
    <row r="114" spans="1:12" ht="28.8" x14ac:dyDescent="0.3">
      <c r="B114" s="51" t="s">
        <v>1634</v>
      </c>
      <c r="C114" s="52" t="s">
        <v>1631</v>
      </c>
    </row>
    <row r="115" spans="1:12" x14ac:dyDescent="0.3">
      <c r="B115" s="26" t="s">
        <v>242</v>
      </c>
      <c r="C115" s="27">
        <v>1129</v>
      </c>
    </row>
    <row r="116" spans="1:12" x14ac:dyDescent="0.3">
      <c r="B116" s="26" t="s">
        <v>263</v>
      </c>
      <c r="C116" s="27">
        <v>1070</v>
      </c>
    </row>
    <row r="117" spans="1:12" x14ac:dyDescent="0.3">
      <c r="B117" s="26" t="s">
        <v>316</v>
      </c>
      <c r="C117" s="27">
        <v>1066.3</v>
      </c>
    </row>
    <row r="118" spans="1:12" x14ac:dyDescent="0.3">
      <c r="B118" s="26" t="s">
        <v>218</v>
      </c>
      <c r="C118" s="27">
        <v>1065.1818181818182</v>
      </c>
    </row>
    <row r="119" spans="1:12" x14ac:dyDescent="0.3">
      <c r="B119" s="26" t="s">
        <v>433</v>
      </c>
      <c r="C119" s="27">
        <v>1042</v>
      </c>
    </row>
    <row r="120" spans="1:12" x14ac:dyDescent="0.3">
      <c r="B120" s="26" t="s">
        <v>249</v>
      </c>
      <c r="C120" s="27">
        <v>1031.4285714285713</v>
      </c>
    </row>
    <row r="121" spans="1:12" x14ac:dyDescent="0.3">
      <c r="B121" s="26" t="s">
        <v>294</v>
      </c>
      <c r="C121" s="27">
        <v>1025.6666666666667</v>
      </c>
    </row>
    <row r="122" spans="1:12" x14ac:dyDescent="0.3">
      <c r="B122" s="26" t="s">
        <v>403</v>
      </c>
      <c r="C122" s="27">
        <v>1010.5</v>
      </c>
    </row>
    <row r="123" spans="1:12" x14ac:dyDescent="0.3">
      <c r="B123" s="26" t="s">
        <v>320</v>
      </c>
      <c r="C123" s="27">
        <v>1000.8571428571429</v>
      </c>
    </row>
    <row r="124" spans="1:12" x14ac:dyDescent="0.3">
      <c r="B124" s="26" t="s">
        <v>238</v>
      </c>
      <c r="C124" s="27">
        <v>993.4</v>
      </c>
    </row>
    <row r="125" spans="1:12" x14ac:dyDescent="0.3">
      <c r="B125" s="26" t="s">
        <v>226</v>
      </c>
      <c r="C125" s="27">
        <v>980.9</v>
      </c>
    </row>
    <row r="126" spans="1:12" x14ac:dyDescent="0.3">
      <c r="B126" s="26" t="s">
        <v>310</v>
      </c>
      <c r="C126" s="27">
        <v>979.64285714285711</v>
      </c>
    </row>
    <row r="127" spans="1:12" x14ac:dyDescent="0.3">
      <c r="B127" s="26" t="s">
        <v>230</v>
      </c>
      <c r="C127" s="27">
        <v>949.9</v>
      </c>
    </row>
    <row r="128" spans="1:12" x14ac:dyDescent="0.3">
      <c r="B128" s="26" t="s">
        <v>410</v>
      </c>
      <c r="C128" s="27">
        <v>948.75</v>
      </c>
    </row>
    <row r="129" spans="2:3" x14ac:dyDescent="0.3">
      <c r="B129" s="26" t="s">
        <v>277</v>
      </c>
      <c r="C129" s="27">
        <v>940.375</v>
      </c>
    </row>
    <row r="130" spans="2:3" x14ac:dyDescent="0.3">
      <c r="B130" s="26" t="s">
        <v>303</v>
      </c>
      <c r="C130" s="27">
        <v>927.57142857142856</v>
      </c>
    </row>
    <row r="131" spans="2:3" x14ac:dyDescent="0.3">
      <c r="B131" s="26" t="s">
        <v>282</v>
      </c>
      <c r="C131" s="27">
        <v>919.57142857142856</v>
      </c>
    </row>
    <row r="132" spans="2:3" x14ac:dyDescent="0.3">
      <c r="B132" s="26" t="s">
        <v>222</v>
      </c>
      <c r="C132" s="27">
        <v>912.5</v>
      </c>
    </row>
    <row r="133" spans="2:3" x14ac:dyDescent="0.3">
      <c r="B133" s="26" t="s">
        <v>273</v>
      </c>
      <c r="C133" s="27">
        <v>883.6</v>
      </c>
    </row>
    <row r="134" spans="2:3" x14ac:dyDescent="0.3">
      <c r="B134" s="26" t="s">
        <v>259</v>
      </c>
      <c r="C134" s="27">
        <v>873</v>
      </c>
    </row>
    <row r="135" spans="2:3" x14ac:dyDescent="0.3">
      <c r="B135" s="26" t="s">
        <v>267</v>
      </c>
      <c r="C135" s="27">
        <v>857.25</v>
      </c>
    </row>
    <row r="136" spans="2:3" x14ac:dyDescent="0.3">
      <c r="B136" s="26" t="s">
        <v>327</v>
      </c>
      <c r="C136" s="27">
        <v>854</v>
      </c>
    </row>
    <row r="137" spans="2:3" x14ac:dyDescent="0.3">
      <c r="B137" s="26" t="s">
        <v>246</v>
      </c>
      <c r="C137" s="27">
        <v>849.75</v>
      </c>
    </row>
    <row r="138" spans="2:3" x14ac:dyDescent="0.3">
      <c r="B138" s="26" t="s">
        <v>297</v>
      </c>
      <c r="C138" s="27">
        <v>834.66666666666663</v>
      </c>
    </row>
    <row r="139" spans="2:3" x14ac:dyDescent="0.3">
      <c r="B139" s="26" t="s">
        <v>255</v>
      </c>
      <c r="C139" s="27">
        <v>717.5</v>
      </c>
    </row>
    <row r="140" spans="2:3" x14ac:dyDescent="0.3">
      <c r="B140" s="26" t="s">
        <v>375</v>
      </c>
      <c r="C140" s="27">
        <v>704.8</v>
      </c>
    </row>
    <row r="141" spans="2:3" x14ac:dyDescent="0.3">
      <c r="B141" s="26" t="s">
        <v>234</v>
      </c>
      <c r="C141" s="27">
        <v>617</v>
      </c>
    </row>
    <row r="142" spans="2:3" x14ac:dyDescent="0.3">
      <c r="B142" s="24" t="s">
        <v>1590</v>
      </c>
      <c r="C142" s="25">
        <v>937.97</v>
      </c>
    </row>
    <row r="145" spans="1:11" ht="43.8" customHeight="1" x14ac:dyDescent="0.3">
      <c r="A145" s="61" t="s">
        <v>1638</v>
      </c>
      <c r="B145" s="128" t="s">
        <v>1639</v>
      </c>
      <c r="C145" s="128"/>
      <c r="D145" s="128"/>
      <c r="E145" s="128"/>
      <c r="F145" s="128"/>
      <c r="G145" s="128"/>
      <c r="H145" s="128"/>
      <c r="I145" s="128"/>
      <c r="J145" s="128"/>
      <c r="K145" s="128"/>
    </row>
    <row r="147" spans="1:11" x14ac:dyDescent="0.3">
      <c r="B147" s="23" t="s">
        <v>1640</v>
      </c>
      <c r="C147" s="23" t="s">
        <v>653</v>
      </c>
      <c r="D147" s="23"/>
      <c r="E147" s="23"/>
    </row>
    <row r="148" spans="1:11" x14ac:dyDescent="0.3">
      <c r="B148" s="23" t="s">
        <v>1641</v>
      </c>
      <c r="C148" s="23" t="s">
        <v>664</v>
      </c>
      <c r="D148" s="23" t="s">
        <v>660</v>
      </c>
      <c r="E148" s="23" t="s">
        <v>1590</v>
      </c>
    </row>
    <row r="149" spans="1:11" x14ac:dyDescent="0.3">
      <c r="B149" s="37" t="s">
        <v>659</v>
      </c>
      <c r="C149" s="40">
        <v>0.53887399409530023</v>
      </c>
      <c r="D149" s="40">
        <v>0.57496757255974107</v>
      </c>
      <c r="E149" s="40">
        <v>0.55741748394859103</v>
      </c>
    </row>
    <row r="150" spans="1:11" x14ac:dyDescent="0.3">
      <c r="B150" s="37" t="s">
        <v>663</v>
      </c>
      <c r="C150" s="40">
        <v>0.54815294617666876</v>
      </c>
      <c r="D150" s="40">
        <v>0.49806687091865454</v>
      </c>
      <c r="E150" s="40">
        <v>0.52503629605758539</v>
      </c>
    </row>
    <row r="151" spans="1:11" x14ac:dyDescent="0.3">
      <c r="B151" s="24" t="s">
        <v>1590</v>
      </c>
      <c r="C151" s="25">
        <v>0.54333152989909506</v>
      </c>
      <c r="D151" s="25">
        <v>0.54201012899927536</v>
      </c>
      <c r="E151" s="25">
        <v>0.54268404345818344</v>
      </c>
    </row>
  </sheetData>
  <mergeCells count="10">
    <mergeCell ref="B63:J63"/>
    <mergeCell ref="B112:L112"/>
    <mergeCell ref="B145:K145"/>
    <mergeCell ref="B1:J1"/>
    <mergeCell ref="B17:J17"/>
    <mergeCell ref="B23:G23"/>
    <mergeCell ref="A33:C33"/>
    <mergeCell ref="B57:J57"/>
    <mergeCell ref="B88:K88"/>
    <mergeCell ref="B95:K96"/>
  </mergeCells>
  <dataValidations count="1">
    <dataValidation type="list" allowBlank="1" showInputMessage="1" showErrorMessage="1" sqref="B60">
      <formula1>Customer_Id</formula1>
    </dataValidation>
  </dataValidations>
  <pageMargins left="0.7" right="0.7" top="0.75" bottom="0.75" header="0.3" footer="0.3"/>
  <pageSetup paperSize="9" orientation="portrait" r:id="rId9"/>
  <drawing r:id="rId10"/>
  <tableParts count="2">
    <tablePart r:id="rId11"/>
    <tablePart r:id="rId12"/>
  </tableParts>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U27"/>
  <sheetViews>
    <sheetView showGridLines="0" topLeftCell="A2" workbookViewId="0">
      <selection activeCell="V27" sqref="V27"/>
    </sheetView>
  </sheetViews>
  <sheetFormatPr defaultRowHeight="14.4" x14ac:dyDescent="0.3"/>
  <sheetData>
    <row r="2" spans="4:21" x14ac:dyDescent="0.3">
      <c r="D2" s="94"/>
      <c r="E2" s="94"/>
      <c r="F2" s="94"/>
      <c r="G2" s="94"/>
      <c r="H2" s="94"/>
      <c r="I2" s="131" t="s">
        <v>1720</v>
      </c>
      <c r="J2" s="131"/>
      <c r="K2" s="131"/>
      <c r="L2" s="131"/>
      <c r="M2" s="131"/>
      <c r="N2" s="131"/>
      <c r="O2" s="131"/>
      <c r="P2" s="94"/>
      <c r="Q2" s="94"/>
      <c r="R2" s="94"/>
      <c r="S2" s="94"/>
      <c r="T2" s="94"/>
      <c r="U2" s="94"/>
    </row>
    <row r="3" spans="4:21" x14ac:dyDescent="0.3">
      <c r="D3" s="94"/>
      <c r="E3" s="94"/>
      <c r="F3" s="94"/>
      <c r="G3" s="94"/>
      <c r="H3" s="94"/>
      <c r="I3" s="131"/>
      <c r="J3" s="131"/>
      <c r="K3" s="131"/>
      <c r="L3" s="131"/>
      <c r="M3" s="131"/>
      <c r="N3" s="131"/>
      <c r="O3" s="131"/>
      <c r="P3" s="94"/>
      <c r="Q3" s="94"/>
      <c r="R3" s="94"/>
      <c r="S3" s="94"/>
      <c r="T3" s="94"/>
      <c r="U3" s="94"/>
    </row>
    <row r="4" spans="4:21" x14ac:dyDescent="0.3">
      <c r="D4" s="94"/>
      <c r="E4" s="94"/>
      <c r="F4" s="94"/>
      <c r="G4" s="94"/>
      <c r="H4" s="94"/>
      <c r="I4" s="131"/>
      <c r="J4" s="131"/>
      <c r="K4" s="131"/>
      <c r="L4" s="131"/>
      <c r="M4" s="131"/>
      <c r="N4" s="131"/>
      <c r="O4" s="131"/>
      <c r="P4" s="94"/>
      <c r="Q4" s="94"/>
      <c r="R4" s="94"/>
      <c r="S4" s="94"/>
      <c r="T4" s="94"/>
      <c r="U4" s="94"/>
    </row>
    <row r="5" spans="4:21" x14ac:dyDescent="0.3">
      <c r="D5" s="94"/>
      <c r="E5" s="94"/>
      <c r="F5" s="94"/>
      <c r="G5" s="94"/>
      <c r="H5" s="94"/>
      <c r="I5" s="94"/>
      <c r="J5" s="94"/>
      <c r="K5" s="94"/>
      <c r="L5" s="94"/>
      <c r="M5" s="94"/>
      <c r="N5" s="94"/>
      <c r="O5" s="94"/>
      <c r="P5" s="94"/>
      <c r="Q5" s="94"/>
      <c r="R5" s="94"/>
      <c r="S5" s="94"/>
      <c r="T5" s="94"/>
      <c r="U5" s="94"/>
    </row>
    <row r="6" spans="4:21" x14ac:dyDescent="0.3">
      <c r="D6" s="94"/>
      <c r="E6" s="94"/>
      <c r="F6" s="94"/>
      <c r="G6" s="94"/>
      <c r="H6" s="94"/>
      <c r="I6" s="94"/>
      <c r="J6" s="94"/>
      <c r="K6" s="94"/>
      <c r="L6" s="94"/>
      <c r="M6" s="94"/>
      <c r="N6" s="94"/>
      <c r="O6" s="94"/>
      <c r="P6" s="94"/>
      <c r="Q6" s="94"/>
      <c r="R6" s="94"/>
      <c r="S6" s="94"/>
      <c r="T6" s="94"/>
      <c r="U6" s="94"/>
    </row>
    <row r="7" spans="4:21" x14ac:dyDescent="0.3">
      <c r="D7" s="94"/>
      <c r="E7" s="94"/>
      <c r="F7" s="94"/>
      <c r="G7" s="94"/>
      <c r="H7" s="94"/>
      <c r="I7" s="94"/>
      <c r="J7" s="94"/>
      <c r="K7" s="94"/>
      <c r="L7" s="94"/>
      <c r="M7" s="94"/>
      <c r="N7" s="94"/>
      <c r="O7" s="94"/>
      <c r="P7" s="94"/>
      <c r="Q7" s="94"/>
      <c r="R7" s="94"/>
      <c r="S7" s="94"/>
      <c r="T7" s="94"/>
      <c r="U7" s="94"/>
    </row>
    <row r="8" spans="4:21" x14ac:dyDescent="0.3">
      <c r="D8" s="94"/>
      <c r="E8" s="94"/>
      <c r="F8" s="94"/>
      <c r="G8" s="94"/>
      <c r="H8" s="94"/>
      <c r="I8" s="94"/>
      <c r="J8" s="94"/>
      <c r="K8" s="94"/>
      <c r="L8" s="94"/>
      <c r="M8" s="94"/>
      <c r="N8" s="94"/>
      <c r="O8" s="94"/>
      <c r="P8" s="94"/>
      <c r="Q8" s="94"/>
      <c r="R8" s="94"/>
      <c r="S8" s="94"/>
      <c r="T8" s="94"/>
      <c r="U8" s="94"/>
    </row>
    <row r="9" spans="4:21" x14ac:dyDescent="0.3">
      <c r="D9" s="94"/>
      <c r="E9" s="94"/>
      <c r="F9" s="94"/>
      <c r="G9" s="94"/>
      <c r="H9" s="94"/>
      <c r="I9" s="94"/>
      <c r="J9" s="94"/>
      <c r="K9" s="94"/>
      <c r="L9" s="94"/>
      <c r="M9" s="94"/>
      <c r="N9" s="94"/>
      <c r="O9" s="94"/>
      <c r="P9" s="94"/>
      <c r="Q9" s="94"/>
      <c r="R9" s="94"/>
      <c r="S9" s="94"/>
      <c r="T9" s="94"/>
      <c r="U9" s="94"/>
    </row>
    <row r="10" spans="4:21" x14ac:dyDescent="0.3">
      <c r="D10" s="94"/>
      <c r="E10" s="94"/>
      <c r="F10" s="94"/>
      <c r="G10" s="94"/>
      <c r="H10" s="94"/>
      <c r="I10" s="94"/>
      <c r="J10" s="94"/>
      <c r="K10" s="94"/>
      <c r="L10" s="94"/>
      <c r="M10" s="94"/>
      <c r="N10" s="94"/>
      <c r="O10" s="94"/>
      <c r="P10" s="94"/>
      <c r="Q10" s="94"/>
      <c r="R10" s="94"/>
      <c r="S10" s="94"/>
      <c r="T10" s="94"/>
      <c r="U10" s="94"/>
    </row>
    <row r="11" spans="4:21" x14ac:dyDescent="0.3">
      <c r="D11" s="94"/>
      <c r="E11" s="94"/>
      <c r="F11" s="94"/>
      <c r="G11" s="94"/>
      <c r="H11" s="94"/>
      <c r="I11" s="94"/>
      <c r="J11" s="94"/>
      <c r="K11" s="94"/>
      <c r="L11" s="94"/>
      <c r="M11" s="94"/>
      <c r="N11" s="94"/>
      <c r="O11" s="94"/>
      <c r="P11" s="94"/>
      <c r="Q11" s="94"/>
      <c r="R11" s="94"/>
      <c r="S11" s="94"/>
      <c r="T11" s="94"/>
      <c r="U11" s="94"/>
    </row>
    <row r="12" spans="4:21" x14ac:dyDescent="0.3">
      <c r="D12" s="94"/>
      <c r="E12" s="94"/>
      <c r="F12" s="94"/>
      <c r="G12" s="94"/>
      <c r="H12" s="94"/>
      <c r="I12" s="94"/>
      <c r="J12" s="94"/>
      <c r="K12" s="94"/>
      <c r="L12" s="94"/>
      <c r="M12" s="94"/>
      <c r="N12" s="94"/>
      <c r="O12" s="94"/>
      <c r="P12" s="94"/>
      <c r="Q12" s="94"/>
      <c r="R12" s="94"/>
      <c r="S12" s="94"/>
      <c r="T12" s="94"/>
      <c r="U12" s="94"/>
    </row>
    <row r="13" spans="4:21" x14ac:dyDescent="0.3">
      <c r="D13" s="94"/>
      <c r="E13" s="94"/>
      <c r="F13" s="94"/>
      <c r="G13" s="94"/>
      <c r="H13" s="94"/>
      <c r="I13" s="94"/>
      <c r="J13" s="94"/>
      <c r="K13" s="94"/>
      <c r="L13" s="94"/>
      <c r="M13" s="94"/>
      <c r="N13" s="94"/>
      <c r="O13" s="94"/>
      <c r="P13" s="94"/>
      <c r="Q13" s="94"/>
      <c r="R13" s="94"/>
      <c r="S13" s="94"/>
      <c r="T13" s="94"/>
      <c r="U13" s="94"/>
    </row>
    <row r="14" spans="4:21" x14ac:dyDescent="0.3">
      <c r="D14" s="94"/>
      <c r="E14" s="94"/>
      <c r="F14" s="94"/>
      <c r="G14" s="94"/>
      <c r="H14" s="94"/>
      <c r="I14" s="94"/>
      <c r="J14" s="94"/>
      <c r="K14" s="94"/>
      <c r="L14" s="94"/>
      <c r="M14" s="94"/>
      <c r="N14" s="94"/>
      <c r="O14" s="94"/>
      <c r="P14" s="94"/>
      <c r="Q14" s="94"/>
      <c r="R14" s="94"/>
      <c r="S14" s="94"/>
      <c r="T14" s="94"/>
      <c r="U14" s="94"/>
    </row>
    <row r="15" spans="4:21" x14ac:dyDescent="0.3">
      <c r="D15" s="94"/>
      <c r="E15" s="94"/>
      <c r="F15" s="94"/>
      <c r="G15" s="94"/>
      <c r="H15" s="94"/>
      <c r="I15" s="94"/>
      <c r="J15" s="94"/>
      <c r="K15" s="94"/>
      <c r="L15" s="94"/>
      <c r="M15" s="94"/>
      <c r="N15" s="94"/>
      <c r="O15" s="94"/>
      <c r="P15" s="94"/>
      <c r="Q15" s="94"/>
      <c r="R15" s="94"/>
      <c r="S15" s="94"/>
      <c r="T15" s="94"/>
      <c r="U15" s="94"/>
    </row>
    <row r="16" spans="4:21" x14ac:dyDescent="0.3">
      <c r="D16" s="94"/>
      <c r="E16" s="94"/>
      <c r="F16" s="94"/>
      <c r="G16" s="94"/>
      <c r="H16" s="94"/>
      <c r="I16" s="94"/>
      <c r="J16" s="94"/>
      <c r="K16" s="94"/>
      <c r="L16" s="94"/>
      <c r="M16" s="94"/>
      <c r="N16" s="94"/>
      <c r="O16" s="94"/>
      <c r="P16" s="94"/>
      <c r="Q16" s="94"/>
      <c r="R16" s="94"/>
      <c r="S16" s="94"/>
      <c r="T16" s="94"/>
      <c r="U16" s="94"/>
    </row>
    <row r="17" spans="4:21" x14ac:dyDescent="0.3">
      <c r="D17" s="94"/>
      <c r="E17" s="94"/>
      <c r="F17" s="94"/>
      <c r="G17" s="94"/>
      <c r="H17" s="94"/>
      <c r="I17" s="94"/>
      <c r="J17" s="94"/>
      <c r="K17" s="94"/>
      <c r="L17" s="94"/>
      <c r="M17" s="94"/>
      <c r="N17" s="94"/>
      <c r="O17" s="94"/>
      <c r="P17" s="94"/>
      <c r="Q17" s="94"/>
      <c r="R17" s="94"/>
      <c r="S17" s="94"/>
      <c r="T17" s="94"/>
      <c r="U17" s="94"/>
    </row>
    <row r="18" spans="4:21" x14ac:dyDescent="0.3">
      <c r="D18" s="94"/>
      <c r="E18" s="94"/>
      <c r="F18" s="94"/>
      <c r="G18" s="94"/>
      <c r="H18" s="94"/>
      <c r="I18" s="94"/>
      <c r="J18" s="94"/>
      <c r="K18" s="94"/>
      <c r="L18" s="94"/>
      <c r="M18" s="94"/>
      <c r="N18" s="94"/>
      <c r="O18" s="94"/>
      <c r="P18" s="94"/>
      <c r="Q18" s="94"/>
      <c r="R18" s="94"/>
      <c r="S18" s="94"/>
      <c r="T18" s="94"/>
      <c r="U18" s="94"/>
    </row>
    <row r="19" spans="4:21" x14ac:dyDescent="0.3">
      <c r="D19" s="94"/>
      <c r="E19" s="94"/>
      <c r="F19" s="94"/>
      <c r="G19" s="94"/>
      <c r="H19" s="94"/>
      <c r="I19" s="94"/>
      <c r="J19" s="94"/>
      <c r="K19" s="94"/>
      <c r="L19" s="94"/>
      <c r="M19" s="94"/>
      <c r="N19" s="94"/>
      <c r="O19" s="94"/>
      <c r="P19" s="94"/>
      <c r="Q19" s="94"/>
      <c r="R19" s="94"/>
      <c r="S19" s="94"/>
      <c r="T19" s="94"/>
      <c r="U19" s="94"/>
    </row>
    <row r="20" spans="4:21" x14ac:dyDescent="0.3">
      <c r="D20" s="94"/>
      <c r="E20" s="94"/>
      <c r="F20" s="94"/>
      <c r="G20" s="94"/>
      <c r="H20" s="94"/>
      <c r="I20" s="94"/>
      <c r="J20" s="94"/>
      <c r="K20" s="94"/>
      <c r="L20" s="94"/>
      <c r="M20" s="94"/>
      <c r="N20" s="94"/>
      <c r="O20" s="94"/>
      <c r="P20" s="94"/>
      <c r="Q20" s="94"/>
      <c r="R20" s="94"/>
      <c r="S20" s="94"/>
      <c r="T20" s="94"/>
      <c r="U20" s="94"/>
    </row>
    <row r="21" spans="4:21" x14ac:dyDescent="0.3">
      <c r="D21" s="94"/>
      <c r="E21" s="94"/>
      <c r="F21" s="94"/>
      <c r="G21" s="94"/>
      <c r="H21" s="94"/>
      <c r="I21" s="94"/>
      <c r="J21" s="94"/>
      <c r="K21" s="94"/>
      <c r="L21" s="94"/>
      <c r="M21" s="94"/>
      <c r="N21" s="94"/>
      <c r="O21" s="94"/>
      <c r="P21" s="94"/>
      <c r="Q21" s="94"/>
      <c r="R21" s="94"/>
      <c r="S21" s="94"/>
      <c r="T21" s="94"/>
      <c r="U21" s="94"/>
    </row>
    <row r="22" spans="4:21" x14ac:dyDescent="0.3">
      <c r="D22" s="94"/>
      <c r="E22" s="94"/>
      <c r="F22" s="94"/>
      <c r="G22" s="94"/>
      <c r="H22" s="94"/>
      <c r="I22" s="94"/>
      <c r="J22" s="94"/>
      <c r="K22" s="94"/>
      <c r="L22" s="94"/>
      <c r="M22" s="94"/>
      <c r="N22" s="94"/>
      <c r="O22" s="94"/>
      <c r="P22" s="94"/>
      <c r="Q22" s="94"/>
      <c r="R22" s="94"/>
      <c r="S22" s="94"/>
      <c r="T22" s="94"/>
      <c r="U22" s="94"/>
    </row>
    <row r="23" spans="4:21" x14ac:dyDescent="0.3">
      <c r="D23" s="94"/>
      <c r="E23" s="94"/>
      <c r="F23" s="94"/>
      <c r="G23" s="94"/>
      <c r="H23" s="94"/>
      <c r="I23" s="94"/>
      <c r="J23" s="94"/>
      <c r="K23" s="94"/>
      <c r="L23" s="94"/>
      <c r="M23" s="94"/>
      <c r="N23" s="94"/>
      <c r="O23" s="94"/>
      <c r="P23" s="94"/>
      <c r="Q23" s="94"/>
      <c r="R23" s="94"/>
      <c r="S23" s="94"/>
      <c r="T23" s="94"/>
      <c r="U23" s="94"/>
    </row>
    <row r="24" spans="4:21" x14ac:dyDescent="0.3">
      <c r="D24" s="94"/>
      <c r="E24" s="94"/>
      <c r="F24" s="94"/>
      <c r="G24" s="94"/>
      <c r="H24" s="94"/>
      <c r="I24" s="94"/>
      <c r="J24" s="94"/>
      <c r="K24" s="94"/>
      <c r="L24" s="94"/>
      <c r="M24" s="94"/>
      <c r="N24" s="94"/>
      <c r="O24" s="94"/>
      <c r="P24" s="94"/>
      <c r="Q24" s="94"/>
      <c r="R24" s="94"/>
      <c r="S24" s="94"/>
      <c r="T24" s="94"/>
      <c r="U24" s="94"/>
    </row>
    <row r="25" spans="4:21" x14ac:dyDescent="0.3">
      <c r="D25" s="94"/>
      <c r="E25" s="94"/>
      <c r="F25" s="94"/>
      <c r="G25" s="94"/>
      <c r="H25" s="94"/>
      <c r="I25" s="94"/>
      <c r="J25" s="94"/>
      <c r="K25" s="94"/>
      <c r="L25" s="94"/>
      <c r="M25" s="94"/>
      <c r="N25" s="94"/>
      <c r="O25" s="94"/>
      <c r="P25" s="94"/>
      <c r="Q25" s="94"/>
      <c r="R25" s="94"/>
      <c r="S25" s="94"/>
      <c r="T25" s="94"/>
      <c r="U25" s="94"/>
    </row>
    <row r="26" spans="4:21" x14ac:dyDescent="0.3">
      <c r="D26" s="94"/>
      <c r="E26" s="94"/>
      <c r="F26" s="94"/>
      <c r="G26" s="94"/>
      <c r="H26" s="94"/>
      <c r="I26" s="94"/>
      <c r="J26" s="94"/>
      <c r="K26" s="94"/>
      <c r="L26" s="94"/>
      <c r="M26" s="94"/>
      <c r="N26" s="94"/>
      <c r="O26" s="94"/>
      <c r="P26" s="94"/>
      <c r="Q26" s="94"/>
      <c r="R26" s="94"/>
      <c r="S26" s="94"/>
      <c r="T26" s="94"/>
      <c r="U26" s="94"/>
    </row>
    <row r="27" spans="4:21" x14ac:dyDescent="0.3">
      <c r="D27" s="94"/>
      <c r="E27" s="94"/>
      <c r="F27" s="94"/>
      <c r="G27" s="94"/>
      <c r="H27" s="94"/>
      <c r="I27" s="94"/>
      <c r="J27" s="94"/>
      <c r="K27" s="94"/>
      <c r="L27" s="94"/>
      <c r="M27" s="94"/>
      <c r="N27" s="94"/>
      <c r="O27" s="94"/>
      <c r="P27" s="94"/>
      <c r="Q27" s="94"/>
      <c r="R27" s="94"/>
      <c r="S27" s="94"/>
      <c r="T27" s="94"/>
      <c r="U27" s="94"/>
    </row>
  </sheetData>
  <mergeCells count="1">
    <mergeCell ref="I2: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3:AF49"/>
  <sheetViews>
    <sheetView showGridLines="0" zoomScale="60" zoomScaleNormal="60" workbookViewId="0">
      <selection activeCell="AG49" sqref="AG49"/>
    </sheetView>
  </sheetViews>
  <sheetFormatPr defaultRowHeight="14.4" x14ac:dyDescent="0.3"/>
  <sheetData>
    <row r="3" spans="8:32" x14ac:dyDescent="0.3">
      <c r="H3" s="96"/>
      <c r="I3" s="96"/>
      <c r="J3" s="96"/>
      <c r="K3" s="96"/>
      <c r="L3" s="96"/>
      <c r="M3" s="96"/>
      <c r="N3" s="96"/>
      <c r="O3" s="96"/>
      <c r="P3" s="96"/>
      <c r="Q3" s="96"/>
      <c r="R3" s="96"/>
      <c r="S3" s="96"/>
      <c r="T3" s="96"/>
      <c r="U3" s="96"/>
      <c r="V3" s="96"/>
      <c r="W3" s="96"/>
      <c r="X3" s="96"/>
      <c r="Y3" s="96"/>
      <c r="Z3" s="96"/>
      <c r="AA3" s="96"/>
      <c r="AB3" s="96"/>
      <c r="AC3" s="96"/>
      <c r="AD3" s="96"/>
      <c r="AE3" s="96"/>
      <c r="AF3" s="96"/>
    </row>
    <row r="4" spans="8:32" ht="14.4" customHeight="1" x14ac:dyDescent="0.3">
      <c r="H4" s="96"/>
      <c r="I4" s="96"/>
      <c r="J4" s="96"/>
      <c r="K4" s="96"/>
      <c r="L4" s="96"/>
      <c r="M4" s="96"/>
      <c r="N4" s="132" t="s">
        <v>1697</v>
      </c>
      <c r="O4" s="132"/>
      <c r="P4" s="132"/>
      <c r="Q4" s="132"/>
      <c r="R4" s="132"/>
      <c r="S4" s="132"/>
      <c r="T4" s="132"/>
      <c r="U4" s="132"/>
      <c r="V4" s="132"/>
      <c r="W4" s="132"/>
      <c r="X4" s="132"/>
      <c r="Y4" s="132"/>
      <c r="Z4" s="96"/>
      <c r="AA4" s="96"/>
      <c r="AB4" s="96"/>
      <c r="AC4" s="96"/>
      <c r="AD4" s="96"/>
      <c r="AE4" s="96"/>
      <c r="AF4" s="96"/>
    </row>
    <row r="5" spans="8:32" x14ac:dyDescent="0.3">
      <c r="H5" s="96"/>
      <c r="I5" s="96"/>
      <c r="J5" s="96"/>
      <c r="K5" s="96"/>
      <c r="L5" s="96"/>
      <c r="M5" s="96"/>
      <c r="N5" s="132"/>
      <c r="O5" s="132"/>
      <c r="P5" s="132"/>
      <c r="Q5" s="132"/>
      <c r="R5" s="132"/>
      <c r="S5" s="132"/>
      <c r="T5" s="132"/>
      <c r="U5" s="132"/>
      <c r="V5" s="132"/>
      <c r="W5" s="132"/>
      <c r="X5" s="132"/>
      <c r="Y5" s="132"/>
      <c r="Z5" s="96"/>
      <c r="AA5" s="96"/>
      <c r="AB5" s="96"/>
      <c r="AC5" s="96"/>
      <c r="AD5" s="96"/>
      <c r="AE5" s="96"/>
      <c r="AF5" s="96"/>
    </row>
    <row r="6" spans="8:32" x14ac:dyDescent="0.3">
      <c r="H6" s="96"/>
      <c r="I6" s="96"/>
      <c r="J6" s="96"/>
      <c r="K6" s="96"/>
      <c r="L6" s="96"/>
      <c r="M6" s="96"/>
      <c r="N6" s="132"/>
      <c r="O6" s="132"/>
      <c r="P6" s="132"/>
      <c r="Q6" s="132"/>
      <c r="R6" s="132"/>
      <c r="S6" s="132"/>
      <c r="T6" s="132"/>
      <c r="U6" s="132"/>
      <c r="V6" s="132"/>
      <c r="W6" s="132"/>
      <c r="X6" s="132"/>
      <c r="Y6" s="132"/>
      <c r="Z6" s="96"/>
      <c r="AA6" s="96"/>
      <c r="AB6" s="96"/>
      <c r="AC6" s="96"/>
      <c r="AD6" s="96"/>
      <c r="AE6" s="96"/>
      <c r="AF6" s="96"/>
    </row>
    <row r="7" spans="8:32" x14ac:dyDescent="0.3">
      <c r="H7" s="96"/>
      <c r="I7" s="96"/>
      <c r="J7" s="96"/>
      <c r="K7" s="96"/>
      <c r="L7" s="96"/>
      <c r="M7" s="96"/>
      <c r="N7" s="96"/>
      <c r="O7" s="96"/>
      <c r="P7" s="96"/>
      <c r="Q7" s="96"/>
      <c r="R7" s="96"/>
      <c r="S7" s="96"/>
      <c r="T7" s="96"/>
      <c r="U7" s="96"/>
      <c r="V7" s="96"/>
      <c r="W7" s="96"/>
      <c r="X7" s="96"/>
      <c r="Y7" s="96"/>
      <c r="Z7" s="96"/>
      <c r="AA7" s="96"/>
      <c r="AB7" s="96"/>
      <c r="AC7" s="96"/>
      <c r="AD7" s="96"/>
      <c r="AE7" s="96"/>
      <c r="AF7" s="96"/>
    </row>
    <row r="8" spans="8:32" x14ac:dyDescent="0.3">
      <c r="H8" s="96"/>
      <c r="I8" s="96"/>
      <c r="J8" s="96"/>
      <c r="K8" s="96"/>
      <c r="L8" s="96"/>
      <c r="M8" s="96"/>
      <c r="N8" s="96"/>
      <c r="O8" s="96"/>
      <c r="P8" s="96"/>
      <c r="Q8" s="96"/>
      <c r="R8" s="96"/>
      <c r="S8" s="96"/>
      <c r="T8" s="96"/>
      <c r="U8" s="96"/>
      <c r="V8" s="96"/>
      <c r="W8" s="96"/>
      <c r="X8" s="96"/>
      <c r="Y8" s="96"/>
      <c r="Z8" s="96"/>
      <c r="AA8" s="96"/>
      <c r="AB8" s="96"/>
      <c r="AC8" s="96"/>
      <c r="AD8" s="96"/>
      <c r="AE8" s="96"/>
      <c r="AF8" s="96"/>
    </row>
    <row r="9" spans="8:32" x14ac:dyDescent="0.3">
      <c r="H9" s="96"/>
      <c r="I9" s="96"/>
      <c r="J9" s="96"/>
      <c r="K9" s="96"/>
      <c r="L9" s="96"/>
      <c r="M9" s="96"/>
      <c r="N9" s="96"/>
      <c r="O9" s="96"/>
      <c r="P9" s="96"/>
      <c r="Q9" s="96"/>
      <c r="R9" s="96"/>
      <c r="S9" s="96"/>
      <c r="T9" s="96"/>
      <c r="U9" s="96"/>
      <c r="V9" s="96"/>
      <c r="W9" s="96"/>
      <c r="X9" s="96"/>
      <c r="Y9" s="96"/>
      <c r="Z9" s="96"/>
      <c r="AA9" s="96"/>
      <c r="AB9" s="96"/>
      <c r="AC9" s="96"/>
      <c r="AD9" s="96"/>
      <c r="AE9" s="96"/>
      <c r="AF9" s="96"/>
    </row>
    <row r="10" spans="8:32" x14ac:dyDescent="0.3">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row>
    <row r="11" spans="8:32" x14ac:dyDescent="0.3">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row>
    <row r="12" spans="8:32" x14ac:dyDescent="0.3">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row>
    <row r="13" spans="8:32" x14ac:dyDescent="0.3">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row>
    <row r="14" spans="8:32" x14ac:dyDescent="0.3">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row>
    <row r="15" spans="8:32" x14ac:dyDescent="0.3">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row>
    <row r="16" spans="8:32" x14ac:dyDescent="0.3">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row>
    <row r="17" spans="8:32" x14ac:dyDescent="0.3">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row>
    <row r="18" spans="8:32" x14ac:dyDescent="0.3">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row>
    <row r="19" spans="8:32" x14ac:dyDescent="0.3">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row>
    <row r="20" spans="8:32" x14ac:dyDescent="0.3">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row>
    <row r="21" spans="8:32" x14ac:dyDescent="0.3">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row>
    <row r="22" spans="8:32" x14ac:dyDescent="0.3">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row>
    <row r="23" spans="8:32" x14ac:dyDescent="0.3">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row>
    <row r="24" spans="8:32" x14ac:dyDescent="0.3">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row>
    <row r="25" spans="8:32" x14ac:dyDescent="0.3">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row>
    <row r="26" spans="8:32" x14ac:dyDescent="0.3">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row>
    <row r="27" spans="8:32" x14ac:dyDescent="0.3">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row>
    <row r="28" spans="8:32" x14ac:dyDescent="0.3">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row>
    <row r="29" spans="8:32" x14ac:dyDescent="0.3">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row>
    <row r="30" spans="8:32" x14ac:dyDescent="0.3">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row>
    <row r="31" spans="8:32" x14ac:dyDescent="0.3">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row>
    <row r="32" spans="8:32" x14ac:dyDescent="0.3">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row>
    <row r="33" spans="8:32" x14ac:dyDescent="0.3">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row>
    <row r="34" spans="8:32" x14ac:dyDescent="0.3">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row>
    <row r="35" spans="8:32" x14ac:dyDescent="0.3">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row>
    <row r="36" spans="8:32" x14ac:dyDescent="0.3">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row>
    <row r="37" spans="8:32" x14ac:dyDescent="0.3">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row>
    <row r="38" spans="8:32" x14ac:dyDescent="0.3">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row>
    <row r="39" spans="8:32" x14ac:dyDescent="0.3">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row>
    <row r="40" spans="8:32" x14ac:dyDescent="0.3">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row>
    <row r="41" spans="8:32" x14ac:dyDescent="0.3">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row>
    <row r="42" spans="8:32" x14ac:dyDescent="0.3">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row>
    <row r="43" spans="8:32" x14ac:dyDescent="0.3">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row>
    <row r="44" spans="8:32" x14ac:dyDescent="0.3">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row>
    <row r="45" spans="8:32" x14ac:dyDescent="0.3">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row>
    <row r="46" spans="8:32" x14ac:dyDescent="0.3">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row>
    <row r="47" spans="8:32" x14ac:dyDescent="0.3">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row>
    <row r="48" spans="8:32" x14ac:dyDescent="0.3">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row>
    <row r="49" spans="8:32" x14ac:dyDescent="0.3">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row>
  </sheetData>
  <mergeCells count="1">
    <mergeCell ref="N4: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1"/>
  <sheetViews>
    <sheetView showGridLines="0" workbookViewId="0">
      <selection activeCell="L201" sqref="L201"/>
    </sheetView>
  </sheetViews>
  <sheetFormatPr defaultRowHeight="14.4" x14ac:dyDescent="0.3"/>
  <cols>
    <col min="1" max="1" width="35.88671875" bestFit="1" customWidth="1"/>
    <col min="2" max="2" width="5" bestFit="1" customWidth="1"/>
    <col min="3" max="3" width="5.88671875" bestFit="1" customWidth="1"/>
    <col min="4" max="4" width="8.77734375" bestFit="1" customWidth="1"/>
    <col min="5" max="6" width="14.21875" bestFit="1" customWidth="1"/>
    <col min="7" max="7" width="13.109375" bestFit="1" customWidth="1"/>
    <col min="8" max="8" width="16.5546875" bestFit="1" customWidth="1"/>
    <col min="9" max="9" width="13.88671875" bestFit="1" customWidth="1"/>
    <col min="10" max="10" width="16.6640625" bestFit="1" customWidth="1"/>
    <col min="11" max="11" width="19.21875" bestFit="1" customWidth="1"/>
  </cols>
  <sheetData>
    <row r="1" spans="1:11" x14ac:dyDescent="0.3">
      <c r="A1" s="75" t="s">
        <v>0</v>
      </c>
      <c r="B1" s="75" t="s">
        <v>1</v>
      </c>
      <c r="C1" s="75" t="s">
        <v>2</v>
      </c>
      <c r="D1" s="75" t="s">
        <v>3</v>
      </c>
      <c r="E1" s="75" t="s">
        <v>4</v>
      </c>
      <c r="F1" s="75" t="s">
        <v>5</v>
      </c>
      <c r="G1" s="75" t="s">
        <v>6</v>
      </c>
      <c r="H1" s="75" t="s">
        <v>1585</v>
      </c>
      <c r="I1" s="75" t="s">
        <v>1622</v>
      </c>
      <c r="J1" s="75" t="s">
        <v>1644</v>
      </c>
      <c r="K1" s="75" t="s">
        <v>1645</v>
      </c>
    </row>
    <row r="2" spans="1:11" x14ac:dyDescent="0.3">
      <c r="A2" s="2" t="s">
        <v>7</v>
      </c>
      <c r="B2" s="3">
        <v>230</v>
      </c>
      <c r="C2" s="3">
        <v>690</v>
      </c>
      <c r="D2" s="3">
        <v>49302</v>
      </c>
      <c r="E2" s="3" t="s">
        <v>8</v>
      </c>
      <c r="F2" s="3" t="s">
        <v>9</v>
      </c>
      <c r="G2" s="22">
        <v>41991</v>
      </c>
      <c r="H2" s="3" t="str">
        <f>IF(D2&lt;20000,"Low",IF(D2&lt;50000,"Medium","High"))</f>
        <v>Medium</v>
      </c>
      <c r="I2" s="3" t="str">
        <f>VLOOKUP(B2, Customers_Membership!A1:E201, 5, 0)</f>
        <v>Internal Goods</v>
      </c>
      <c r="J2" s="3">
        <f>VLOOKUP(B2, Customers_Membership!A1:J201, 10, 0)</f>
        <v>1288</v>
      </c>
      <c r="K2" s="4" t="str">
        <f>IF(J2&lt;1000, IF(D2&gt;50000, "Short-Term, High-Value", "Short-Term, Low-Value"), IF(D2&gt;50000, "Long-Term, High-Value", "Long-Term, Low-Value"))</f>
        <v>Long-Term, Low-Value</v>
      </c>
    </row>
    <row r="3" spans="1:11" x14ac:dyDescent="0.3">
      <c r="A3" s="5" t="s">
        <v>10</v>
      </c>
      <c r="B3" s="6">
        <v>3189</v>
      </c>
      <c r="C3" s="6">
        <v>933</v>
      </c>
      <c r="D3" s="6">
        <v>78698</v>
      </c>
      <c r="E3" s="6" t="s">
        <v>8</v>
      </c>
      <c r="F3" s="6" t="s">
        <v>9</v>
      </c>
      <c r="G3" s="11">
        <v>35621</v>
      </c>
      <c r="H3" s="6" t="str">
        <f t="shared" ref="H3:H66" si="0">IF(D3&lt;20000,"Low",IF(D3&lt;50000,"Medium","High"))</f>
        <v>High</v>
      </c>
      <c r="I3" s="6" t="str">
        <f>VLOOKUP(B3, Customers_Membership!A2:E202, 5, 0)</f>
        <v>Wholesale</v>
      </c>
      <c r="J3" s="6">
        <f>VLOOKUP(B3, Customers_Membership!A2:J202, 10, 0)</f>
        <v>7137</v>
      </c>
      <c r="K3" s="7" t="str">
        <f t="shared" ref="K3:K66" si="1">IF(J3&lt;1000, IF(D3&gt;50000, "Short-Term, High-Value", "Short-Term, Low-Value"), IF(D3&gt;50000, "Long-Term, High-Value", "Long-Term, Low-Value"))</f>
        <v>Long-Term, High-Value</v>
      </c>
    </row>
    <row r="4" spans="1:11" x14ac:dyDescent="0.3">
      <c r="A4" s="5" t="s">
        <v>11</v>
      </c>
      <c r="B4" s="6">
        <v>2216</v>
      </c>
      <c r="C4" s="6">
        <v>261</v>
      </c>
      <c r="D4" s="6">
        <v>69417</v>
      </c>
      <c r="E4" s="6" t="s">
        <v>12</v>
      </c>
      <c r="F4" s="6" t="s">
        <v>9</v>
      </c>
      <c r="G4" s="6"/>
      <c r="H4" s="6" t="str">
        <f t="shared" si="0"/>
        <v>High</v>
      </c>
      <c r="I4" s="6" t="str">
        <f>VLOOKUP(B4, Customers_Membership!A3:E203, 5, 0)</f>
        <v>Retail</v>
      </c>
      <c r="J4" s="6">
        <f>VLOOKUP(B4, Customers_Membership!A3:J203, 10, 0)</f>
        <v>6838</v>
      </c>
      <c r="K4" s="7" t="str">
        <f t="shared" si="1"/>
        <v>Long-Term, High-Value</v>
      </c>
    </row>
    <row r="5" spans="1:11" x14ac:dyDescent="0.3">
      <c r="A5" s="5" t="s">
        <v>13</v>
      </c>
      <c r="B5" s="6">
        <v>1904</v>
      </c>
      <c r="C5" s="6">
        <v>445</v>
      </c>
      <c r="D5" s="6">
        <v>39655</v>
      </c>
      <c r="E5" s="6" t="s">
        <v>12</v>
      </c>
      <c r="F5" s="6" t="s">
        <v>14</v>
      </c>
      <c r="G5" s="6"/>
      <c r="H5" s="6" t="str">
        <f t="shared" si="0"/>
        <v>Medium</v>
      </c>
      <c r="I5" s="6" t="str">
        <f>VLOOKUP(B5, Customers_Membership!A4:E204, 5, 0)</f>
        <v>Internal Goods</v>
      </c>
      <c r="J5" s="6">
        <f>VLOOKUP(B5, Customers_Membership!A4:J204, 10, 0)</f>
        <v>6570</v>
      </c>
      <c r="K5" s="7" t="str">
        <f t="shared" si="1"/>
        <v>Long-Term, Low-Value</v>
      </c>
    </row>
    <row r="6" spans="1:11" x14ac:dyDescent="0.3">
      <c r="A6" s="5" t="s">
        <v>15</v>
      </c>
      <c r="B6" s="6">
        <v>7342</v>
      </c>
      <c r="C6" s="6">
        <v>722</v>
      </c>
      <c r="D6" s="6">
        <v>87400</v>
      </c>
      <c r="E6" s="6" t="s">
        <v>12</v>
      </c>
      <c r="F6" s="6" t="s">
        <v>14</v>
      </c>
      <c r="G6" s="6"/>
      <c r="H6" s="6" t="str">
        <f t="shared" si="0"/>
        <v>High</v>
      </c>
      <c r="I6" s="6" t="str">
        <f>VLOOKUP(B6, Customers_Membership!A5:E205, 5, 0)</f>
        <v>Wholesale</v>
      </c>
      <c r="J6" s="6">
        <f>VLOOKUP(B6, Customers_Membership!A5:J205, 10, 0)</f>
        <v>4802</v>
      </c>
      <c r="K6" s="7" t="str">
        <f t="shared" si="1"/>
        <v>Long-Term, High-Value</v>
      </c>
    </row>
    <row r="7" spans="1:11" x14ac:dyDescent="0.3">
      <c r="A7" s="5" t="s">
        <v>16</v>
      </c>
      <c r="B7" s="6">
        <v>7633</v>
      </c>
      <c r="C7" s="6">
        <v>129</v>
      </c>
      <c r="D7" s="6">
        <v>56881</v>
      </c>
      <c r="E7" s="6" t="s">
        <v>8</v>
      </c>
      <c r="F7" s="6" t="s">
        <v>9</v>
      </c>
      <c r="G7" s="11">
        <v>26238</v>
      </c>
      <c r="H7" s="6" t="str">
        <f t="shared" si="0"/>
        <v>High</v>
      </c>
      <c r="I7" s="6" t="str">
        <f>VLOOKUP(B7, Customers_Membership!A6:E206, 5, 0)</f>
        <v>Internal Goods</v>
      </c>
      <c r="J7" s="6">
        <f>VLOOKUP(B7, Customers_Membership!A6:J206, 10, 0)</f>
        <v>7337</v>
      </c>
      <c r="K7" s="7" t="str">
        <f t="shared" si="1"/>
        <v>Long-Term, High-Value</v>
      </c>
    </row>
    <row r="8" spans="1:11" x14ac:dyDescent="0.3">
      <c r="A8" s="5" t="s">
        <v>17</v>
      </c>
      <c r="B8" s="6">
        <v>2154</v>
      </c>
      <c r="C8" s="6">
        <v>489</v>
      </c>
      <c r="D8" s="6">
        <v>99239</v>
      </c>
      <c r="E8" s="6" t="s">
        <v>12</v>
      </c>
      <c r="F8" s="6" t="s">
        <v>14</v>
      </c>
      <c r="G8" s="6"/>
      <c r="H8" s="6" t="str">
        <f t="shared" si="0"/>
        <v>High</v>
      </c>
      <c r="I8" s="6" t="str">
        <f>VLOOKUP(B8, Customers_Membership!A7:E207, 5, 0)</f>
        <v>Wholesale</v>
      </c>
      <c r="J8" s="6">
        <f>VLOOKUP(B8, Customers_Membership!A7:J207, 10, 0)</f>
        <v>2422</v>
      </c>
      <c r="K8" s="7" t="str">
        <f t="shared" si="1"/>
        <v>Long-Term, High-Value</v>
      </c>
    </row>
    <row r="9" spans="1:11" x14ac:dyDescent="0.3">
      <c r="A9" s="5" t="s">
        <v>18</v>
      </c>
      <c r="B9" s="6">
        <v>5543</v>
      </c>
      <c r="C9" s="6">
        <v>165</v>
      </c>
      <c r="D9" s="6">
        <v>23921</v>
      </c>
      <c r="E9" s="6" t="s">
        <v>12</v>
      </c>
      <c r="F9" s="6" t="s">
        <v>14</v>
      </c>
      <c r="G9" s="6"/>
      <c r="H9" s="6" t="str">
        <f t="shared" si="0"/>
        <v>Medium</v>
      </c>
      <c r="I9" s="6" t="str">
        <f>VLOOKUP(B9, Customers_Membership!A8:E208, 5, 0)</f>
        <v>Wholesale</v>
      </c>
      <c r="J9" s="6">
        <f>VLOOKUP(B9, Customers_Membership!A8:J208, 10, 0)</f>
        <v>4749</v>
      </c>
      <c r="K9" s="7" t="str">
        <f t="shared" si="1"/>
        <v>Long-Term, Low-Value</v>
      </c>
    </row>
    <row r="10" spans="1:11" x14ac:dyDescent="0.3">
      <c r="A10" s="5" t="s">
        <v>19</v>
      </c>
      <c r="B10" s="6">
        <v>2332</v>
      </c>
      <c r="C10" s="6">
        <v>164</v>
      </c>
      <c r="D10" s="6">
        <v>67599</v>
      </c>
      <c r="E10" s="6" t="s">
        <v>12</v>
      </c>
      <c r="F10" s="6" t="s">
        <v>9</v>
      </c>
      <c r="G10" s="6"/>
      <c r="H10" s="6" t="str">
        <f t="shared" si="0"/>
        <v>High</v>
      </c>
      <c r="I10" s="6" t="str">
        <f>VLOOKUP(B10, Customers_Membership!A9:E209, 5, 0)</f>
        <v>Retail</v>
      </c>
      <c r="J10" s="6">
        <f>VLOOKUP(B10, Customers_Membership!A9:J209, 10, 0)</f>
        <v>1950</v>
      </c>
      <c r="K10" s="7" t="str">
        <f t="shared" si="1"/>
        <v>Long-Term, High-Value</v>
      </c>
    </row>
    <row r="11" spans="1:11" x14ac:dyDescent="0.3">
      <c r="A11" s="5" t="s">
        <v>20</v>
      </c>
      <c r="B11" s="6">
        <v>4094</v>
      </c>
      <c r="C11" s="6">
        <v>364</v>
      </c>
      <c r="D11" s="6">
        <v>3725</v>
      </c>
      <c r="E11" s="6" t="s">
        <v>12</v>
      </c>
      <c r="F11" s="6" t="s">
        <v>14</v>
      </c>
      <c r="G11" s="6"/>
      <c r="H11" s="6" t="str">
        <f t="shared" si="0"/>
        <v>Low</v>
      </c>
      <c r="I11" s="6" t="str">
        <f>VLOOKUP(B11, Customers_Membership!A10:E210, 5, 0)</f>
        <v>Internal Goods</v>
      </c>
      <c r="J11" s="6">
        <f>VLOOKUP(B11, Customers_Membership!A10:J210, 10, 0)</f>
        <v>6489</v>
      </c>
      <c r="K11" s="7" t="str">
        <f t="shared" si="1"/>
        <v>Long-Term, Low-Value</v>
      </c>
    </row>
    <row r="12" spans="1:11" x14ac:dyDescent="0.3">
      <c r="A12" s="5" t="s">
        <v>21</v>
      </c>
      <c r="B12" s="6">
        <v>3042</v>
      </c>
      <c r="C12" s="6">
        <v>469</v>
      </c>
      <c r="D12" s="6">
        <v>95516</v>
      </c>
      <c r="E12" s="6" t="s">
        <v>8</v>
      </c>
      <c r="F12" s="6" t="s">
        <v>14</v>
      </c>
      <c r="G12" s="11">
        <v>33373</v>
      </c>
      <c r="H12" s="6" t="str">
        <f t="shared" si="0"/>
        <v>High</v>
      </c>
      <c r="I12" s="6" t="str">
        <f>VLOOKUP(B12, Customers_Membership!A11:E211, 5, 0)</f>
        <v>Wholesale</v>
      </c>
      <c r="J12" s="6">
        <f>VLOOKUP(B12, Customers_Membership!A11:J211, 10, 0)</f>
        <v>3410</v>
      </c>
      <c r="K12" s="7" t="str">
        <f t="shared" si="1"/>
        <v>Long-Term, High-Value</v>
      </c>
    </row>
    <row r="13" spans="1:11" x14ac:dyDescent="0.3">
      <c r="A13" s="5" t="s">
        <v>22</v>
      </c>
      <c r="B13" s="6">
        <v>2220</v>
      </c>
      <c r="C13" s="6">
        <v>158</v>
      </c>
      <c r="D13" s="6">
        <v>62528</v>
      </c>
      <c r="E13" s="6" t="s">
        <v>8</v>
      </c>
      <c r="F13" s="6" t="s">
        <v>14</v>
      </c>
      <c r="G13" s="11">
        <v>27941</v>
      </c>
      <c r="H13" s="6" t="str">
        <f t="shared" si="0"/>
        <v>High</v>
      </c>
      <c r="I13" s="6" t="str">
        <f>VLOOKUP(B13, Customers_Membership!A12:E212, 5, 0)</f>
        <v>Wholesale</v>
      </c>
      <c r="J13" s="6">
        <f>VLOOKUP(B13, Customers_Membership!A12:J212, 10, 0)</f>
        <v>4776</v>
      </c>
      <c r="K13" s="7" t="str">
        <f t="shared" si="1"/>
        <v>Long-Term, High-Value</v>
      </c>
    </row>
    <row r="14" spans="1:11" x14ac:dyDescent="0.3">
      <c r="A14" s="5" t="s">
        <v>23</v>
      </c>
      <c r="B14" s="6">
        <v>4988</v>
      </c>
      <c r="C14" s="6">
        <v>337</v>
      </c>
      <c r="D14" s="6">
        <v>21021</v>
      </c>
      <c r="E14" s="6" t="s">
        <v>12</v>
      </c>
      <c r="F14" s="6" t="s">
        <v>9</v>
      </c>
      <c r="G14" s="6"/>
      <c r="H14" s="6" t="str">
        <f t="shared" si="0"/>
        <v>Medium</v>
      </c>
      <c r="I14" s="6" t="str">
        <f>VLOOKUP(B14, Customers_Membership!A13:E213, 5, 0)</f>
        <v>Wholesale</v>
      </c>
      <c r="J14" s="6">
        <f>VLOOKUP(B14, Customers_Membership!A13:J213, 10, 0)</f>
        <v>4518</v>
      </c>
      <c r="K14" s="7" t="str">
        <f t="shared" si="1"/>
        <v>Long-Term, Low-Value</v>
      </c>
    </row>
    <row r="15" spans="1:11" x14ac:dyDescent="0.3">
      <c r="A15" s="5" t="s">
        <v>24</v>
      </c>
      <c r="B15" s="6">
        <v>175</v>
      </c>
      <c r="C15" s="6">
        <v>634</v>
      </c>
      <c r="D15" s="6">
        <v>99492</v>
      </c>
      <c r="E15" s="6" t="s">
        <v>12</v>
      </c>
      <c r="F15" s="6" t="s">
        <v>9</v>
      </c>
      <c r="G15" s="6"/>
      <c r="H15" s="6" t="str">
        <f t="shared" si="0"/>
        <v>High</v>
      </c>
      <c r="I15" s="6" t="str">
        <f>VLOOKUP(B15, Customers_Membership!A14:E214, 5, 0)</f>
        <v>Wholesale</v>
      </c>
      <c r="J15" s="6">
        <f>VLOOKUP(B15, Customers_Membership!A14:J214, 10, 0)</f>
        <v>2017</v>
      </c>
      <c r="K15" s="7" t="str">
        <f t="shared" si="1"/>
        <v>Long-Term, High-Value</v>
      </c>
    </row>
    <row r="16" spans="1:11" x14ac:dyDescent="0.3">
      <c r="A16" s="5" t="s">
        <v>25</v>
      </c>
      <c r="B16" s="6">
        <v>4233</v>
      </c>
      <c r="C16" s="6">
        <v>577</v>
      </c>
      <c r="D16" s="6">
        <v>60282</v>
      </c>
      <c r="E16" s="6" t="s">
        <v>8</v>
      </c>
      <c r="F16" s="6" t="s">
        <v>9</v>
      </c>
      <c r="G16" s="11">
        <v>31998</v>
      </c>
      <c r="H16" s="6" t="str">
        <f t="shared" si="0"/>
        <v>High</v>
      </c>
      <c r="I16" s="6" t="str">
        <f>VLOOKUP(B16, Customers_Membership!A15:E215, 5, 0)</f>
        <v>Internal Goods</v>
      </c>
      <c r="J16" s="6">
        <f>VLOOKUP(B16, Customers_Membership!A15:J215, 10, 0)</f>
        <v>5764</v>
      </c>
      <c r="K16" s="7" t="str">
        <f t="shared" si="1"/>
        <v>Long-Term, High-Value</v>
      </c>
    </row>
    <row r="17" spans="1:11" x14ac:dyDescent="0.3">
      <c r="A17" s="5" t="s">
        <v>26</v>
      </c>
      <c r="B17" s="6">
        <v>4351</v>
      </c>
      <c r="C17" s="6">
        <v>907</v>
      </c>
      <c r="D17" s="6">
        <v>20357</v>
      </c>
      <c r="E17" s="6" t="s">
        <v>12</v>
      </c>
      <c r="F17" s="6" t="s">
        <v>9</v>
      </c>
      <c r="G17" s="6"/>
      <c r="H17" s="6" t="str">
        <f t="shared" si="0"/>
        <v>Medium</v>
      </c>
      <c r="I17" s="6" t="str">
        <f>VLOOKUP(B17, Customers_Membership!A16:E216, 5, 0)</f>
        <v>Internal Goods</v>
      </c>
      <c r="J17" s="6">
        <f>VLOOKUP(B17, Customers_Membership!A16:J216, 10, 0)</f>
        <v>1864</v>
      </c>
      <c r="K17" s="7" t="str">
        <f t="shared" si="1"/>
        <v>Long-Term, Low-Value</v>
      </c>
    </row>
    <row r="18" spans="1:11" x14ac:dyDescent="0.3">
      <c r="A18" s="5" t="s">
        <v>27</v>
      </c>
      <c r="B18" s="6">
        <v>5578</v>
      </c>
      <c r="C18" s="6">
        <v>870</v>
      </c>
      <c r="D18" s="6">
        <v>24053</v>
      </c>
      <c r="E18" s="6" t="s">
        <v>12</v>
      </c>
      <c r="F18" s="6" t="s">
        <v>9</v>
      </c>
      <c r="G18" s="6"/>
      <c r="H18" s="6" t="str">
        <f t="shared" si="0"/>
        <v>Medium</v>
      </c>
      <c r="I18" s="6" t="str">
        <f>VLOOKUP(B18, Customers_Membership!A17:E217, 5, 0)</f>
        <v>Wholesale</v>
      </c>
      <c r="J18" s="6">
        <f>VLOOKUP(B18, Customers_Membership!A17:J217, 10, 0)</f>
        <v>4499</v>
      </c>
      <c r="K18" s="7" t="str">
        <f t="shared" si="1"/>
        <v>Long-Term, Low-Value</v>
      </c>
    </row>
    <row r="19" spans="1:11" x14ac:dyDescent="0.3">
      <c r="A19" s="5" t="s">
        <v>28</v>
      </c>
      <c r="B19" s="6">
        <v>4523</v>
      </c>
      <c r="C19" s="6">
        <v>982</v>
      </c>
      <c r="D19" s="6">
        <v>50958</v>
      </c>
      <c r="E19" s="6" t="s">
        <v>12</v>
      </c>
      <c r="F19" s="6" t="s">
        <v>9</v>
      </c>
      <c r="G19" s="6"/>
      <c r="H19" s="6" t="str">
        <f t="shared" si="0"/>
        <v>High</v>
      </c>
      <c r="I19" s="6" t="str">
        <f>VLOOKUP(B19, Customers_Membership!A18:E218, 5, 0)</f>
        <v>Wholesale</v>
      </c>
      <c r="J19" s="6">
        <f>VLOOKUP(B19, Customers_Membership!A18:J218, 10, 0)</f>
        <v>6566</v>
      </c>
      <c r="K19" s="7" t="str">
        <f t="shared" si="1"/>
        <v>Long-Term, High-Value</v>
      </c>
    </row>
    <row r="20" spans="1:11" x14ac:dyDescent="0.3">
      <c r="A20" s="5" t="s">
        <v>29</v>
      </c>
      <c r="B20" s="6">
        <v>2972</v>
      </c>
      <c r="C20" s="6">
        <v>351</v>
      </c>
      <c r="D20" s="6">
        <v>68227</v>
      </c>
      <c r="E20" s="6" t="s">
        <v>8</v>
      </c>
      <c r="F20" s="6" t="s">
        <v>9</v>
      </c>
      <c r="G20" s="11">
        <v>28312</v>
      </c>
      <c r="H20" s="6" t="str">
        <f t="shared" si="0"/>
        <v>High</v>
      </c>
      <c r="I20" s="6" t="str">
        <f>VLOOKUP(B20, Customers_Membership!A19:E219, 5, 0)</f>
        <v>Wholesale</v>
      </c>
      <c r="J20" s="6">
        <f>VLOOKUP(B20, Customers_Membership!A19:J219, 10, 0)</f>
        <v>1720</v>
      </c>
      <c r="K20" s="7" t="str">
        <f t="shared" si="1"/>
        <v>Long-Term, High-Value</v>
      </c>
    </row>
    <row r="21" spans="1:11" x14ac:dyDescent="0.3">
      <c r="A21" s="5" t="s">
        <v>30</v>
      </c>
      <c r="B21" s="6">
        <v>6153</v>
      </c>
      <c r="C21" s="6">
        <v>328</v>
      </c>
      <c r="D21" s="6">
        <v>77861</v>
      </c>
      <c r="E21" s="6" t="s">
        <v>8</v>
      </c>
      <c r="F21" s="6" t="s">
        <v>9</v>
      </c>
      <c r="G21" s="11">
        <v>35681</v>
      </c>
      <c r="H21" s="6" t="str">
        <f t="shared" si="0"/>
        <v>High</v>
      </c>
      <c r="I21" s="6" t="str">
        <f>VLOOKUP(B21, Customers_Membership!A20:E220, 5, 0)</f>
        <v>Retail</v>
      </c>
      <c r="J21" s="6">
        <f>VLOOKUP(B21, Customers_Membership!A20:J220, 10, 0)</f>
        <v>3859</v>
      </c>
      <c r="K21" s="7" t="str">
        <f t="shared" si="1"/>
        <v>Long-Term, High-Value</v>
      </c>
    </row>
    <row r="22" spans="1:11" x14ac:dyDescent="0.3">
      <c r="A22" s="5" t="s">
        <v>31</v>
      </c>
      <c r="B22" s="6">
        <v>4852</v>
      </c>
      <c r="C22" s="6">
        <v>242</v>
      </c>
      <c r="D22" s="6">
        <v>48315</v>
      </c>
      <c r="E22" s="6" t="s">
        <v>12</v>
      </c>
      <c r="F22" s="6" t="s">
        <v>9</v>
      </c>
      <c r="G22" s="6"/>
      <c r="H22" s="6" t="str">
        <f t="shared" si="0"/>
        <v>Medium</v>
      </c>
      <c r="I22" s="6" t="str">
        <f>VLOOKUP(B22, Customers_Membership!A21:E221, 5, 0)</f>
        <v>Internal Goods</v>
      </c>
      <c r="J22" s="6">
        <f>VLOOKUP(B22, Customers_Membership!A21:J221, 10, 0)</f>
        <v>6006</v>
      </c>
      <c r="K22" s="7" t="str">
        <f t="shared" si="1"/>
        <v>Long-Term, Low-Value</v>
      </c>
    </row>
    <row r="23" spans="1:11" x14ac:dyDescent="0.3">
      <c r="A23" s="5" t="s">
        <v>32</v>
      </c>
      <c r="B23" s="6">
        <v>8106</v>
      </c>
      <c r="C23" s="6">
        <v>421</v>
      </c>
      <c r="D23" s="6">
        <v>83002</v>
      </c>
      <c r="E23" s="6" t="s">
        <v>8</v>
      </c>
      <c r="F23" s="6" t="s">
        <v>9</v>
      </c>
      <c r="G23" s="11">
        <v>36224</v>
      </c>
      <c r="H23" s="6" t="str">
        <f t="shared" si="0"/>
        <v>High</v>
      </c>
      <c r="I23" s="6" t="str">
        <f>VLOOKUP(B23, Customers_Membership!A22:E222, 5, 0)</f>
        <v>Retail</v>
      </c>
      <c r="J23" s="6">
        <f>VLOOKUP(B23, Customers_Membership!A22:J222, 10, 0)</f>
        <v>2081</v>
      </c>
      <c r="K23" s="7" t="str">
        <f t="shared" si="1"/>
        <v>Long-Term, High-Value</v>
      </c>
    </row>
    <row r="24" spans="1:11" x14ac:dyDescent="0.3">
      <c r="A24" s="5" t="s">
        <v>33</v>
      </c>
      <c r="B24" s="6">
        <v>3917</v>
      </c>
      <c r="C24" s="6">
        <v>6</v>
      </c>
      <c r="D24" s="6">
        <v>47650</v>
      </c>
      <c r="E24" s="6" t="s">
        <v>8</v>
      </c>
      <c r="F24" s="6" t="s">
        <v>14</v>
      </c>
      <c r="G24" s="11">
        <v>28437</v>
      </c>
      <c r="H24" s="6" t="str">
        <f t="shared" si="0"/>
        <v>Medium</v>
      </c>
      <c r="I24" s="6" t="str">
        <f>VLOOKUP(B24, Customers_Membership!A23:E223, 5, 0)</f>
        <v>Internal Goods</v>
      </c>
      <c r="J24" s="6">
        <f>VLOOKUP(B24, Customers_Membership!A23:J223, 10, 0)</f>
        <v>6208</v>
      </c>
      <c r="K24" s="7" t="str">
        <f t="shared" si="1"/>
        <v>Long-Term, Low-Value</v>
      </c>
    </row>
    <row r="25" spans="1:11" x14ac:dyDescent="0.3">
      <c r="A25" s="5" t="s">
        <v>34</v>
      </c>
      <c r="B25" s="6">
        <v>9377</v>
      </c>
      <c r="C25" s="6">
        <v>384</v>
      </c>
      <c r="D25" s="6">
        <v>19386</v>
      </c>
      <c r="E25" s="6" t="s">
        <v>12</v>
      </c>
      <c r="F25" s="6" t="s">
        <v>14</v>
      </c>
      <c r="G25" s="6"/>
      <c r="H25" s="6" t="str">
        <f t="shared" si="0"/>
        <v>Low</v>
      </c>
      <c r="I25" s="6" t="str">
        <f>VLOOKUP(B25, Customers_Membership!A24:E224, 5, 0)</f>
        <v>Internal Goods</v>
      </c>
      <c r="J25" s="6">
        <f>VLOOKUP(B25, Customers_Membership!A24:J224, 10, 0)</f>
        <v>2470</v>
      </c>
      <c r="K25" s="7" t="str">
        <f t="shared" si="1"/>
        <v>Long-Term, Low-Value</v>
      </c>
    </row>
    <row r="26" spans="1:11" x14ac:dyDescent="0.3">
      <c r="A26" s="5" t="s">
        <v>35</v>
      </c>
      <c r="B26" s="6">
        <v>5387</v>
      </c>
      <c r="C26" s="6">
        <v>286</v>
      </c>
      <c r="D26" s="6">
        <v>39432</v>
      </c>
      <c r="E26" s="6" t="s">
        <v>8</v>
      </c>
      <c r="F26" s="6" t="s">
        <v>14</v>
      </c>
      <c r="G26" s="11">
        <v>38610</v>
      </c>
      <c r="H26" s="6" t="str">
        <f t="shared" si="0"/>
        <v>Medium</v>
      </c>
      <c r="I26" s="6" t="str">
        <f>VLOOKUP(B26, Customers_Membership!A25:E225, 5, 0)</f>
        <v>Retail</v>
      </c>
      <c r="J26" s="6">
        <f>VLOOKUP(B26, Customers_Membership!A25:J225, 10, 0)</f>
        <v>856</v>
      </c>
      <c r="K26" s="7" t="str">
        <f t="shared" si="1"/>
        <v>Short-Term, Low-Value</v>
      </c>
    </row>
    <row r="27" spans="1:11" x14ac:dyDescent="0.3">
      <c r="A27" s="5" t="s">
        <v>36</v>
      </c>
      <c r="B27" s="6">
        <v>6513</v>
      </c>
      <c r="C27" s="6">
        <v>892</v>
      </c>
      <c r="D27" s="6">
        <v>1421</v>
      </c>
      <c r="E27" s="6" t="s">
        <v>8</v>
      </c>
      <c r="F27" s="6" t="s">
        <v>14</v>
      </c>
      <c r="G27" s="11">
        <v>43811</v>
      </c>
      <c r="H27" s="6" t="str">
        <f t="shared" si="0"/>
        <v>Low</v>
      </c>
      <c r="I27" s="6" t="str">
        <f>VLOOKUP(B27, Customers_Membership!A26:E226, 5, 0)</f>
        <v>Retail</v>
      </c>
      <c r="J27" s="6">
        <f>VLOOKUP(B27, Customers_Membership!A26:J226, 10, 0)</f>
        <v>4602</v>
      </c>
      <c r="K27" s="7" t="str">
        <f t="shared" si="1"/>
        <v>Long-Term, Low-Value</v>
      </c>
    </row>
    <row r="28" spans="1:11" x14ac:dyDescent="0.3">
      <c r="A28" s="5" t="s">
        <v>37</v>
      </c>
      <c r="B28" s="6">
        <v>3965</v>
      </c>
      <c r="C28" s="6">
        <v>558</v>
      </c>
      <c r="D28" s="6">
        <v>16113</v>
      </c>
      <c r="E28" s="6" t="s">
        <v>8</v>
      </c>
      <c r="F28" s="6" t="s">
        <v>14</v>
      </c>
      <c r="G28" s="11">
        <v>41593</v>
      </c>
      <c r="H28" s="6" t="str">
        <f t="shared" si="0"/>
        <v>Low</v>
      </c>
      <c r="I28" s="6" t="str">
        <f>VLOOKUP(B28, Customers_Membership!A27:E227, 5, 0)</f>
        <v>Retail</v>
      </c>
      <c r="J28" s="6">
        <f>VLOOKUP(B28, Customers_Membership!A27:J227, 10, 0)</f>
        <v>2456</v>
      </c>
      <c r="K28" s="7" t="str">
        <f t="shared" si="1"/>
        <v>Long-Term, Low-Value</v>
      </c>
    </row>
    <row r="29" spans="1:11" x14ac:dyDescent="0.3">
      <c r="A29" s="5" t="s">
        <v>38</v>
      </c>
      <c r="B29" s="6">
        <v>8893</v>
      </c>
      <c r="C29" s="6">
        <v>481</v>
      </c>
      <c r="D29" s="6">
        <v>52318</v>
      </c>
      <c r="E29" s="6" t="s">
        <v>12</v>
      </c>
      <c r="F29" s="6" t="s">
        <v>9</v>
      </c>
      <c r="G29" s="6"/>
      <c r="H29" s="6" t="str">
        <f t="shared" si="0"/>
        <v>High</v>
      </c>
      <c r="I29" s="6" t="str">
        <f>VLOOKUP(B29, Customers_Membership!A28:E228, 5, 0)</f>
        <v>Retail</v>
      </c>
      <c r="J29" s="6">
        <f>VLOOKUP(B29, Customers_Membership!A28:J228, 10, 0)</f>
        <v>3161</v>
      </c>
      <c r="K29" s="7" t="str">
        <f t="shared" si="1"/>
        <v>Long-Term, High-Value</v>
      </c>
    </row>
    <row r="30" spans="1:11" x14ac:dyDescent="0.3">
      <c r="A30" s="5" t="s">
        <v>39</v>
      </c>
      <c r="B30" s="6">
        <v>1897</v>
      </c>
      <c r="C30" s="6">
        <v>155</v>
      </c>
      <c r="D30" s="6">
        <v>7389</v>
      </c>
      <c r="E30" s="6" t="s">
        <v>12</v>
      </c>
      <c r="F30" s="6" t="s">
        <v>9</v>
      </c>
      <c r="G30" s="6"/>
      <c r="H30" s="6" t="str">
        <f t="shared" si="0"/>
        <v>Low</v>
      </c>
      <c r="I30" s="6" t="str">
        <f>VLOOKUP(B30, Customers_Membership!A29:E229, 5, 0)</f>
        <v>Wholesale</v>
      </c>
      <c r="J30" s="6">
        <f>VLOOKUP(B30, Customers_Membership!A29:J229, 10, 0)</f>
        <v>3286</v>
      </c>
      <c r="K30" s="7" t="str">
        <f t="shared" si="1"/>
        <v>Long-Term, Low-Value</v>
      </c>
    </row>
    <row r="31" spans="1:11" x14ac:dyDescent="0.3">
      <c r="A31" s="5" t="s">
        <v>40</v>
      </c>
      <c r="B31" s="6">
        <v>390</v>
      </c>
      <c r="C31" s="6">
        <v>771</v>
      </c>
      <c r="D31" s="6">
        <v>86040</v>
      </c>
      <c r="E31" s="6" t="s">
        <v>8</v>
      </c>
      <c r="F31" s="6" t="s">
        <v>14</v>
      </c>
      <c r="G31" s="11">
        <v>41593</v>
      </c>
      <c r="H31" s="6" t="str">
        <f t="shared" si="0"/>
        <v>High</v>
      </c>
      <c r="I31" s="6" t="str">
        <f>VLOOKUP(B31, Customers_Membership!A30:E230, 5, 0)</f>
        <v>Retail</v>
      </c>
      <c r="J31" s="6">
        <f>VLOOKUP(B31, Customers_Membership!A30:J230, 10, 0)</f>
        <v>838</v>
      </c>
      <c r="K31" s="7" t="str">
        <f t="shared" si="1"/>
        <v>Short-Term, High-Value</v>
      </c>
    </row>
    <row r="32" spans="1:11" x14ac:dyDescent="0.3">
      <c r="A32" s="5" t="s">
        <v>41</v>
      </c>
      <c r="B32" s="6">
        <v>3633</v>
      </c>
      <c r="C32" s="6">
        <v>945</v>
      </c>
      <c r="D32" s="6">
        <v>56148</v>
      </c>
      <c r="E32" s="6" t="s">
        <v>8</v>
      </c>
      <c r="F32" s="6" t="s">
        <v>14</v>
      </c>
      <c r="G32" s="11">
        <v>37113</v>
      </c>
      <c r="H32" s="6" t="str">
        <f t="shared" si="0"/>
        <v>High</v>
      </c>
      <c r="I32" s="6" t="str">
        <f>VLOOKUP(B32, Customers_Membership!A31:E231, 5, 0)</f>
        <v>Internal Goods</v>
      </c>
      <c r="J32" s="6">
        <f>VLOOKUP(B32, Customers_Membership!A31:J231, 10, 0)</f>
        <v>651</v>
      </c>
      <c r="K32" s="7" t="str">
        <f t="shared" si="1"/>
        <v>Short-Term, High-Value</v>
      </c>
    </row>
    <row r="33" spans="1:11" x14ac:dyDescent="0.3">
      <c r="A33" s="5" t="s">
        <v>42</v>
      </c>
      <c r="B33" s="6">
        <v>7828</v>
      </c>
      <c r="C33" s="6">
        <v>719</v>
      </c>
      <c r="D33" s="6">
        <v>894</v>
      </c>
      <c r="E33" s="6" t="s">
        <v>8</v>
      </c>
      <c r="F33" s="6" t="s">
        <v>9</v>
      </c>
      <c r="G33" s="11">
        <v>38915</v>
      </c>
      <c r="H33" s="6" t="str">
        <f t="shared" si="0"/>
        <v>Low</v>
      </c>
      <c r="I33" s="6" t="str">
        <f>VLOOKUP(B33, Customers_Membership!A32:E232, 5, 0)</f>
        <v>Internal Goods</v>
      </c>
      <c r="J33" s="6">
        <f>VLOOKUP(B33, Customers_Membership!A32:J232, 10, 0)</f>
        <v>6640</v>
      </c>
      <c r="K33" s="7" t="str">
        <f t="shared" si="1"/>
        <v>Long-Term, Low-Value</v>
      </c>
    </row>
    <row r="34" spans="1:11" x14ac:dyDescent="0.3">
      <c r="A34" s="5" t="s">
        <v>43</v>
      </c>
      <c r="B34" s="6">
        <v>2241</v>
      </c>
      <c r="C34" s="6">
        <v>493</v>
      </c>
      <c r="D34" s="6">
        <v>35634</v>
      </c>
      <c r="E34" s="6" t="s">
        <v>12</v>
      </c>
      <c r="F34" s="6" t="s">
        <v>14</v>
      </c>
      <c r="G34" s="6"/>
      <c r="H34" s="6" t="str">
        <f t="shared" si="0"/>
        <v>Medium</v>
      </c>
      <c r="I34" s="6" t="str">
        <f>VLOOKUP(B34, Customers_Membership!A33:E233, 5, 0)</f>
        <v>Internal Goods</v>
      </c>
      <c r="J34" s="6">
        <f>VLOOKUP(B34, Customers_Membership!A33:J233, 10, 0)</f>
        <v>6751</v>
      </c>
      <c r="K34" s="7" t="str">
        <f t="shared" si="1"/>
        <v>Long-Term, Low-Value</v>
      </c>
    </row>
    <row r="35" spans="1:11" x14ac:dyDescent="0.3">
      <c r="A35" s="5" t="s">
        <v>44</v>
      </c>
      <c r="B35" s="6">
        <v>896</v>
      </c>
      <c r="C35" s="6">
        <v>998</v>
      </c>
      <c r="D35" s="6">
        <v>28701</v>
      </c>
      <c r="E35" s="6" t="s">
        <v>8</v>
      </c>
      <c r="F35" s="6" t="s">
        <v>9</v>
      </c>
      <c r="G35" s="11">
        <v>41593</v>
      </c>
      <c r="H35" s="6" t="str">
        <f t="shared" si="0"/>
        <v>Medium</v>
      </c>
      <c r="I35" s="6" t="str">
        <f>VLOOKUP(B35, Customers_Membership!A34:E234, 5, 0)</f>
        <v>Internal Goods</v>
      </c>
      <c r="J35" s="6">
        <f>VLOOKUP(B35, Customers_Membership!A34:J234, 10, 0)</f>
        <v>6914</v>
      </c>
      <c r="K35" s="7" t="str">
        <f t="shared" si="1"/>
        <v>Long-Term, Low-Value</v>
      </c>
    </row>
    <row r="36" spans="1:11" x14ac:dyDescent="0.3">
      <c r="A36" s="5" t="s">
        <v>45</v>
      </c>
      <c r="B36" s="6">
        <v>6361</v>
      </c>
      <c r="C36" s="6">
        <v>968</v>
      </c>
      <c r="D36" s="6">
        <v>90380</v>
      </c>
      <c r="E36" s="6" t="s">
        <v>8</v>
      </c>
      <c r="F36" s="6" t="s">
        <v>9</v>
      </c>
      <c r="G36" s="11">
        <v>34183</v>
      </c>
      <c r="H36" s="6" t="str">
        <f t="shared" si="0"/>
        <v>High</v>
      </c>
      <c r="I36" s="6" t="str">
        <f>VLOOKUP(B36, Customers_Membership!A35:E235, 5, 0)</f>
        <v>Internal Goods</v>
      </c>
      <c r="J36" s="6">
        <f>VLOOKUP(B36, Customers_Membership!A35:J235, 10, 0)</f>
        <v>2215</v>
      </c>
      <c r="K36" s="7" t="str">
        <f t="shared" si="1"/>
        <v>Long-Term, High-Value</v>
      </c>
    </row>
    <row r="37" spans="1:11" x14ac:dyDescent="0.3">
      <c r="A37" s="5" t="s">
        <v>46</v>
      </c>
      <c r="B37" s="6">
        <v>6713</v>
      </c>
      <c r="C37" s="6">
        <v>738</v>
      </c>
      <c r="D37" s="6">
        <v>21813</v>
      </c>
      <c r="E37" s="6" t="s">
        <v>12</v>
      </c>
      <c r="F37" s="6" t="s">
        <v>14</v>
      </c>
      <c r="G37" s="6"/>
      <c r="H37" s="6" t="str">
        <f t="shared" si="0"/>
        <v>Medium</v>
      </c>
      <c r="I37" s="6" t="str">
        <f>VLOOKUP(B37, Customers_Membership!A36:E236, 5, 0)</f>
        <v>Retail</v>
      </c>
      <c r="J37" s="6">
        <f>VLOOKUP(B37, Customers_Membership!A36:J236, 10, 0)</f>
        <v>7199</v>
      </c>
      <c r="K37" s="7" t="str">
        <f t="shared" si="1"/>
        <v>Long-Term, Low-Value</v>
      </c>
    </row>
    <row r="38" spans="1:11" x14ac:dyDescent="0.3">
      <c r="A38" s="5" t="s">
        <v>47</v>
      </c>
      <c r="B38" s="6">
        <v>4283</v>
      </c>
      <c r="C38" s="6">
        <v>912</v>
      </c>
      <c r="D38" s="6">
        <v>36312</v>
      </c>
      <c r="E38" s="6" t="s">
        <v>12</v>
      </c>
      <c r="F38" s="6" t="s">
        <v>9</v>
      </c>
      <c r="G38" s="6"/>
      <c r="H38" s="6" t="str">
        <f t="shared" si="0"/>
        <v>Medium</v>
      </c>
      <c r="I38" s="6" t="str">
        <f>VLOOKUP(B38, Customers_Membership!A37:E237, 5, 0)</f>
        <v>Wholesale</v>
      </c>
      <c r="J38" s="6">
        <f>VLOOKUP(B38, Customers_Membership!A37:J237, 10, 0)</f>
        <v>4700</v>
      </c>
      <c r="K38" s="7" t="str">
        <f t="shared" si="1"/>
        <v>Long-Term, Low-Value</v>
      </c>
    </row>
    <row r="39" spans="1:11" x14ac:dyDescent="0.3">
      <c r="A39" s="5" t="s">
        <v>48</v>
      </c>
      <c r="B39" s="6">
        <v>9486</v>
      </c>
      <c r="C39" s="6">
        <v>782</v>
      </c>
      <c r="D39" s="6">
        <v>24856</v>
      </c>
      <c r="E39" s="6" t="s">
        <v>8</v>
      </c>
      <c r="F39" s="6" t="s">
        <v>9</v>
      </c>
      <c r="G39" s="11">
        <v>37549</v>
      </c>
      <c r="H39" s="6" t="str">
        <f t="shared" si="0"/>
        <v>Medium</v>
      </c>
      <c r="I39" s="6" t="str">
        <f>VLOOKUP(B39, Customers_Membership!A38:E238, 5, 0)</f>
        <v>Wholesale</v>
      </c>
      <c r="J39" s="6">
        <f>VLOOKUP(B39, Customers_Membership!A38:J238, 10, 0)</f>
        <v>3992</v>
      </c>
      <c r="K39" s="7" t="str">
        <f t="shared" si="1"/>
        <v>Long-Term, Low-Value</v>
      </c>
    </row>
    <row r="40" spans="1:11" x14ac:dyDescent="0.3">
      <c r="A40" s="5" t="s">
        <v>49</v>
      </c>
      <c r="B40" s="6">
        <v>308</v>
      </c>
      <c r="C40" s="6">
        <v>140</v>
      </c>
      <c r="D40" s="6">
        <v>39234</v>
      </c>
      <c r="E40" s="6" t="s">
        <v>8</v>
      </c>
      <c r="F40" s="6" t="s">
        <v>9</v>
      </c>
      <c r="G40" s="11">
        <v>38915</v>
      </c>
      <c r="H40" s="6" t="str">
        <f t="shared" si="0"/>
        <v>Medium</v>
      </c>
      <c r="I40" s="6" t="str">
        <f>VLOOKUP(B40, Customers_Membership!A39:E239, 5, 0)</f>
        <v>Retail</v>
      </c>
      <c r="J40" s="6">
        <f>VLOOKUP(B40, Customers_Membership!A39:J239, 10, 0)</f>
        <v>6811</v>
      </c>
      <c r="K40" s="7" t="str">
        <f t="shared" si="1"/>
        <v>Long-Term, Low-Value</v>
      </c>
    </row>
    <row r="41" spans="1:11" x14ac:dyDescent="0.3">
      <c r="A41" s="5" t="s">
        <v>50</v>
      </c>
      <c r="B41" s="6">
        <v>8927</v>
      </c>
      <c r="C41" s="6">
        <v>702</v>
      </c>
      <c r="D41" s="6">
        <v>74222</v>
      </c>
      <c r="E41" s="6" t="s">
        <v>8</v>
      </c>
      <c r="F41" s="6" t="s">
        <v>14</v>
      </c>
      <c r="G41" s="11">
        <v>38311</v>
      </c>
      <c r="H41" s="6" t="str">
        <f t="shared" si="0"/>
        <v>High</v>
      </c>
      <c r="I41" s="6" t="str">
        <f>VLOOKUP(B41, Customers_Membership!A40:E240, 5, 0)</f>
        <v>Wholesale</v>
      </c>
      <c r="J41" s="6">
        <f>VLOOKUP(B41, Customers_Membership!A40:J240, 10, 0)</f>
        <v>3542</v>
      </c>
      <c r="K41" s="7" t="str">
        <f t="shared" si="1"/>
        <v>Long-Term, High-Value</v>
      </c>
    </row>
    <row r="42" spans="1:11" x14ac:dyDescent="0.3">
      <c r="A42" s="5" t="s">
        <v>51</v>
      </c>
      <c r="B42" s="6">
        <v>249</v>
      </c>
      <c r="C42" s="6">
        <v>284</v>
      </c>
      <c r="D42" s="6">
        <v>47260</v>
      </c>
      <c r="E42" s="6" t="s">
        <v>8</v>
      </c>
      <c r="F42" s="6" t="s">
        <v>9</v>
      </c>
      <c r="G42" s="11">
        <v>30018</v>
      </c>
      <c r="H42" s="6" t="str">
        <f t="shared" si="0"/>
        <v>Medium</v>
      </c>
      <c r="I42" s="6" t="str">
        <f>VLOOKUP(B42, Customers_Membership!A41:E241, 5, 0)</f>
        <v>Retail</v>
      </c>
      <c r="J42" s="6">
        <f>VLOOKUP(B42, Customers_Membership!A41:J241, 10, 0)</f>
        <v>6397</v>
      </c>
      <c r="K42" s="7" t="str">
        <f t="shared" si="1"/>
        <v>Long-Term, Low-Value</v>
      </c>
    </row>
    <row r="43" spans="1:11" x14ac:dyDescent="0.3">
      <c r="A43" s="5" t="s">
        <v>52</v>
      </c>
      <c r="B43" s="6">
        <v>2620</v>
      </c>
      <c r="C43" s="6">
        <v>199</v>
      </c>
      <c r="D43" s="6">
        <v>45432</v>
      </c>
      <c r="E43" s="6" t="s">
        <v>12</v>
      </c>
      <c r="F43" s="6" t="s">
        <v>14</v>
      </c>
      <c r="G43" s="6"/>
      <c r="H43" s="6" t="str">
        <f t="shared" si="0"/>
        <v>Medium</v>
      </c>
      <c r="I43" s="6" t="str">
        <f>VLOOKUP(B43, Customers_Membership!A42:E242, 5, 0)</f>
        <v>Retail</v>
      </c>
      <c r="J43" s="6">
        <f>VLOOKUP(B43, Customers_Membership!A42:J242, 10, 0)</f>
        <v>5616</v>
      </c>
      <c r="K43" s="7" t="str">
        <f t="shared" si="1"/>
        <v>Long-Term, Low-Value</v>
      </c>
    </row>
    <row r="44" spans="1:11" x14ac:dyDescent="0.3">
      <c r="A44" s="5" t="s">
        <v>53</v>
      </c>
      <c r="B44" s="6">
        <v>1164</v>
      </c>
      <c r="C44" s="6">
        <v>228</v>
      </c>
      <c r="D44" s="6">
        <v>30192</v>
      </c>
      <c r="E44" s="6" t="s">
        <v>8</v>
      </c>
      <c r="F44" s="6" t="s">
        <v>14</v>
      </c>
      <c r="G44" s="11">
        <v>34433</v>
      </c>
      <c r="H44" s="6" t="str">
        <f t="shared" si="0"/>
        <v>Medium</v>
      </c>
      <c r="I44" s="6" t="str">
        <f>VLOOKUP(B44, Customers_Membership!A43:E243, 5, 0)</f>
        <v>Internal Goods</v>
      </c>
      <c r="J44" s="6">
        <f>VLOOKUP(B44, Customers_Membership!A43:J243, 10, 0)</f>
        <v>6740</v>
      </c>
      <c r="K44" s="7" t="str">
        <f t="shared" si="1"/>
        <v>Long-Term, Low-Value</v>
      </c>
    </row>
    <row r="45" spans="1:11" x14ac:dyDescent="0.3">
      <c r="A45" s="5" t="s">
        <v>54</v>
      </c>
      <c r="B45" s="6">
        <v>4711</v>
      </c>
      <c r="C45" s="6">
        <v>908</v>
      </c>
      <c r="D45" s="6">
        <v>53868</v>
      </c>
      <c r="E45" s="6" t="s">
        <v>12</v>
      </c>
      <c r="F45" s="6" t="s">
        <v>9</v>
      </c>
      <c r="G45" s="6"/>
      <c r="H45" s="6" t="str">
        <f t="shared" si="0"/>
        <v>High</v>
      </c>
      <c r="I45" s="6" t="str">
        <f>VLOOKUP(B45, Customers_Membership!A44:E244, 5, 0)</f>
        <v>Internal Goods</v>
      </c>
      <c r="J45" s="6">
        <f>VLOOKUP(B45, Customers_Membership!A44:J244, 10, 0)</f>
        <v>3415</v>
      </c>
      <c r="K45" s="7" t="str">
        <f t="shared" si="1"/>
        <v>Long-Term, High-Value</v>
      </c>
    </row>
    <row r="46" spans="1:11" x14ac:dyDescent="0.3">
      <c r="A46" s="5" t="s">
        <v>55</v>
      </c>
      <c r="B46" s="6">
        <v>4053</v>
      </c>
      <c r="C46" s="6">
        <v>594</v>
      </c>
      <c r="D46" s="6">
        <v>9691</v>
      </c>
      <c r="E46" s="6" t="s">
        <v>12</v>
      </c>
      <c r="F46" s="6" t="s">
        <v>9</v>
      </c>
      <c r="G46" s="6"/>
      <c r="H46" s="6" t="str">
        <f t="shared" si="0"/>
        <v>Low</v>
      </c>
      <c r="I46" s="6" t="str">
        <f>VLOOKUP(B46, Customers_Membership!A45:E245, 5, 0)</f>
        <v>Retail</v>
      </c>
      <c r="J46" s="6">
        <f>VLOOKUP(B46, Customers_Membership!A45:J245, 10, 0)</f>
        <v>4100</v>
      </c>
      <c r="K46" s="7" t="str">
        <f t="shared" si="1"/>
        <v>Long-Term, Low-Value</v>
      </c>
    </row>
    <row r="47" spans="1:11" x14ac:dyDescent="0.3">
      <c r="A47" s="5" t="s">
        <v>56</v>
      </c>
      <c r="B47" s="6">
        <v>4272</v>
      </c>
      <c r="C47" s="6">
        <v>542</v>
      </c>
      <c r="D47" s="6">
        <v>39001</v>
      </c>
      <c r="E47" s="6" t="s">
        <v>12</v>
      </c>
      <c r="F47" s="6" t="s">
        <v>14</v>
      </c>
      <c r="G47" s="6"/>
      <c r="H47" s="6" t="str">
        <f t="shared" si="0"/>
        <v>Medium</v>
      </c>
      <c r="I47" s="6" t="str">
        <f>VLOOKUP(B47, Customers_Membership!A46:E246, 5, 0)</f>
        <v>Retail</v>
      </c>
      <c r="J47" s="6">
        <f>VLOOKUP(B47, Customers_Membership!A46:J246, 10, 0)</f>
        <v>2996</v>
      </c>
      <c r="K47" s="7" t="str">
        <f t="shared" si="1"/>
        <v>Long-Term, Low-Value</v>
      </c>
    </row>
    <row r="48" spans="1:11" x14ac:dyDescent="0.3">
      <c r="A48" s="5" t="s">
        <v>57</v>
      </c>
      <c r="B48" s="6">
        <v>7005</v>
      </c>
      <c r="C48" s="6">
        <v>586</v>
      </c>
      <c r="D48" s="6">
        <v>70814</v>
      </c>
      <c r="E48" s="6" t="s">
        <v>12</v>
      </c>
      <c r="F48" s="6" t="s">
        <v>9</v>
      </c>
      <c r="G48" s="6"/>
      <c r="H48" s="6" t="str">
        <f t="shared" si="0"/>
        <v>High</v>
      </c>
      <c r="I48" s="6" t="str">
        <f>VLOOKUP(B48, Customers_Membership!A47:E247, 5, 0)</f>
        <v>Retail</v>
      </c>
      <c r="J48" s="6">
        <f>VLOOKUP(B48, Customers_Membership!A47:J247, 10, 0)</f>
        <v>4382</v>
      </c>
      <c r="K48" s="7" t="str">
        <f t="shared" si="1"/>
        <v>Long-Term, High-Value</v>
      </c>
    </row>
    <row r="49" spans="1:11" x14ac:dyDescent="0.3">
      <c r="A49" s="5" t="s">
        <v>58</v>
      </c>
      <c r="B49" s="6">
        <v>2308</v>
      </c>
      <c r="C49" s="6">
        <v>636</v>
      </c>
      <c r="D49" s="6">
        <v>13740</v>
      </c>
      <c r="E49" s="6" t="s">
        <v>8</v>
      </c>
      <c r="F49" s="6" t="s">
        <v>14</v>
      </c>
      <c r="G49" s="11">
        <v>39669</v>
      </c>
      <c r="H49" s="6" t="str">
        <f t="shared" si="0"/>
        <v>Low</v>
      </c>
      <c r="I49" s="6" t="str">
        <f>VLOOKUP(B49, Customers_Membership!A48:E248, 5, 0)</f>
        <v>Internal Goods</v>
      </c>
      <c r="J49" s="6">
        <f>VLOOKUP(B49, Customers_Membership!A48:J248, 10, 0)</f>
        <v>1297</v>
      </c>
      <c r="K49" s="7" t="str">
        <f t="shared" si="1"/>
        <v>Long-Term, Low-Value</v>
      </c>
    </row>
    <row r="50" spans="1:11" x14ac:dyDescent="0.3">
      <c r="A50" s="5" t="s">
        <v>59</v>
      </c>
      <c r="B50" s="6">
        <v>5150</v>
      </c>
      <c r="C50" s="6">
        <v>581</v>
      </c>
      <c r="D50" s="6">
        <v>33435</v>
      </c>
      <c r="E50" s="6" t="s">
        <v>12</v>
      </c>
      <c r="F50" s="6" t="s">
        <v>9</v>
      </c>
      <c r="G50" s="6"/>
      <c r="H50" s="6" t="str">
        <f t="shared" si="0"/>
        <v>Medium</v>
      </c>
      <c r="I50" s="6" t="str">
        <f>VLOOKUP(B50, Customers_Membership!A49:E249, 5, 0)</f>
        <v>Wholesale</v>
      </c>
      <c r="J50" s="6">
        <f>VLOOKUP(B50, Customers_Membership!A49:J249, 10, 0)</f>
        <v>5981</v>
      </c>
      <c r="K50" s="7" t="str">
        <f t="shared" si="1"/>
        <v>Long-Term, Low-Value</v>
      </c>
    </row>
    <row r="51" spans="1:11" x14ac:dyDescent="0.3">
      <c r="A51" s="5" t="s">
        <v>60</v>
      </c>
      <c r="B51" s="6">
        <v>693</v>
      </c>
      <c r="C51" s="6">
        <v>336</v>
      </c>
      <c r="D51" s="6">
        <v>73589</v>
      </c>
      <c r="E51" s="6" t="s">
        <v>12</v>
      </c>
      <c r="F51" s="6" t="s">
        <v>9</v>
      </c>
      <c r="G51" s="6"/>
      <c r="H51" s="6" t="str">
        <f t="shared" si="0"/>
        <v>High</v>
      </c>
      <c r="I51" s="6" t="str">
        <f>VLOOKUP(B51, Customers_Membership!A50:E250, 5, 0)</f>
        <v>Internal Goods</v>
      </c>
      <c r="J51" s="6">
        <f>VLOOKUP(B51, Customers_Membership!A50:J250, 10, 0)</f>
        <v>5224</v>
      </c>
      <c r="K51" s="7" t="str">
        <f t="shared" si="1"/>
        <v>Long-Term, High-Value</v>
      </c>
    </row>
    <row r="52" spans="1:11" x14ac:dyDescent="0.3">
      <c r="A52" s="5" t="s">
        <v>61</v>
      </c>
      <c r="B52" s="6">
        <v>9598</v>
      </c>
      <c r="C52" s="6">
        <v>504</v>
      </c>
      <c r="D52" s="6">
        <v>18598</v>
      </c>
      <c r="E52" s="6" t="s">
        <v>8</v>
      </c>
      <c r="F52" s="6" t="s">
        <v>14</v>
      </c>
      <c r="G52" s="11">
        <v>30239</v>
      </c>
      <c r="H52" s="6" t="str">
        <f t="shared" si="0"/>
        <v>Low</v>
      </c>
      <c r="I52" s="6" t="str">
        <f>VLOOKUP(B52, Customers_Membership!A51:E251, 5, 0)</f>
        <v>Internal Goods</v>
      </c>
      <c r="J52" s="6">
        <f>VLOOKUP(B52, Customers_Membership!A51:J251, 10, 0)</f>
        <v>660</v>
      </c>
      <c r="K52" s="7" t="str">
        <f t="shared" si="1"/>
        <v>Short-Term, Low-Value</v>
      </c>
    </row>
    <row r="53" spans="1:11" x14ac:dyDescent="0.3">
      <c r="A53" s="5" t="s">
        <v>62</v>
      </c>
      <c r="B53" s="6">
        <v>8103</v>
      </c>
      <c r="C53" s="6">
        <v>346</v>
      </c>
      <c r="D53" s="6">
        <v>23003</v>
      </c>
      <c r="E53" s="6" t="s">
        <v>8</v>
      </c>
      <c r="F53" s="6" t="s">
        <v>9</v>
      </c>
      <c r="G53" s="11">
        <v>39275</v>
      </c>
      <c r="H53" s="6" t="str">
        <f t="shared" si="0"/>
        <v>Medium</v>
      </c>
      <c r="I53" s="6" t="str">
        <f>VLOOKUP(B53, Customers_Membership!A52:E252, 5, 0)</f>
        <v>Retail</v>
      </c>
      <c r="J53" s="6">
        <f>VLOOKUP(B53, Customers_Membership!A52:J252, 10, 0)</f>
        <v>4125</v>
      </c>
      <c r="K53" s="7" t="str">
        <f t="shared" si="1"/>
        <v>Long-Term, Low-Value</v>
      </c>
    </row>
    <row r="54" spans="1:11" x14ac:dyDescent="0.3">
      <c r="A54" s="5" t="s">
        <v>63</v>
      </c>
      <c r="B54" s="6">
        <v>8894</v>
      </c>
      <c r="C54" s="6">
        <v>135</v>
      </c>
      <c r="D54" s="6">
        <v>80901</v>
      </c>
      <c r="E54" s="6" t="s">
        <v>12</v>
      </c>
      <c r="F54" s="6" t="s">
        <v>9</v>
      </c>
      <c r="G54" s="6"/>
      <c r="H54" s="6" t="str">
        <f t="shared" si="0"/>
        <v>High</v>
      </c>
      <c r="I54" s="6" t="str">
        <f>VLOOKUP(B54, Customers_Membership!A53:E253, 5, 0)</f>
        <v>Wholesale</v>
      </c>
      <c r="J54" s="6">
        <f>VLOOKUP(B54, Customers_Membership!A53:J253, 10, 0)</f>
        <v>4540</v>
      </c>
      <c r="K54" s="7" t="str">
        <f t="shared" si="1"/>
        <v>Long-Term, High-Value</v>
      </c>
    </row>
    <row r="55" spans="1:11" x14ac:dyDescent="0.3">
      <c r="A55" s="5" t="s">
        <v>64</v>
      </c>
      <c r="B55" s="6">
        <v>114</v>
      </c>
      <c r="C55" s="6">
        <v>822</v>
      </c>
      <c r="D55" s="6">
        <v>69113</v>
      </c>
      <c r="E55" s="6" t="s">
        <v>8</v>
      </c>
      <c r="F55" s="6" t="s">
        <v>14</v>
      </c>
      <c r="G55" s="11">
        <v>33434</v>
      </c>
      <c r="H55" s="6" t="str">
        <f t="shared" si="0"/>
        <v>High</v>
      </c>
      <c r="I55" s="6" t="str">
        <f>VLOOKUP(B55, Customers_Membership!A54:E254, 5, 0)</f>
        <v>Internal Goods</v>
      </c>
      <c r="J55" s="6">
        <f>VLOOKUP(B55, Customers_Membership!A54:J254, 10, 0)</f>
        <v>4856</v>
      </c>
      <c r="K55" s="7" t="str">
        <f t="shared" si="1"/>
        <v>Long-Term, High-Value</v>
      </c>
    </row>
    <row r="56" spans="1:11" x14ac:dyDescent="0.3">
      <c r="A56" s="5" t="s">
        <v>65</v>
      </c>
      <c r="B56" s="6">
        <v>6546</v>
      </c>
      <c r="C56" s="6">
        <v>95</v>
      </c>
      <c r="D56" s="6">
        <v>26060</v>
      </c>
      <c r="E56" s="6" t="s">
        <v>12</v>
      </c>
      <c r="F56" s="6" t="s">
        <v>14</v>
      </c>
      <c r="G56" s="6"/>
      <c r="H56" s="6" t="str">
        <f t="shared" si="0"/>
        <v>Medium</v>
      </c>
      <c r="I56" s="6" t="str">
        <f>VLOOKUP(B56, Customers_Membership!A55:E255, 5, 0)</f>
        <v>Wholesale</v>
      </c>
      <c r="J56" s="6">
        <f>VLOOKUP(B56, Customers_Membership!A55:J255, 10, 0)</f>
        <v>3843</v>
      </c>
      <c r="K56" s="7" t="str">
        <f t="shared" si="1"/>
        <v>Long-Term, Low-Value</v>
      </c>
    </row>
    <row r="57" spans="1:11" x14ac:dyDescent="0.3">
      <c r="A57" s="5" t="s">
        <v>66</v>
      </c>
      <c r="B57" s="6">
        <v>3571</v>
      </c>
      <c r="C57" s="6">
        <v>597</v>
      </c>
      <c r="D57" s="6">
        <v>25677</v>
      </c>
      <c r="E57" s="6" t="s">
        <v>12</v>
      </c>
      <c r="F57" s="6" t="s">
        <v>9</v>
      </c>
      <c r="G57" s="6"/>
      <c r="H57" s="6" t="str">
        <f t="shared" si="0"/>
        <v>Medium</v>
      </c>
      <c r="I57" s="6" t="str">
        <f>VLOOKUP(B57, Customers_Membership!A56:E256, 5, 0)</f>
        <v>Retail</v>
      </c>
      <c r="J57" s="6">
        <f>VLOOKUP(B57, Customers_Membership!A56:J256, 10, 0)</f>
        <v>649</v>
      </c>
      <c r="K57" s="7" t="str">
        <f t="shared" si="1"/>
        <v>Short-Term, Low-Value</v>
      </c>
    </row>
    <row r="58" spans="1:11" x14ac:dyDescent="0.3">
      <c r="A58" s="5" t="s">
        <v>67</v>
      </c>
      <c r="B58" s="6">
        <v>7316</v>
      </c>
      <c r="C58" s="6">
        <v>340</v>
      </c>
      <c r="D58" s="6">
        <v>62912</v>
      </c>
      <c r="E58" s="6" t="s">
        <v>12</v>
      </c>
      <c r="F58" s="6" t="s">
        <v>14</v>
      </c>
      <c r="G58" s="6"/>
      <c r="H58" s="6" t="str">
        <f t="shared" si="0"/>
        <v>High</v>
      </c>
      <c r="I58" s="6" t="str">
        <f>VLOOKUP(B58, Customers_Membership!A57:E257, 5, 0)</f>
        <v>Retail</v>
      </c>
      <c r="J58" s="6">
        <f>VLOOKUP(B58, Customers_Membership!A57:J257, 10, 0)</f>
        <v>6875</v>
      </c>
      <c r="K58" s="7" t="str">
        <f t="shared" si="1"/>
        <v>Long-Term, High-Value</v>
      </c>
    </row>
    <row r="59" spans="1:11" x14ac:dyDescent="0.3">
      <c r="A59" s="5" t="s">
        <v>68</v>
      </c>
      <c r="B59" s="6">
        <v>2478</v>
      </c>
      <c r="C59" s="6">
        <v>905</v>
      </c>
      <c r="D59" s="6">
        <v>77649</v>
      </c>
      <c r="E59" s="6" t="s">
        <v>8</v>
      </c>
      <c r="F59" s="6" t="s">
        <v>9</v>
      </c>
      <c r="G59" s="11">
        <v>30589</v>
      </c>
      <c r="H59" s="6" t="str">
        <f t="shared" si="0"/>
        <v>High</v>
      </c>
      <c r="I59" s="6" t="str">
        <f>VLOOKUP(B59, Customers_Membership!A58:E258, 5, 0)</f>
        <v>Internal Goods</v>
      </c>
      <c r="J59" s="6">
        <f>VLOOKUP(B59, Customers_Membership!A58:J258, 10, 0)</f>
        <v>2344</v>
      </c>
      <c r="K59" s="7" t="str">
        <f t="shared" si="1"/>
        <v>Long-Term, High-Value</v>
      </c>
    </row>
    <row r="60" spans="1:11" x14ac:dyDescent="0.3">
      <c r="A60" s="5" t="s">
        <v>69</v>
      </c>
      <c r="B60" s="6">
        <v>1215</v>
      </c>
      <c r="C60" s="6">
        <v>250</v>
      </c>
      <c r="D60" s="6">
        <v>73561</v>
      </c>
      <c r="E60" s="6" t="s">
        <v>8</v>
      </c>
      <c r="F60" s="6" t="s">
        <v>14</v>
      </c>
      <c r="G60" s="11">
        <v>39012</v>
      </c>
      <c r="H60" s="6" t="str">
        <f t="shared" si="0"/>
        <v>High</v>
      </c>
      <c r="I60" s="6" t="str">
        <f>VLOOKUP(B60, Customers_Membership!A59:E259, 5, 0)</f>
        <v>Internal Goods</v>
      </c>
      <c r="J60" s="6">
        <f>VLOOKUP(B60, Customers_Membership!A59:J259, 10, 0)</f>
        <v>7099</v>
      </c>
      <c r="K60" s="7" t="str">
        <f t="shared" si="1"/>
        <v>Long-Term, High-Value</v>
      </c>
    </row>
    <row r="61" spans="1:11" x14ac:dyDescent="0.3">
      <c r="A61" s="5" t="s">
        <v>70</v>
      </c>
      <c r="B61" s="6">
        <v>5402</v>
      </c>
      <c r="C61" s="6">
        <v>400</v>
      </c>
      <c r="D61" s="6">
        <v>50357</v>
      </c>
      <c r="E61" s="6" t="s">
        <v>12</v>
      </c>
      <c r="F61" s="6" t="s">
        <v>14</v>
      </c>
      <c r="G61" s="6"/>
      <c r="H61" s="6" t="str">
        <f t="shared" si="0"/>
        <v>High</v>
      </c>
      <c r="I61" s="6" t="str">
        <f>VLOOKUP(B61, Customers_Membership!A60:E260, 5, 0)</f>
        <v>Retail</v>
      </c>
      <c r="J61" s="6">
        <f>VLOOKUP(B61, Customers_Membership!A60:J260, 10, 0)</f>
        <v>1356</v>
      </c>
      <c r="K61" s="7" t="str">
        <f t="shared" si="1"/>
        <v>Long-Term, High-Value</v>
      </c>
    </row>
    <row r="62" spans="1:11" x14ac:dyDescent="0.3">
      <c r="A62" s="5" t="s">
        <v>71</v>
      </c>
      <c r="B62" s="6">
        <v>1647</v>
      </c>
      <c r="C62" s="6">
        <v>877</v>
      </c>
      <c r="D62" s="6">
        <v>61325</v>
      </c>
      <c r="E62" s="6" t="s">
        <v>8</v>
      </c>
      <c r="F62" s="6" t="s">
        <v>9</v>
      </c>
      <c r="G62" s="11">
        <v>36607</v>
      </c>
      <c r="H62" s="6" t="str">
        <f t="shared" si="0"/>
        <v>High</v>
      </c>
      <c r="I62" s="6" t="str">
        <f>VLOOKUP(B62, Customers_Membership!A61:E261, 5, 0)</f>
        <v>Internal Goods</v>
      </c>
      <c r="J62" s="6">
        <f>VLOOKUP(B62, Customers_Membership!A61:J261, 10, 0)</f>
        <v>3184</v>
      </c>
      <c r="K62" s="7" t="str">
        <f t="shared" si="1"/>
        <v>Long-Term, High-Value</v>
      </c>
    </row>
    <row r="63" spans="1:11" x14ac:dyDescent="0.3">
      <c r="A63" s="5" t="s">
        <v>72</v>
      </c>
      <c r="B63" s="6">
        <v>9423</v>
      </c>
      <c r="C63" s="6">
        <v>97</v>
      </c>
      <c r="D63" s="6">
        <v>76658</v>
      </c>
      <c r="E63" s="6" t="s">
        <v>12</v>
      </c>
      <c r="F63" s="6" t="s">
        <v>14</v>
      </c>
      <c r="G63" s="6"/>
      <c r="H63" s="6" t="str">
        <f t="shared" si="0"/>
        <v>High</v>
      </c>
      <c r="I63" s="6" t="str">
        <f>VLOOKUP(B63, Customers_Membership!A62:E262, 5, 0)</f>
        <v>Retail</v>
      </c>
      <c r="J63" s="6">
        <f>VLOOKUP(B63, Customers_Membership!A62:J262, 10, 0)</f>
        <v>5631</v>
      </c>
      <c r="K63" s="7" t="str">
        <f t="shared" si="1"/>
        <v>Long-Term, High-Value</v>
      </c>
    </row>
    <row r="64" spans="1:11" x14ac:dyDescent="0.3">
      <c r="A64" s="5" t="s">
        <v>73</v>
      </c>
      <c r="B64" s="6">
        <v>6404</v>
      </c>
      <c r="C64" s="6">
        <v>12</v>
      </c>
      <c r="D64" s="6">
        <v>35525</v>
      </c>
      <c r="E64" s="6" t="s">
        <v>12</v>
      </c>
      <c r="F64" s="6" t="s">
        <v>14</v>
      </c>
      <c r="G64" s="6"/>
      <c r="H64" s="6" t="str">
        <f t="shared" si="0"/>
        <v>Medium</v>
      </c>
      <c r="I64" s="6" t="str">
        <f>VLOOKUP(B64, Customers_Membership!A63:E263, 5, 0)</f>
        <v>Internal Goods</v>
      </c>
      <c r="J64" s="6">
        <f>VLOOKUP(B64, Customers_Membership!A63:J263, 10, 0)</f>
        <v>2100</v>
      </c>
      <c r="K64" s="7" t="str">
        <f t="shared" si="1"/>
        <v>Long-Term, Low-Value</v>
      </c>
    </row>
    <row r="65" spans="1:11" x14ac:dyDescent="0.3">
      <c r="A65" s="5" t="s">
        <v>74</v>
      </c>
      <c r="B65" s="6">
        <v>6767</v>
      </c>
      <c r="C65" s="6">
        <v>353</v>
      </c>
      <c r="D65" s="6">
        <v>12462</v>
      </c>
      <c r="E65" s="6" t="s">
        <v>8</v>
      </c>
      <c r="F65" s="6" t="s">
        <v>14</v>
      </c>
      <c r="G65" s="11">
        <v>41186</v>
      </c>
      <c r="H65" s="6" t="str">
        <f t="shared" si="0"/>
        <v>Low</v>
      </c>
      <c r="I65" s="6" t="str">
        <f>VLOOKUP(B65, Customers_Membership!A64:E264, 5, 0)</f>
        <v>Wholesale</v>
      </c>
      <c r="J65" s="6">
        <f>VLOOKUP(B65, Customers_Membership!A64:J264, 10, 0)</f>
        <v>235</v>
      </c>
      <c r="K65" s="7" t="str">
        <f t="shared" si="1"/>
        <v>Short-Term, Low-Value</v>
      </c>
    </row>
    <row r="66" spans="1:11" x14ac:dyDescent="0.3">
      <c r="A66" s="5" t="s">
        <v>75</v>
      </c>
      <c r="B66" s="6">
        <v>1278</v>
      </c>
      <c r="C66" s="6">
        <v>856</v>
      </c>
      <c r="D66" s="6">
        <v>27105</v>
      </c>
      <c r="E66" s="6" t="s">
        <v>8</v>
      </c>
      <c r="F66" s="6" t="s">
        <v>14</v>
      </c>
      <c r="G66" s="11">
        <v>28437</v>
      </c>
      <c r="H66" s="6" t="str">
        <f t="shared" si="0"/>
        <v>Medium</v>
      </c>
      <c r="I66" s="6" t="str">
        <f>VLOOKUP(B66, Customers_Membership!A65:E265, 5, 0)</f>
        <v>Wholesale</v>
      </c>
      <c r="J66" s="6">
        <f>VLOOKUP(B66, Customers_Membership!A65:J265, 10, 0)</f>
        <v>6952</v>
      </c>
      <c r="K66" s="7" t="str">
        <f t="shared" si="1"/>
        <v>Long-Term, Low-Value</v>
      </c>
    </row>
    <row r="67" spans="1:11" x14ac:dyDescent="0.3">
      <c r="A67" s="5" t="s">
        <v>76</v>
      </c>
      <c r="B67" s="6">
        <v>1334</v>
      </c>
      <c r="C67" s="6">
        <v>1</v>
      </c>
      <c r="D67" s="6">
        <v>99604</v>
      </c>
      <c r="E67" s="6" t="s">
        <v>8</v>
      </c>
      <c r="F67" s="6" t="s">
        <v>14</v>
      </c>
      <c r="G67" s="11">
        <v>40512</v>
      </c>
      <c r="H67" s="6" t="str">
        <f t="shared" ref="H67:H130" si="2">IF(D67&lt;20000,"Low",IF(D67&lt;50000,"Medium","High"))</f>
        <v>High</v>
      </c>
      <c r="I67" s="6" t="str">
        <f>VLOOKUP(B67, Customers_Membership!A66:E266, 5, 0)</f>
        <v>Internal Goods</v>
      </c>
      <c r="J67" s="6">
        <f>VLOOKUP(B67, Customers_Membership!A66:J266, 10, 0)</f>
        <v>813</v>
      </c>
      <c r="K67" s="7" t="str">
        <f t="shared" ref="K67:K130" si="3">IF(J67&lt;1000, IF(D67&gt;50000, "Short-Term, High-Value", "Short-Term, Low-Value"), IF(D67&gt;50000, "Long-Term, High-Value", "Long-Term, Low-Value"))</f>
        <v>Short-Term, High-Value</v>
      </c>
    </row>
    <row r="68" spans="1:11" x14ac:dyDescent="0.3">
      <c r="A68" s="5" t="s">
        <v>77</v>
      </c>
      <c r="B68" s="6">
        <v>8887</v>
      </c>
      <c r="C68" s="6">
        <v>390</v>
      </c>
      <c r="D68" s="6">
        <v>90449</v>
      </c>
      <c r="E68" s="6" t="s">
        <v>8</v>
      </c>
      <c r="F68" s="6" t="s">
        <v>9</v>
      </c>
      <c r="G68" s="11">
        <v>39881</v>
      </c>
      <c r="H68" s="6" t="str">
        <f t="shared" si="2"/>
        <v>High</v>
      </c>
      <c r="I68" s="6" t="str">
        <f>VLOOKUP(B68, Customers_Membership!A67:E267, 5, 0)</f>
        <v>Retail</v>
      </c>
      <c r="J68" s="6">
        <f>VLOOKUP(B68, Customers_Membership!A67:J267, 10, 0)</f>
        <v>6693</v>
      </c>
      <c r="K68" s="7" t="str">
        <f t="shared" si="3"/>
        <v>Long-Term, High-Value</v>
      </c>
    </row>
    <row r="69" spans="1:11" x14ac:dyDescent="0.3">
      <c r="A69" s="5" t="s">
        <v>78</v>
      </c>
      <c r="B69" s="6">
        <v>9858</v>
      </c>
      <c r="C69" s="6">
        <v>446</v>
      </c>
      <c r="D69" s="6">
        <v>9520</v>
      </c>
      <c r="E69" s="6" t="s">
        <v>12</v>
      </c>
      <c r="F69" s="6" t="s">
        <v>14</v>
      </c>
      <c r="G69" s="6"/>
      <c r="H69" s="6" t="str">
        <f t="shared" si="2"/>
        <v>Low</v>
      </c>
      <c r="I69" s="6" t="str">
        <f>VLOOKUP(B69, Customers_Membership!A68:E268, 5, 0)</f>
        <v>Wholesale</v>
      </c>
      <c r="J69" s="6">
        <f>VLOOKUP(B69, Customers_Membership!A68:J268, 10, 0)</f>
        <v>1279</v>
      </c>
      <c r="K69" s="7" t="str">
        <f t="shared" si="3"/>
        <v>Long-Term, Low-Value</v>
      </c>
    </row>
    <row r="70" spans="1:11" x14ac:dyDescent="0.3">
      <c r="A70" s="5" t="s">
        <v>79</v>
      </c>
      <c r="B70" s="6">
        <v>9636</v>
      </c>
      <c r="C70" s="6">
        <v>32</v>
      </c>
      <c r="D70" s="6">
        <v>42210</v>
      </c>
      <c r="E70" s="6" t="s">
        <v>12</v>
      </c>
      <c r="F70" s="6" t="s">
        <v>9</v>
      </c>
      <c r="G70" s="6"/>
      <c r="H70" s="6" t="str">
        <f t="shared" si="2"/>
        <v>Medium</v>
      </c>
      <c r="I70" s="6" t="str">
        <f>VLOOKUP(B70, Customers_Membership!A69:E269, 5, 0)</f>
        <v>Wholesale</v>
      </c>
      <c r="J70" s="6">
        <f>VLOOKUP(B70, Customers_Membership!A69:J269, 10, 0)</f>
        <v>5707</v>
      </c>
      <c r="K70" s="7" t="str">
        <f t="shared" si="3"/>
        <v>Long-Term, Low-Value</v>
      </c>
    </row>
    <row r="71" spans="1:11" x14ac:dyDescent="0.3">
      <c r="A71" s="5" t="s">
        <v>80</v>
      </c>
      <c r="B71" s="6">
        <v>9943</v>
      </c>
      <c r="C71" s="6">
        <v>420</v>
      </c>
      <c r="D71" s="6">
        <v>21639</v>
      </c>
      <c r="E71" s="6" t="s">
        <v>12</v>
      </c>
      <c r="F71" s="6" t="s">
        <v>14</v>
      </c>
      <c r="G71" s="6"/>
      <c r="H71" s="6" t="str">
        <f t="shared" si="2"/>
        <v>Medium</v>
      </c>
      <c r="I71" s="6" t="str">
        <f>VLOOKUP(B71, Customers_Membership!A70:E270, 5, 0)</f>
        <v>Internal Goods</v>
      </c>
      <c r="J71" s="6">
        <f>VLOOKUP(B71, Customers_Membership!A70:J270, 10, 0)</f>
        <v>952</v>
      </c>
      <c r="K71" s="7" t="str">
        <f t="shared" si="3"/>
        <v>Short-Term, Low-Value</v>
      </c>
    </row>
    <row r="72" spans="1:11" x14ac:dyDescent="0.3">
      <c r="A72" s="5" t="s">
        <v>81</v>
      </c>
      <c r="B72" s="6">
        <v>1246</v>
      </c>
      <c r="C72" s="6">
        <v>708</v>
      </c>
      <c r="D72" s="6">
        <v>58736</v>
      </c>
      <c r="E72" s="6" t="s">
        <v>8</v>
      </c>
      <c r="F72" s="6" t="s">
        <v>14</v>
      </c>
      <c r="G72" s="11">
        <v>43677</v>
      </c>
      <c r="H72" s="6" t="str">
        <f t="shared" si="2"/>
        <v>High</v>
      </c>
      <c r="I72" s="6" t="str">
        <f>VLOOKUP(B72, Customers_Membership!A71:E271, 5, 0)</f>
        <v>Retail</v>
      </c>
      <c r="J72" s="6">
        <f>VLOOKUP(B72, Customers_Membership!A71:J271, 10, 0)</f>
        <v>7095</v>
      </c>
      <c r="K72" s="7" t="str">
        <f t="shared" si="3"/>
        <v>Long-Term, High-Value</v>
      </c>
    </row>
    <row r="73" spans="1:11" x14ac:dyDescent="0.3">
      <c r="A73" s="5" t="s">
        <v>82</v>
      </c>
      <c r="B73" s="6">
        <v>4527</v>
      </c>
      <c r="C73" s="6">
        <v>227</v>
      </c>
      <c r="D73" s="6">
        <v>3951</v>
      </c>
      <c r="E73" s="6" t="s">
        <v>8</v>
      </c>
      <c r="F73" s="6" t="s">
        <v>9</v>
      </c>
      <c r="G73" s="11">
        <v>37261</v>
      </c>
      <c r="H73" s="6" t="str">
        <f t="shared" si="2"/>
        <v>Low</v>
      </c>
      <c r="I73" s="6" t="str">
        <f>VLOOKUP(B73, Customers_Membership!A72:E272, 5, 0)</f>
        <v>Wholesale</v>
      </c>
      <c r="J73" s="6">
        <f>VLOOKUP(B73, Customers_Membership!A72:J272, 10, 0)</f>
        <v>7136</v>
      </c>
      <c r="K73" s="7" t="str">
        <f t="shared" si="3"/>
        <v>Long-Term, Low-Value</v>
      </c>
    </row>
    <row r="74" spans="1:11" x14ac:dyDescent="0.3">
      <c r="A74" s="5" t="s">
        <v>83</v>
      </c>
      <c r="B74" s="6">
        <v>3782</v>
      </c>
      <c r="C74" s="6">
        <v>595</v>
      </c>
      <c r="D74" s="6">
        <v>69479</v>
      </c>
      <c r="E74" s="6" t="s">
        <v>12</v>
      </c>
      <c r="F74" s="6" t="s">
        <v>9</v>
      </c>
      <c r="G74" s="6"/>
      <c r="H74" s="6" t="str">
        <f t="shared" si="2"/>
        <v>High</v>
      </c>
      <c r="I74" s="6" t="str">
        <f>VLOOKUP(B74, Customers_Membership!A73:E273, 5, 0)</f>
        <v>Retail</v>
      </c>
      <c r="J74" s="6">
        <f>VLOOKUP(B74, Customers_Membership!A73:J273, 10, 0)</f>
        <v>2389</v>
      </c>
      <c r="K74" s="7" t="str">
        <f t="shared" si="3"/>
        <v>Long-Term, High-Value</v>
      </c>
    </row>
    <row r="75" spans="1:11" x14ac:dyDescent="0.3">
      <c r="A75" s="5" t="s">
        <v>84</v>
      </c>
      <c r="B75" s="6">
        <v>6225</v>
      </c>
      <c r="C75" s="6">
        <v>211</v>
      </c>
      <c r="D75" s="6">
        <v>10366</v>
      </c>
      <c r="E75" s="6" t="s">
        <v>8</v>
      </c>
      <c r="F75" s="6" t="s">
        <v>14</v>
      </c>
      <c r="G75" s="11">
        <v>39074</v>
      </c>
      <c r="H75" s="6" t="str">
        <f t="shared" si="2"/>
        <v>Low</v>
      </c>
      <c r="I75" s="6" t="str">
        <f>VLOOKUP(B75, Customers_Membership!A74:E274, 5, 0)</f>
        <v>Internal Goods</v>
      </c>
      <c r="J75" s="6">
        <f>VLOOKUP(B75, Customers_Membership!A74:J274, 10, 0)</f>
        <v>6565</v>
      </c>
      <c r="K75" s="7" t="str">
        <f t="shared" si="3"/>
        <v>Long-Term, Low-Value</v>
      </c>
    </row>
    <row r="76" spans="1:11" x14ac:dyDescent="0.3">
      <c r="A76" s="5" t="s">
        <v>85</v>
      </c>
      <c r="B76" s="6">
        <v>2257</v>
      </c>
      <c r="C76" s="6">
        <v>650</v>
      </c>
      <c r="D76" s="6">
        <v>10001</v>
      </c>
      <c r="E76" s="6" t="s">
        <v>12</v>
      </c>
      <c r="F76" s="6" t="s">
        <v>9</v>
      </c>
      <c r="G76" s="6"/>
      <c r="H76" s="6" t="str">
        <f t="shared" si="2"/>
        <v>Low</v>
      </c>
      <c r="I76" s="6" t="str">
        <f>VLOOKUP(B76, Customers_Membership!A75:E275, 5, 0)</f>
        <v>Retail</v>
      </c>
      <c r="J76" s="6">
        <f>VLOOKUP(B76, Customers_Membership!A75:J275, 10, 0)</f>
        <v>5921</v>
      </c>
      <c r="K76" s="7" t="str">
        <f t="shared" si="3"/>
        <v>Long-Term, Low-Value</v>
      </c>
    </row>
    <row r="77" spans="1:11" x14ac:dyDescent="0.3">
      <c r="A77" s="5" t="s">
        <v>86</v>
      </c>
      <c r="B77" s="6">
        <v>9177</v>
      </c>
      <c r="C77" s="6">
        <v>45</v>
      </c>
      <c r="D77" s="6">
        <v>15307</v>
      </c>
      <c r="E77" s="6" t="s">
        <v>8</v>
      </c>
      <c r="F77" s="6" t="s">
        <v>9</v>
      </c>
      <c r="G77" s="11">
        <v>35186</v>
      </c>
      <c r="H77" s="6" t="str">
        <f t="shared" si="2"/>
        <v>Low</v>
      </c>
      <c r="I77" s="6" t="str">
        <f>VLOOKUP(B77, Customers_Membership!A76:E276, 5, 0)</f>
        <v>Wholesale</v>
      </c>
      <c r="J77" s="6">
        <f>VLOOKUP(B77, Customers_Membership!A76:J276, 10, 0)</f>
        <v>3670</v>
      </c>
      <c r="K77" s="7" t="str">
        <f t="shared" si="3"/>
        <v>Long-Term, Low-Value</v>
      </c>
    </row>
    <row r="78" spans="1:11" x14ac:dyDescent="0.3">
      <c r="A78" s="5" t="s">
        <v>87</v>
      </c>
      <c r="B78" s="6">
        <v>8703</v>
      </c>
      <c r="C78" s="6">
        <v>201</v>
      </c>
      <c r="D78" s="6">
        <v>68923</v>
      </c>
      <c r="E78" s="6" t="s">
        <v>12</v>
      </c>
      <c r="F78" s="6" t="s">
        <v>9</v>
      </c>
      <c r="G78" s="6"/>
      <c r="H78" s="6" t="str">
        <f t="shared" si="2"/>
        <v>High</v>
      </c>
      <c r="I78" s="6" t="str">
        <f>VLOOKUP(B78, Customers_Membership!A77:E277, 5, 0)</f>
        <v>Internal Goods</v>
      </c>
      <c r="J78" s="6">
        <f>VLOOKUP(B78, Customers_Membership!A77:J277, 10, 0)</f>
        <v>330</v>
      </c>
      <c r="K78" s="7" t="str">
        <f t="shared" si="3"/>
        <v>Short-Term, High-Value</v>
      </c>
    </row>
    <row r="79" spans="1:11" x14ac:dyDescent="0.3">
      <c r="A79" s="5" t="s">
        <v>88</v>
      </c>
      <c r="B79" s="6">
        <v>3514</v>
      </c>
      <c r="C79" s="6">
        <v>564</v>
      </c>
      <c r="D79" s="6">
        <v>59651</v>
      </c>
      <c r="E79" s="6" t="s">
        <v>8</v>
      </c>
      <c r="F79" s="6" t="s">
        <v>14</v>
      </c>
      <c r="G79" s="11">
        <v>38255</v>
      </c>
      <c r="H79" s="6" t="str">
        <f t="shared" si="2"/>
        <v>High</v>
      </c>
      <c r="I79" s="6" t="str">
        <f>VLOOKUP(B79, Customers_Membership!A78:E278, 5, 0)</f>
        <v>Wholesale</v>
      </c>
      <c r="J79" s="6">
        <f>VLOOKUP(B79, Customers_Membership!A78:J278, 10, 0)</f>
        <v>339</v>
      </c>
      <c r="K79" s="7" t="str">
        <f t="shared" si="3"/>
        <v>Short-Term, High-Value</v>
      </c>
    </row>
    <row r="80" spans="1:11" x14ac:dyDescent="0.3">
      <c r="A80" s="5" t="s">
        <v>89</v>
      </c>
      <c r="B80" s="6">
        <v>3089</v>
      </c>
      <c r="C80" s="6">
        <v>138</v>
      </c>
      <c r="D80" s="6">
        <v>78953</v>
      </c>
      <c r="E80" s="6" t="s">
        <v>12</v>
      </c>
      <c r="F80" s="6" t="s">
        <v>9</v>
      </c>
      <c r="G80" s="6"/>
      <c r="H80" s="6" t="str">
        <f t="shared" si="2"/>
        <v>High</v>
      </c>
      <c r="I80" s="6" t="str">
        <f>VLOOKUP(B80, Customers_Membership!A79:E279, 5, 0)</f>
        <v>Internal Goods</v>
      </c>
      <c r="J80" s="6">
        <f>VLOOKUP(B80, Customers_Membership!A79:J279, 10, 0)</f>
        <v>265</v>
      </c>
      <c r="K80" s="7" t="str">
        <f t="shared" si="3"/>
        <v>Short-Term, High-Value</v>
      </c>
    </row>
    <row r="81" spans="1:11" x14ac:dyDescent="0.3">
      <c r="A81" s="5" t="s">
        <v>90</v>
      </c>
      <c r="B81" s="6">
        <v>7253</v>
      </c>
      <c r="C81" s="6">
        <v>57</v>
      </c>
      <c r="D81" s="6">
        <v>89420</v>
      </c>
      <c r="E81" s="6" t="s">
        <v>8</v>
      </c>
      <c r="F81" s="6" t="s">
        <v>14</v>
      </c>
      <c r="G81" s="11">
        <v>38048</v>
      </c>
      <c r="H81" s="6" t="str">
        <f t="shared" si="2"/>
        <v>High</v>
      </c>
      <c r="I81" s="6" t="str">
        <f>VLOOKUP(B81, Customers_Membership!A80:E280, 5, 0)</f>
        <v>Internal Goods</v>
      </c>
      <c r="J81" s="6">
        <f>VLOOKUP(B81, Customers_Membership!A80:J280, 10, 0)</f>
        <v>5402</v>
      </c>
      <c r="K81" s="7" t="str">
        <f t="shared" si="3"/>
        <v>Long-Term, High-Value</v>
      </c>
    </row>
    <row r="82" spans="1:11" x14ac:dyDescent="0.3">
      <c r="A82" s="5" t="s">
        <v>91</v>
      </c>
      <c r="B82" s="6">
        <v>8786</v>
      </c>
      <c r="C82" s="6">
        <v>128</v>
      </c>
      <c r="D82" s="6">
        <v>50374</v>
      </c>
      <c r="E82" s="6" t="s">
        <v>12</v>
      </c>
      <c r="F82" s="6" t="s">
        <v>9</v>
      </c>
      <c r="G82" s="6"/>
      <c r="H82" s="6" t="str">
        <f t="shared" si="2"/>
        <v>High</v>
      </c>
      <c r="I82" s="6" t="str">
        <f>VLOOKUP(B82, Customers_Membership!A81:E281, 5, 0)</f>
        <v>Internal Goods</v>
      </c>
      <c r="J82" s="6">
        <f>VLOOKUP(B82, Customers_Membership!A81:J281, 10, 0)</f>
        <v>3441</v>
      </c>
      <c r="K82" s="7" t="str">
        <f t="shared" si="3"/>
        <v>Long-Term, High-Value</v>
      </c>
    </row>
    <row r="83" spans="1:11" x14ac:dyDescent="0.3">
      <c r="A83" s="5" t="s">
        <v>92</v>
      </c>
      <c r="B83" s="6">
        <v>1211</v>
      </c>
      <c r="C83" s="6">
        <v>33</v>
      </c>
      <c r="D83" s="6">
        <v>83102</v>
      </c>
      <c r="E83" s="6" t="s">
        <v>12</v>
      </c>
      <c r="F83" s="6" t="s">
        <v>14</v>
      </c>
      <c r="G83" s="6"/>
      <c r="H83" s="6" t="str">
        <f t="shared" si="2"/>
        <v>High</v>
      </c>
      <c r="I83" s="6" t="str">
        <f>VLOOKUP(B83, Customers_Membership!A82:E282, 5, 0)</f>
        <v>Internal Goods</v>
      </c>
      <c r="J83" s="6">
        <f>VLOOKUP(B83, Customers_Membership!A82:J282, 10, 0)</f>
        <v>1071</v>
      </c>
      <c r="K83" s="7" t="str">
        <f t="shared" si="3"/>
        <v>Long-Term, High-Value</v>
      </c>
    </row>
    <row r="84" spans="1:11" x14ac:dyDescent="0.3">
      <c r="A84" s="5" t="s">
        <v>93</v>
      </c>
      <c r="B84" s="6">
        <v>359</v>
      </c>
      <c r="C84" s="6">
        <v>936</v>
      </c>
      <c r="D84" s="6">
        <v>62151</v>
      </c>
      <c r="E84" s="6" t="s">
        <v>12</v>
      </c>
      <c r="F84" s="6" t="s">
        <v>14</v>
      </c>
      <c r="G84" s="6"/>
      <c r="H84" s="6" t="str">
        <f t="shared" si="2"/>
        <v>High</v>
      </c>
      <c r="I84" s="6" t="str">
        <f>VLOOKUP(B84, Customers_Membership!A83:E283, 5, 0)</f>
        <v>Internal Goods</v>
      </c>
      <c r="J84" s="6">
        <f>VLOOKUP(B84, Customers_Membership!A83:J283, 10, 0)</f>
        <v>1165</v>
      </c>
      <c r="K84" s="7" t="str">
        <f t="shared" si="3"/>
        <v>Long-Term, High-Value</v>
      </c>
    </row>
    <row r="85" spans="1:11" x14ac:dyDescent="0.3">
      <c r="A85" s="5" t="s">
        <v>94</v>
      </c>
      <c r="B85" s="6">
        <v>2066</v>
      </c>
      <c r="C85" s="6">
        <v>762</v>
      </c>
      <c r="D85" s="6">
        <v>84665</v>
      </c>
      <c r="E85" s="6" t="s">
        <v>12</v>
      </c>
      <c r="F85" s="6" t="s">
        <v>14</v>
      </c>
      <c r="G85" s="6"/>
      <c r="H85" s="6" t="str">
        <f t="shared" si="2"/>
        <v>High</v>
      </c>
      <c r="I85" s="6" t="str">
        <f>VLOOKUP(B85, Customers_Membership!A84:E284, 5, 0)</f>
        <v>Retail</v>
      </c>
      <c r="J85" s="6">
        <f>VLOOKUP(B85, Customers_Membership!A84:J284, 10, 0)</f>
        <v>6762</v>
      </c>
      <c r="K85" s="7" t="str">
        <f t="shared" si="3"/>
        <v>Long-Term, High-Value</v>
      </c>
    </row>
    <row r="86" spans="1:11" x14ac:dyDescent="0.3">
      <c r="A86" s="5" t="s">
        <v>95</v>
      </c>
      <c r="B86" s="6">
        <v>4322</v>
      </c>
      <c r="C86" s="6">
        <v>838</v>
      </c>
      <c r="D86" s="6">
        <v>1760</v>
      </c>
      <c r="E86" s="6" t="s">
        <v>8</v>
      </c>
      <c r="F86" s="6" t="s">
        <v>14</v>
      </c>
      <c r="G86" s="11">
        <v>34934</v>
      </c>
      <c r="H86" s="6" t="str">
        <f t="shared" si="2"/>
        <v>Low</v>
      </c>
      <c r="I86" s="6" t="str">
        <f>VLOOKUP(B86, Customers_Membership!A85:E285, 5, 0)</f>
        <v>Internal Goods</v>
      </c>
      <c r="J86" s="6">
        <f>VLOOKUP(B86, Customers_Membership!A85:J285, 10, 0)</f>
        <v>2174</v>
      </c>
      <c r="K86" s="7" t="str">
        <f t="shared" si="3"/>
        <v>Long-Term, Low-Value</v>
      </c>
    </row>
    <row r="87" spans="1:11" x14ac:dyDescent="0.3">
      <c r="A87" s="5" t="s">
        <v>96</v>
      </c>
      <c r="B87" s="6">
        <v>7773</v>
      </c>
      <c r="C87" s="6">
        <v>215</v>
      </c>
      <c r="D87" s="6">
        <v>30239</v>
      </c>
      <c r="E87" s="6" t="s">
        <v>8</v>
      </c>
      <c r="F87" s="6" t="s">
        <v>14</v>
      </c>
      <c r="G87" s="11">
        <v>31078</v>
      </c>
      <c r="H87" s="6" t="str">
        <f t="shared" si="2"/>
        <v>Medium</v>
      </c>
      <c r="I87" s="6" t="str">
        <f>VLOOKUP(B87, Customers_Membership!A86:E286, 5, 0)</f>
        <v>Internal Goods</v>
      </c>
      <c r="J87" s="6">
        <f>VLOOKUP(B87, Customers_Membership!A86:J286, 10, 0)</f>
        <v>4739</v>
      </c>
      <c r="K87" s="7" t="str">
        <f t="shared" si="3"/>
        <v>Long-Term, Low-Value</v>
      </c>
    </row>
    <row r="88" spans="1:11" x14ac:dyDescent="0.3">
      <c r="A88" s="5" t="s">
        <v>97</v>
      </c>
      <c r="B88" s="6">
        <v>6746</v>
      </c>
      <c r="C88" s="6">
        <v>818</v>
      </c>
      <c r="D88" s="6">
        <v>20194</v>
      </c>
      <c r="E88" s="6" t="s">
        <v>8</v>
      </c>
      <c r="F88" s="6" t="s">
        <v>14</v>
      </c>
      <c r="G88" s="11">
        <v>39010</v>
      </c>
      <c r="H88" s="6" t="str">
        <f t="shared" si="2"/>
        <v>Medium</v>
      </c>
      <c r="I88" s="6" t="str">
        <f>VLOOKUP(B88, Customers_Membership!A87:E287, 5, 0)</f>
        <v>Wholesale</v>
      </c>
      <c r="J88" s="6">
        <f>VLOOKUP(B88, Customers_Membership!A87:J287, 10, 0)</f>
        <v>5153</v>
      </c>
      <c r="K88" s="7" t="str">
        <f t="shared" si="3"/>
        <v>Long-Term, Low-Value</v>
      </c>
    </row>
    <row r="89" spans="1:11" x14ac:dyDescent="0.3">
      <c r="A89" s="5" t="s">
        <v>98</v>
      </c>
      <c r="B89" s="6">
        <v>6732</v>
      </c>
      <c r="C89" s="6">
        <v>780</v>
      </c>
      <c r="D89" s="6">
        <v>58470</v>
      </c>
      <c r="E89" s="6" t="s">
        <v>8</v>
      </c>
      <c r="F89" s="6" t="s">
        <v>14</v>
      </c>
      <c r="G89" s="11">
        <v>32798</v>
      </c>
      <c r="H89" s="6" t="str">
        <f t="shared" si="2"/>
        <v>High</v>
      </c>
      <c r="I89" s="6" t="str">
        <f>VLOOKUP(B89, Customers_Membership!A88:E288, 5, 0)</f>
        <v>Internal Goods</v>
      </c>
      <c r="J89" s="6">
        <f>VLOOKUP(B89, Customers_Membership!A88:J288, 10, 0)</f>
        <v>3973</v>
      </c>
      <c r="K89" s="7" t="str">
        <f t="shared" si="3"/>
        <v>Long-Term, High-Value</v>
      </c>
    </row>
    <row r="90" spans="1:11" x14ac:dyDescent="0.3">
      <c r="A90" s="5" t="s">
        <v>99</v>
      </c>
      <c r="B90" s="6">
        <v>805</v>
      </c>
      <c r="C90" s="6">
        <v>40</v>
      </c>
      <c r="D90" s="6">
        <v>91926</v>
      </c>
      <c r="E90" s="6" t="s">
        <v>12</v>
      </c>
      <c r="F90" s="6" t="s">
        <v>14</v>
      </c>
      <c r="G90" s="6"/>
      <c r="H90" s="6" t="str">
        <f t="shared" si="2"/>
        <v>High</v>
      </c>
      <c r="I90" s="6" t="str">
        <f>VLOOKUP(B90, Customers_Membership!A89:E289, 5, 0)</f>
        <v>Retail</v>
      </c>
      <c r="J90" s="6">
        <f>VLOOKUP(B90, Customers_Membership!A89:J289, 10, 0)</f>
        <v>866</v>
      </c>
      <c r="K90" s="7" t="str">
        <f t="shared" si="3"/>
        <v>Short-Term, High-Value</v>
      </c>
    </row>
    <row r="91" spans="1:11" x14ac:dyDescent="0.3">
      <c r="A91" s="5" t="s">
        <v>100</v>
      </c>
      <c r="B91" s="6">
        <v>7540</v>
      </c>
      <c r="C91" s="6">
        <v>366</v>
      </c>
      <c r="D91" s="6">
        <v>34797</v>
      </c>
      <c r="E91" s="6" t="s">
        <v>8</v>
      </c>
      <c r="F91" s="6" t="s">
        <v>14</v>
      </c>
      <c r="G91" s="11">
        <v>29296</v>
      </c>
      <c r="H91" s="6" t="str">
        <f t="shared" si="2"/>
        <v>Medium</v>
      </c>
      <c r="I91" s="6" t="str">
        <f>VLOOKUP(B91, Customers_Membership!A90:E290, 5, 0)</f>
        <v>Retail</v>
      </c>
      <c r="J91" s="6">
        <f>VLOOKUP(B91, Customers_Membership!A90:J290, 10, 0)</f>
        <v>5929</v>
      </c>
      <c r="K91" s="7" t="str">
        <f t="shared" si="3"/>
        <v>Long-Term, Low-Value</v>
      </c>
    </row>
    <row r="92" spans="1:11" x14ac:dyDescent="0.3">
      <c r="A92" s="5" t="s">
        <v>101</v>
      </c>
      <c r="B92" s="6">
        <v>5269</v>
      </c>
      <c r="C92" s="6">
        <v>678</v>
      </c>
      <c r="D92" s="6">
        <v>19346</v>
      </c>
      <c r="E92" s="6" t="s">
        <v>12</v>
      </c>
      <c r="F92" s="6" t="s">
        <v>14</v>
      </c>
      <c r="G92" s="6"/>
      <c r="H92" s="6" t="str">
        <f t="shared" si="2"/>
        <v>Low</v>
      </c>
      <c r="I92" s="6" t="str">
        <f>VLOOKUP(B92, Customers_Membership!A91:E291, 5, 0)</f>
        <v>Retail</v>
      </c>
      <c r="J92" s="6">
        <f>VLOOKUP(B92, Customers_Membership!A91:J291, 10, 0)</f>
        <v>5016</v>
      </c>
      <c r="K92" s="7" t="str">
        <f t="shared" si="3"/>
        <v>Long-Term, Low-Value</v>
      </c>
    </row>
    <row r="93" spans="1:11" x14ac:dyDescent="0.3">
      <c r="A93" s="5" t="s">
        <v>102</v>
      </c>
      <c r="B93" s="6">
        <v>8404</v>
      </c>
      <c r="C93" s="6">
        <v>703</v>
      </c>
      <c r="D93" s="6">
        <v>35185</v>
      </c>
      <c r="E93" s="6" t="s">
        <v>12</v>
      </c>
      <c r="F93" s="6" t="s">
        <v>14</v>
      </c>
      <c r="G93" s="6"/>
      <c r="H93" s="6" t="str">
        <f t="shared" si="2"/>
        <v>Medium</v>
      </c>
      <c r="I93" s="6" t="str">
        <f>VLOOKUP(B93, Customers_Membership!A92:E292, 5, 0)</f>
        <v>Wholesale</v>
      </c>
      <c r="J93" s="6">
        <f>VLOOKUP(B93, Customers_Membership!A92:J292, 10, 0)</f>
        <v>5798</v>
      </c>
      <c r="K93" s="7" t="str">
        <f t="shared" si="3"/>
        <v>Long-Term, Low-Value</v>
      </c>
    </row>
    <row r="94" spans="1:11" x14ac:dyDescent="0.3">
      <c r="A94" s="5" t="s">
        <v>103</v>
      </c>
      <c r="B94" s="6">
        <v>519</v>
      </c>
      <c r="C94" s="6">
        <v>180</v>
      </c>
      <c r="D94" s="6">
        <v>7068</v>
      </c>
      <c r="E94" s="6" t="s">
        <v>12</v>
      </c>
      <c r="F94" s="6" t="s">
        <v>9</v>
      </c>
      <c r="G94" s="6"/>
      <c r="H94" s="6" t="str">
        <f t="shared" si="2"/>
        <v>Low</v>
      </c>
      <c r="I94" s="6" t="str">
        <f>VLOOKUP(B94, Customers_Membership!A93:E293, 5, 0)</f>
        <v>Retail</v>
      </c>
      <c r="J94" s="6">
        <f>VLOOKUP(B94, Customers_Membership!A93:J293, 10, 0)</f>
        <v>3589</v>
      </c>
      <c r="K94" s="7" t="str">
        <f t="shared" si="3"/>
        <v>Long-Term, Low-Value</v>
      </c>
    </row>
    <row r="95" spans="1:11" x14ac:dyDescent="0.3">
      <c r="A95" s="5" t="s">
        <v>104</v>
      </c>
      <c r="B95" s="6">
        <v>4060</v>
      </c>
      <c r="C95" s="6">
        <v>214</v>
      </c>
      <c r="D95" s="6">
        <v>96496</v>
      </c>
      <c r="E95" s="6" t="s">
        <v>8</v>
      </c>
      <c r="F95" s="6" t="s">
        <v>9</v>
      </c>
      <c r="G95" s="11">
        <v>31998</v>
      </c>
      <c r="H95" s="6" t="str">
        <f t="shared" si="2"/>
        <v>High</v>
      </c>
      <c r="I95" s="6" t="str">
        <f>VLOOKUP(B95, Customers_Membership!A94:E294, 5, 0)</f>
        <v>Wholesale</v>
      </c>
      <c r="J95" s="6">
        <f>VLOOKUP(B95, Customers_Membership!A94:J294, 10, 0)</f>
        <v>2840</v>
      </c>
      <c r="K95" s="7" t="str">
        <f t="shared" si="3"/>
        <v>Long-Term, High-Value</v>
      </c>
    </row>
    <row r="96" spans="1:11" x14ac:dyDescent="0.3">
      <c r="A96" s="5" t="s">
        <v>105</v>
      </c>
      <c r="B96" s="6">
        <v>8860</v>
      </c>
      <c r="C96" s="6">
        <v>408</v>
      </c>
      <c r="D96" s="6">
        <v>2988</v>
      </c>
      <c r="E96" s="6" t="s">
        <v>8</v>
      </c>
      <c r="F96" s="6" t="s">
        <v>9</v>
      </c>
      <c r="G96" s="11">
        <v>33127</v>
      </c>
      <c r="H96" s="6" t="str">
        <f t="shared" si="2"/>
        <v>Low</v>
      </c>
      <c r="I96" s="6" t="str">
        <f>VLOOKUP(B96, Customers_Membership!A95:E295, 5, 0)</f>
        <v>Retail</v>
      </c>
      <c r="J96" s="6">
        <f>VLOOKUP(B96, Customers_Membership!A95:J295, 10, 0)</f>
        <v>6973</v>
      </c>
      <c r="K96" s="7" t="str">
        <f t="shared" si="3"/>
        <v>Long-Term, Low-Value</v>
      </c>
    </row>
    <row r="97" spans="1:11" x14ac:dyDescent="0.3">
      <c r="A97" s="5" t="s">
        <v>106</v>
      </c>
      <c r="B97" s="6">
        <v>7164</v>
      </c>
      <c r="C97" s="6">
        <v>902</v>
      </c>
      <c r="D97" s="6">
        <v>83253</v>
      </c>
      <c r="E97" s="6" t="s">
        <v>8</v>
      </c>
      <c r="F97" s="6" t="s">
        <v>14</v>
      </c>
      <c r="G97" s="11">
        <v>32768</v>
      </c>
      <c r="H97" s="6" t="str">
        <f t="shared" si="2"/>
        <v>High</v>
      </c>
      <c r="I97" s="6" t="str">
        <f>VLOOKUP(B97, Customers_Membership!A96:E296, 5, 0)</f>
        <v>Retail</v>
      </c>
      <c r="J97" s="6">
        <f>VLOOKUP(B97, Customers_Membership!A96:J296, 10, 0)</f>
        <v>4416</v>
      </c>
      <c r="K97" s="7" t="str">
        <f t="shared" si="3"/>
        <v>Long-Term, High-Value</v>
      </c>
    </row>
    <row r="98" spans="1:11" x14ac:dyDescent="0.3">
      <c r="A98" s="5" t="s">
        <v>107</v>
      </c>
      <c r="B98" s="6">
        <v>9792</v>
      </c>
      <c r="C98" s="6">
        <v>763</v>
      </c>
      <c r="D98" s="6">
        <v>87828</v>
      </c>
      <c r="E98" s="6" t="s">
        <v>8</v>
      </c>
      <c r="F98" s="6" t="s">
        <v>14</v>
      </c>
      <c r="G98" s="11">
        <v>41891</v>
      </c>
      <c r="H98" s="6" t="str">
        <f t="shared" si="2"/>
        <v>High</v>
      </c>
      <c r="I98" s="6" t="str">
        <f>VLOOKUP(B98, Customers_Membership!A97:E297, 5, 0)</f>
        <v>Retail</v>
      </c>
      <c r="J98" s="6">
        <f>VLOOKUP(B98, Customers_Membership!A97:J297, 10, 0)</f>
        <v>3944</v>
      </c>
      <c r="K98" s="7" t="str">
        <f t="shared" si="3"/>
        <v>Long-Term, High-Value</v>
      </c>
    </row>
    <row r="99" spans="1:11" x14ac:dyDescent="0.3">
      <c r="A99" s="13" t="s">
        <v>108</v>
      </c>
      <c r="B99" s="6">
        <v>9934</v>
      </c>
      <c r="C99" s="6">
        <v>168</v>
      </c>
      <c r="D99" s="6">
        <v>17035</v>
      </c>
      <c r="E99" s="6" t="s">
        <v>8</v>
      </c>
      <c r="F99" s="6" t="s">
        <v>14</v>
      </c>
      <c r="G99" s="11">
        <v>35593</v>
      </c>
      <c r="H99" s="6" t="str">
        <f t="shared" si="2"/>
        <v>Low</v>
      </c>
      <c r="I99" s="6" t="str">
        <f>VLOOKUP(B99, Customers_Membership!A98:E298, 5, 0)</f>
        <v>Retail</v>
      </c>
      <c r="J99" s="6">
        <f>VLOOKUP(B99, Customers_Membership!A98:J298, 10, 0)</f>
        <v>5753</v>
      </c>
      <c r="K99" s="7" t="str">
        <f t="shared" si="3"/>
        <v>Long-Term, Low-Value</v>
      </c>
    </row>
    <row r="100" spans="1:11" x14ac:dyDescent="0.3">
      <c r="A100" s="5" t="s">
        <v>109</v>
      </c>
      <c r="B100" s="6">
        <v>1980</v>
      </c>
      <c r="C100" s="6">
        <v>723</v>
      </c>
      <c r="D100" s="6">
        <v>426</v>
      </c>
      <c r="E100" s="6" t="s">
        <v>12</v>
      </c>
      <c r="F100" s="6" t="s">
        <v>14</v>
      </c>
      <c r="G100" s="6"/>
      <c r="H100" s="6" t="str">
        <f t="shared" si="2"/>
        <v>Low</v>
      </c>
      <c r="I100" s="6" t="str">
        <f>VLOOKUP(B100, Customers_Membership!A99:E299, 5, 0)</f>
        <v>Retail</v>
      </c>
      <c r="J100" s="6">
        <f>VLOOKUP(B100, Customers_Membership!A99:J299, 10, 0)</f>
        <v>6580</v>
      </c>
      <c r="K100" s="7" t="str">
        <f t="shared" si="3"/>
        <v>Long-Term, Low-Value</v>
      </c>
    </row>
    <row r="101" spans="1:11" x14ac:dyDescent="0.3">
      <c r="A101" s="5" t="s">
        <v>110</v>
      </c>
      <c r="B101" s="6">
        <v>9251</v>
      </c>
      <c r="C101" s="6">
        <v>438</v>
      </c>
      <c r="D101" s="6">
        <v>20238</v>
      </c>
      <c r="E101" s="6" t="s">
        <v>8</v>
      </c>
      <c r="F101" s="6" t="s">
        <v>14</v>
      </c>
      <c r="G101" s="11">
        <v>28214</v>
      </c>
      <c r="H101" s="6" t="str">
        <f t="shared" si="2"/>
        <v>Medium</v>
      </c>
      <c r="I101" s="6" t="str">
        <f>VLOOKUP(B101, Customers_Membership!A100:E300, 5, 0)</f>
        <v>Retail</v>
      </c>
      <c r="J101" s="6">
        <f>VLOOKUP(B101, Customers_Membership!A100:J300, 10, 0)</f>
        <v>1362</v>
      </c>
      <c r="K101" s="7" t="str">
        <f t="shared" si="3"/>
        <v>Long-Term, Low-Value</v>
      </c>
    </row>
    <row r="102" spans="1:11" x14ac:dyDescent="0.3">
      <c r="A102" s="5" t="s">
        <v>111</v>
      </c>
      <c r="B102" s="6">
        <v>6717</v>
      </c>
      <c r="C102" s="6">
        <v>162</v>
      </c>
      <c r="D102" s="6">
        <v>68331</v>
      </c>
      <c r="E102" s="6" t="s">
        <v>8</v>
      </c>
      <c r="F102" s="6" t="s">
        <v>9</v>
      </c>
      <c r="G102" s="11">
        <v>30253</v>
      </c>
      <c r="H102" s="6" t="str">
        <f t="shared" si="2"/>
        <v>High</v>
      </c>
      <c r="I102" s="6" t="str">
        <f>VLOOKUP(B102, Customers_Membership!A101:E301, 5, 0)</f>
        <v>Internal Goods</v>
      </c>
      <c r="J102" s="6">
        <f>VLOOKUP(B102, Customers_Membership!A101:J301, 10, 0)</f>
        <v>3545</v>
      </c>
      <c r="K102" s="7" t="str">
        <f t="shared" si="3"/>
        <v>Long-Term, High-Value</v>
      </c>
    </row>
    <row r="103" spans="1:11" x14ac:dyDescent="0.3">
      <c r="A103" s="5" t="s">
        <v>112</v>
      </c>
      <c r="B103" s="6">
        <v>3622</v>
      </c>
      <c r="C103" s="6">
        <v>246</v>
      </c>
      <c r="D103" s="6">
        <v>86132</v>
      </c>
      <c r="E103" s="6" t="s">
        <v>8</v>
      </c>
      <c r="F103" s="6" t="s">
        <v>9</v>
      </c>
      <c r="G103" s="11">
        <v>43525</v>
      </c>
      <c r="H103" s="6" t="str">
        <f t="shared" si="2"/>
        <v>High</v>
      </c>
      <c r="I103" s="6" t="str">
        <f>VLOOKUP(B103, Customers_Membership!A102:E302, 5, 0)</f>
        <v>Internal Goods</v>
      </c>
      <c r="J103" s="6">
        <f>VLOOKUP(B103, Customers_Membership!A102:J302, 10, 0)</f>
        <v>7371</v>
      </c>
      <c r="K103" s="7" t="str">
        <f t="shared" si="3"/>
        <v>Long-Term, High-Value</v>
      </c>
    </row>
    <row r="104" spans="1:11" x14ac:dyDescent="0.3">
      <c r="A104" s="5" t="s">
        <v>113</v>
      </c>
      <c r="B104" s="6">
        <v>8808</v>
      </c>
      <c r="C104" s="6">
        <v>105</v>
      </c>
      <c r="D104" s="6">
        <v>766</v>
      </c>
      <c r="E104" s="6" t="s">
        <v>12</v>
      </c>
      <c r="F104" s="6" t="s">
        <v>9</v>
      </c>
      <c r="G104" s="6"/>
      <c r="H104" s="6" t="str">
        <f t="shared" si="2"/>
        <v>Low</v>
      </c>
      <c r="I104" s="6" t="str">
        <f>VLOOKUP(B104, Customers_Membership!A103:E303, 5, 0)</f>
        <v>Retail</v>
      </c>
      <c r="J104" s="6">
        <f>VLOOKUP(B104, Customers_Membership!A103:J303, 10, 0)</f>
        <v>4484</v>
      </c>
      <c r="K104" s="7" t="str">
        <f t="shared" si="3"/>
        <v>Long-Term, Low-Value</v>
      </c>
    </row>
    <row r="105" spans="1:11" x14ac:dyDescent="0.3">
      <c r="A105" s="5" t="s">
        <v>114</v>
      </c>
      <c r="B105" s="6">
        <v>4920</v>
      </c>
      <c r="C105" s="6">
        <v>308</v>
      </c>
      <c r="D105" s="6">
        <v>13169</v>
      </c>
      <c r="E105" s="6" t="s">
        <v>12</v>
      </c>
      <c r="F105" s="6" t="s">
        <v>14</v>
      </c>
      <c r="G105" s="6"/>
      <c r="H105" s="6" t="str">
        <f t="shared" si="2"/>
        <v>Low</v>
      </c>
      <c r="I105" s="6" t="str">
        <f>VLOOKUP(B105, Customers_Membership!A104:E304, 5, 0)</f>
        <v>Retail</v>
      </c>
      <c r="J105" s="6">
        <f>VLOOKUP(B105, Customers_Membership!A104:J304, 10, 0)</f>
        <v>3906</v>
      </c>
      <c r="K105" s="7" t="str">
        <f t="shared" si="3"/>
        <v>Long-Term, Low-Value</v>
      </c>
    </row>
    <row r="106" spans="1:11" x14ac:dyDescent="0.3">
      <c r="A106" s="5" t="s">
        <v>115</v>
      </c>
      <c r="B106" s="6">
        <v>3140</v>
      </c>
      <c r="C106" s="6">
        <v>172</v>
      </c>
      <c r="D106" s="6">
        <v>48657</v>
      </c>
      <c r="E106" s="6" t="s">
        <v>8</v>
      </c>
      <c r="F106" s="6" t="s">
        <v>14</v>
      </c>
      <c r="G106" s="11">
        <v>38286</v>
      </c>
      <c r="H106" s="6" t="str">
        <f t="shared" si="2"/>
        <v>Medium</v>
      </c>
      <c r="I106" s="6" t="str">
        <f>VLOOKUP(B106, Customers_Membership!A105:E305, 5, 0)</f>
        <v>Wholesale</v>
      </c>
      <c r="J106" s="6">
        <f>VLOOKUP(B106, Customers_Membership!A105:J305, 10, 0)</f>
        <v>598</v>
      </c>
      <c r="K106" s="7" t="str">
        <f t="shared" si="3"/>
        <v>Short-Term, Low-Value</v>
      </c>
    </row>
    <row r="107" spans="1:11" x14ac:dyDescent="0.3">
      <c r="A107" s="5" t="s">
        <v>116</v>
      </c>
      <c r="B107" s="6">
        <v>8104</v>
      </c>
      <c r="C107" s="6">
        <v>775</v>
      </c>
      <c r="D107" s="6">
        <v>88037</v>
      </c>
      <c r="E107" s="6" t="s">
        <v>12</v>
      </c>
      <c r="F107" s="6" t="s">
        <v>9</v>
      </c>
      <c r="G107" s="6"/>
      <c r="H107" s="6" t="str">
        <f t="shared" si="2"/>
        <v>High</v>
      </c>
      <c r="I107" s="6" t="str">
        <f>VLOOKUP(B107, Customers_Membership!A106:E306, 5, 0)</f>
        <v>Wholesale</v>
      </c>
      <c r="J107" s="6">
        <f>VLOOKUP(B107, Customers_Membership!A106:J306, 10, 0)</f>
        <v>3920</v>
      </c>
      <c r="K107" s="7" t="str">
        <f t="shared" si="3"/>
        <v>Long-Term, High-Value</v>
      </c>
    </row>
    <row r="108" spans="1:11" x14ac:dyDescent="0.3">
      <c r="A108" s="5" t="s">
        <v>117</v>
      </c>
      <c r="B108" s="6">
        <v>2208</v>
      </c>
      <c r="C108" s="6">
        <v>333</v>
      </c>
      <c r="D108" s="6">
        <v>21972</v>
      </c>
      <c r="E108" s="6" t="s">
        <v>8</v>
      </c>
      <c r="F108" s="6" t="s">
        <v>9</v>
      </c>
      <c r="G108" s="11">
        <v>41497</v>
      </c>
      <c r="H108" s="6" t="str">
        <f t="shared" si="2"/>
        <v>Medium</v>
      </c>
      <c r="I108" s="6" t="str">
        <f>VLOOKUP(B108, Customers_Membership!A107:E307, 5, 0)</f>
        <v>Retail</v>
      </c>
      <c r="J108" s="6">
        <f>VLOOKUP(B108, Customers_Membership!A107:J307, 10, 0)</f>
        <v>3077</v>
      </c>
      <c r="K108" s="7" t="str">
        <f t="shared" si="3"/>
        <v>Long-Term, Low-Value</v>
      </c>
    </row>
    <row r="109" spans="1:11" x14ac:dyDescent="0.3">
      <c r="A109" s="5" t="s">
        <v>118</v>
      </c>
      <c r="B109" s="6">
        <v>7043</v>
      </c>
      <c r="C109" s="6">
        <v>548</v>
      </c>
      <c r="D109" s="6">
        <v>87886</v>
      </c>
      <c r="E109" s="6" t="s">
        <v>12</v>
      </c>
      <c r="F109" s="6" t="s">
        <v>14</v>
      </c>
      <c r="G109" s="6"/>
      <c r="H109" s="6" t="str">
        <f t="shared" si="2"/>
        <v>High</v>
      </c>
      <c r="I109" s="6" t="str">
        <f>VLOOKUP(B109, Customers_Membership!A108:E308, 5, 0)</f>
        <v>Retail</v>
      </c>
      <c r="J109" s="6">
        <f>VLOOKUP(B109, Customers_Membership!A108:J308, 10, 0)</f>
        <v>2920</v>
      </c>
      <c r="K109" s="7" t="str">
        <f t="shared" si="3"/>
        <v>Long-Term, High-Value</v>
      </c>
    </row>
    <row r="110" spans="1:11" x14ac:dyDescent="0.3">
      <c r="A110" s="5" t="s">
        <v>119</v>
      </c>
      <c r="B110" s="6">
        <v>7485</v>
      </c>
      <c r="C110" s="6">
        <v>665</v>
      </c>
      <c r="D110" s="6">
        <v>3244</v>
      </c>
      <c r="E110" s="6" t="s">
        <v>8</v>
      </c>
      <c r="F110" s="6" t="s">
        <v>9</v>
      </c>
      <c r="G110" s="11">
        <v>40295</v>
      </c>
      <c r="H110" s="6" t="str">
        <f t="shared" si="2"/>
        <v>Low</v>
      </c>
      <c r="I110" s="6" t="str">
        <f>VLOOKUP(B110, Customers_Membership!A109:E309, 5, 0)</f>
        <v>Retail</v>
      </c>
      <c r="J110" s="6">
        <f>VLOOKUP(B110, Customers_Membership!A109:J309, 10, 0)</f>
        <v>993</v>
      </c>
      <c r="K110" s="7" t="str">
        <f t="shared" si="3"/>
        <v>Short-Term, Low-Value</v>
      </c>
    </row>
    <row r="111" spans="1:11" x14ac:dyDescent="0.3">
      <c r="A111" s="5" t="s">
        <v>120</v>
      </c>
      <c r="B111" s="6">
        <v>1748</v>
      </c>
      <c r="C111" s="6">
        <v>305</v>
      </c>
      <c r="D111" s="6">
        <v>32031</v>
      </c>
      <c r="E111" s="6" t="s">
        <v>8</v>
      </c>
      <c r="F111" s="6" t="s">
        <v>14</v>
      </c>
      <c r="G111" s="11">
        <v>33909</v>
      </c>
      <c r="H111" s="6" t="str">
        <f t="shared" si="2"/>
        <v>Medium</v>
      </c>
      <c r="I111" s="6" t="str">
        <f>VLOOKUP(B111, Customers_Membership!A110:E310, 5, 0)</f>
        <v>Internal Goods</v>
      </c>
      <c r="J111" s="6">
        <f>VLOOKUP(B111, Customers_Membership!A110:J310, 10, 0)</f>
        <v>3237</v>
      </c>
      <c r="K111" s="7" t="str">
        <f t="shared" si="3"/>
        <v>Long-Term, Low-Value</v>
      </c>
    </row>
    <row r="112" spans="1:11" x14ac:dyDescent="0.3">
      <c r="A112" s="5" t="s">
        <v>121</v>
      </c>
      <c r="B112" s="6">
        <v>9968</v>
      </c>
      <c r="C112" s="6">
        <v>938</v>
      </c>
      <c r="D112" s="6">
        <v>51284</v>
      </c>
      <c r="E112" s="6" t="s">
        <v>12</v>
      </c>
      <c r="F112" s="6" t="s">
        <v>9</v>
      </c>
      <c r="G112" s="6"/>
      <c r="H112" s="6" t="str">
        <f t="shared" si="2"/>
        <v>High</v>
      </c>
      <c r="I112" s="6" t="str">
        <f>VLOOKUP(B112, Customers_Membership!A111:E311, 5, 0)</f>
        <v>Retail</v>
      </c>
      <c r="J112" s="6">
        <f>VLOOKUP(B112, Customers_Membership!A111:J311, 10, 0)</f>
        <v>3977</v>
      </c>
      <c r="K112" s="7" t="str">
        <f t="shared" si="3"/>
        <v>Long-Term, High-Value</v>
      </c>
    </row>
    <row r="113" spans="1:11" x14ac:dyDescent="0.3">
      <c r="A113" s="5" t="s">
        <v>122</v>
      </c>
      <c r="B113" s="6">
        <v>5330</v>
      </c>
      <c r="C113" s="6">
        <v>714</v>
      </c>
      <c r="D113" s="6">
        <v>23055</v>
      </c>
      <c r="E113" s="6" t="s">
        <v>8</v>
      </c>
      <c r="F113" s="6" t="s">
        <v>9</v>
      </c>
      <c r="G113" s="11">
        <v>40702</v>
      </c>
      <c r="H113" s="6" t="str">
        <f t="shared" si="2"/>
        <v>Medium</v>
      </c>
      <c r="I113" s="6" t="str">
        <f>VLOOKUP(B113, Customers_Membership!A112:E312, 5, 0)</f>
        <v>Retail</v>
      </c>
      <c r="J113" s="6">
        <f>VLOOKUP(B113, Customers_Membership!A112:J312, 10, 0)</f>
        <v>6321</v>
      </c>
      <c r="K113" s="7" t="str">
        <f t="shared" si="3"/>
        <v>Long-Term, Low-Value</v>
      </c>
    </row>
    <row r="114" spans="1:11" x14ac:dyDescent="0.3">
      <c r="A114" s="13" t="s">
        <v>123</v>
      </c>
      <c r="B114" s="6">
        <v>2183</v>
      </c>
      <c r="C114" s="6">
        <v>251</v>
      </c>
      <c r="D114" s="6">
        <v>94926</v>
      </c>
      <c r="E114" s="6" t="s">
        <v>8</v>
      </c>
      <c r="F114" s="6" t="s">
        <v>9</v>
      </c>
      <c r="G114" s="11">
        <v>37957</v>
      </c>
      <c r="H114" s="6" t="str">
        <f t="shared" si="2"/>
        <v>High</v>
      </c>
      <c r="I114" s="6" t="str">
        <f>VLOOKUP(B114, Customers_Membership!A113:E313, 5, 0)</f>
        <v>Internal Goods</v>
      </c>
      <c r="J114" s="6">
        <f>VLOOKUP(B114, Customers_Membership!A113:J313, 10, 0)</f>
        <v>5023</v>
      </c>
      <c r="K114" s="7" t="str">
        <f t="shared" si="3"/>
        <v>Long-Term, High-Value</v>
      </c>
    </row>
    <row r="115" spans="1:11" x14ac:dyDescent="0.3">
      <c r="A115" s="5" t="s">
        <v>124</v>
      </c>
      <c r="B115" s="6">
        <v>2182</v>
      </c>
      <c r="C115" s="6">
        <v>330</v>
      </c>
      <c r="D115" s="6">
        <v>312</v>
      </c>
      <c r="E115" s="6" t="s">
        <v>12</v>
      </c>
      <c r="F115" s="6" t="s">
        <v>14</v>
      </c>
      <c r="G115" s="6"/>
      <c r="H115" s="6" t="str">
        <f t="shared" si="2"/>
        <v>Low</v>
      </c>
      <c r="I115" s="6" t="str">
        <f>VLOOKUP(B115, Customers_Membership!A114:E314, 5, 0)</f>
        <v>Retail</v>
      </c>
      <c r="J115" s="6">
        <f>VLOOKUP(B115, Customers_Membership!A114:J314, 10, 0)</f>
        <v>4272</v>
      </c>
      <c r="K115" s="7" t="str">
        <f t="shared" si="3"/>
        <v>Long-Term, Low-Value</v>
      </c>
    </row>
    <row r="116" spans="1:11" x14ac:dyDescent="0.3">
      <c r="A116" s="5" t="s">
        <v>125</v>
      </c>
      <c r="B116" s="6">
        <v>1087</v>
      </c>
      <c r="C116" s="6">
        <v>69</v>
      </c>
      <c r="D116" s="6">
        <v>45852</v>
      </c>
      <c r="E116" s="6" t="s">
        <v>8</v>
      </c>
      <c r="F116" s="6" t="s">
        <v>14</v>
      </c>
      <c r="G116" s="11">
        <v>43342</v>
      </c>
      <c r="H116" s="6" t="str">
        <f t="shared" si="2"/>
        <v>Medium</v>
      </c>
      <c r="I116" s="6" t="str">
        <f>VLOOKUP(B116, Customers_Membership!A115:E315, 5, 0)</f>
        <v>Wholesale</v>
      </c>
      <c r="J116" s="6">
        <f>VLOOKUP(B116, Customers_Membership!A115:J315, 10, 0)</f>
        <v>4870</v>
      </c>
      <c r="K116" s="7" t="str">
        <f t="shared" si="3"/>
        <v>Long-Term, Low-Value</v>
      </c>
    </row>
    <row r="117" spans="1:11" x14ac:dyDescent="0.3">
      <c r="A117" s="5" t="s">
        <v>126</v>
      </c>
      <c r="B117" s="6">
        <v>4296</v>
      </c>
      <c r="C117" s="6">
        <v>969</v>
      </c>
      <c r="D117" s="6">
        <v>77063</v>
      </c>
      <c r="E117" s="6" t="s">
        <v>8</v>
      </c>
      <c r="F117" s="6" t="s">
        <v>9</v>
      </c>
      <c r="G117" s="11">
        <v>41342</v>
      </c>
      <c r="H117" s="6" t="str">
        <f t="shared" si="2"/>
        <v>High</v>
      </c>
      <c r="I117" s="6" t="str">
        <f>VLOOKUP(B117, Customers_Membership!A116:E316, 5, 0)</f>
        <v>Internal Goods</v>
      </c>
      <c r="J117" s="6">
        <f>VLOOKUP(B117, Customers_Membership!A116:J316, 10, 0)</f>
        <v>3964</v>
      </c>
      <c r="K117" s="7" t="str">
        <f t="shared" si="3"/>
        <v>Long-Term, High-Value</v>
      </c>
    </row>
    <row r="118" spans="1:11" x14ac:dyDescent="0.3">
      <c r="A118" s="5" t="s">
        <v>127</v>
      </c>
      <c r="B118" s="6">
        <v>9784</v>
      </c>
      <c r="C118" s="6">
        <v>974</v>
      </c>
      <c r="D118" s="6">
        <v>44299</v>
      </c>
      <c r="E118" s="6" t="s">
        <v>8</v>
      </c>
      <c r="F118" s="6" t="s">
        <v>14</v>
      </c>
      <c r="G118" s="11">
        <v>41446</v>
      </c>
      <c r="H118" s="6" t="str">
        <f t="shared" si="2"/>
        <v>Medium</v>
      </c>
      <c r="I118" s="6" t="str">
        <f>VLOOKUP(B118, Customers_Membership!A117:E317, 5, 0)</f>
        <v>Internal Goods</v>
      </c>
      <c r="J118" s="6">
        <f>VLOOKUP(B118, Customers_Membership!A117:J317, 10, 0)</f>
        <v>5162</v>
      </c>
      <c r="K118" s="7" t="str">
        <f t="shared" si="3"/>
        <v>Long-Term, Low-Value</v>
      </c>
    </row>
    <row r="119" spans="1:11" x14ac:dyDescent="0.3">
      <c r="A119" s="5" t="s">
        <v>128</v>
      </c>
      <c r="B119" s="6">
        <v>6210</v>
      </c>
      <c r="C119" s="6">
        <v>526</v>
      </c>
      <c r="D119" s="6">
        <v>67123</v>
      </c>
      <c r="E119" s="6" t="s">
        <v>8</v>
      </c>
      <c r="F119" s="6" t="s">
        <v>14</v>
      </c>
      <c r="G119" s="11">
        <v>33422</v>
      </c>
      <c r="H119" s="6" t="str">
        <f t="shared" si="2"/>
        <v>High</v>
      </c>
      <c r="I119" s="6" t="str">
        <f>VLOOKUP(B119, Customers_Membership!A118:E318, 5, 0)</f>
        <v>Retail</v>
      </c>
      <c r="J119" s="6">
        <f>VLOOKUP(B119, Customers_Membership!A118:J318, 10, 0)</f>
        <v>7072</v>
      </c>
      <c r="K119" s="7" t="str">
        <f t="shared" si="3"/>
        <v>Long-Term, High-Value</v>
      </c>
    </row>
    <row r="120" spans="1:11" x14ac:dyDescent="0.3">
      <c r="A120" s="5" t="s">
        <v>129</v>
      </c>
      <c r="B120" s="6">
        <v>5781</v>
      </c>
      <c r="C120" s="6">
        <v>510</v>
      </c>
      <c r="D120" s="6">
        <v>51104</v>
      </c>
      <c r="E120" s="6" t="s">
        <v>12</v>
      </c>
      <c r="F120" s="6" t="s">
        <v>14</v>
      </c>
      <c r="G120" s="6"/>
      <c r="H120" s="6" t="str">
        <f t="shared" si="2"/>
        <v>High</v>
      </c>
      <c r="I120" s="6" t="str">
        <f>VLOOKUP(B120, Customers_Membership!A119:E319, 5, 0)</f>
        <v>Retail</v>
      </c>
      <c r="J120" s="6">
        <f>VLOOKUP(B120, Customers_Membership!A119:J319, 10, 0)</f>
        <v>3184</v>
      </c>
      <c r="K120" s="7" t="str">
        <f t="shared" si="3"/>
        <v>Long-Term, High-Value</v>
      </c>
    </row>
    <row r="121" spans="1:11" x14ac:dyDescent="0.3">
      <c r="A121" s="5" t="s">
        <v>130</v>
      </c>
      <c r="B121" s="6">
        <v>8306</v>
      </c>
      <c r="C121" s="6">
        <v>444</v>
      </c>
      <c r="D121" s="6">
        <v>35369</v>
      </c>
      <c r="E121" s="6" t="s">
        <v>12</v>
      </c>
      <c r="F121" s="6" t="s">
        <v>9</v>
      </c>
      <c r="G121" s="6"/>
      <c r="H121" s="6" t="str">
        <f t="shared" si="2"/>
        <v>Medium</v>
      </c>
      <c r="I121" s="6" t="str">
        <f>VLOOKUP(B121, Customers_Membership!A120:E320, 5, 0)</f>
        <v>Retail</v>
      </c>
      <c r="J121" s="6">
        <f>VLOOKUP(B121, Customers_Membership!A120:J320, 10, 0)</f>
        <v>2627</v>
      </c>
      <c r="K121" s="7" t="str">
        <f t="shared" si="3"/>
        <v>Long-Term, Low-Value</v>
      </c>
    </row>
    <row r="122" spans="1:11" x14ac:dyDescent="0.3">
      <c r="A122" s="5" t="s">
        <v>131</v>
      </c>
      <c r="B122" s="6">
        <v>3270</v>
      </c>
      <c r="C122" s="6">
        <v>503</v>
      </c>
      <c r="D122" s="6">
        <v>559</v>
      </c>
      <c r="E122" s="6" t="s">
        <v>8</v>
      </c>
      <c r="F122" s="6" t="s">
        <v>9</v>
      </c>
      <c r="G122" s="11">
        <v>27174</v>
      </c>
      <c r="H122" s="6" t="str">
        <f t="shared" si="2"/>
        <v>Low</v>
      </c>
      <c r="I122" s="6" t="str">
        <f>VLOOKUP(B122, Customers_Membership!A121:E321, 5, 0)</f>
        <v>Retail</v>
      </c>
      <c r="J122" s="6">
        <f>VLOOKUP(B122, Customers_Membership!A121:J321, 10, 0)</f>
        <v>7344</v>
      </c>
      <c r="K122" s="7" t="str">
        <f t="shared" si="3"/>
        <v>Long-Term, Low-Value</v>
      </c>
    </row>
    <row r="123" spans="1:11" x14ac:dyDescent="0.3">
      <c r="A123" s="5" t="s">
        <v>132</v>
      </c>
      <c r="B123" s="6">
        <v>6787</v>
      </c>
      <c r="C123" s="6">
        <v>109</v>
      </c>
      <c r="D123" s="6">
        <v>13394</v>
      </c>
      <c r="E123" s="6" t="s">
        <v>12</v>
      </c>
      <c r="F123" s="6" t="s">
        <v>9</v>
      </c>
      <c r="G123" s="6"/>
      <c r="H123" s="6" t="str">
        <f t="shared" si="2"/>
        <v>Low</v>
      </c>
      <c r="I123" s="6" t="str">
        <f>VLOOKUP(B123, Customers_Membership!A122:E322, 5, 0)</f>
        <v>Wholesale</v>
      </c>
      <c r="J123" s="6">
        <f>VLOOKUP(B123, Customers_Membership!A122:J322, 10, 0)</f>
        <v>2945</v>
      </c>
      <c r="K123" s="7" t="str">
        <f t="shared" si="3"/>
        <v>Long-Term, Low-Value</v>
      </c>
    </row>
    <row r="124" spans="1:11" x14ac:dyDescent="0.3">
      <c r="A124" s="5" t="s">
        <v>133</v>
      </c>
      <c r="B124" s="6">
        <v>3733</v>
      </c>
      <c r="C124" s="6">
        <v>823</v>
      </c>
      <c r="D124" s="6">
        <v>51472</v>
      </c>
      <c r="E124" s="6" t="s">
        <v>8</v>
      </c>
      <c r="F124" s="6" t="s">
        <v>9</v>
      </c>
      <c r="G124" s="11">
        <v>27534</v>
      </c>
      <c r="H124" s="6" t="str">
        <f t="shared" si="2"/>
        <v>High</v>
      </c>
      <c r="I124" s="6" t="str">
        <f>VLOOKUP(B124, Customers_Membership!A123:E323, 5, 0)</f>
        <v>Internal Goods</v>
      </c>
      <c r="J124" s="6">
        <f>VLOOKUP(B124, Customers_Membership!A123:J323, 10, 0)</f>
        <v>2189</v>
      </c>
      <c r="K124" s="7" t="str">
        <f t="shared" si="3"/>
        <v>Long-Term, High-Value</v>
      </c>
    </row>
    <row r="125" spans="1:11" x14ac:dyDescent="0.3">
      <c r="A125" s="5" t="s">
        <v>134</v>
      </c>
      <c r="B125" s="6">
        <v>207</v>
      </c>
      <c r="C125" s="6">
        <v>147</v>
      </c>
      <c r="D125" s="6">
        <v>99367</v>
      </c>
      <c r="E125" s="6" t="s">
        <v>8</v>
      </c>
      <c r="F125" s="6" t="s">
        <v>14</v>
      </c>
      <c r="G125" s="11">
        <v>38610</v>
      </c>
      <c r="H125" s="6" t="str">
        <f t="shared" si="2"/>
        <v>High</v>
      </c>
      <c r="I125" s="6" t="str">
        <f>VLOOKUP(B125, Customers_Membership!A124:E324, 5, 0)</f>
        <v>Retail</v>
      </c>
      <c r="J125" s="6">
        <f>VLOOKUP(B125, Customers_Membership!A124:J324, 10, 0)</f>
        <v>2399</v>
      </c>
      <c r="K125" s="7" t="str">
        <f t="shared" si="3"/>
        <v>Long-Term, High-Value</v>
      </c>
    </row>
    <row r="126" spans="1:11" x14ac:dyDescent="0.3">
      <c r="A126" s="5" t="s">
        <v>135</v>
      </c>
      <c r="B126" s="6">
        <v>3</v>
      </c>
      <c r="C126" s="6">
        <v>625</v>
      </c>
      <c r="D126" s="6">
        <v>98982</v>
      </c>
      <c r="E126" s="6" t="s">
        <v>12</v>
      </c>
      <c r="F126" s="6" t="s">
        <v>9</v>
      </c>
      <c r="G126" s="6"/>
      <c r="H126" s="6" t="str">
        <f t="shared" si="2"/>
        <v>High</v>
      </c>
      <c r="I126" s="6" t="str">
        <f>VLOOKUP(B126, Customers_Membership!A125:E325, 5, 0)</f>
        <v>Internal Goods</v>
      </c>
      <c r="J126" s="6">
        <f>VLOOKUP(B126, Customers_Membership!A125:J325, 10, 0)</f>
        <v>3576</v>
      </c>
      <c r="K126" s="7" t="str">
        <f t="shared" si="3"/>
        <v>Long-Term, High-Value</v>
      </c>
    </row>
    <row r="127" spans="1:11" x14ac:dyDescent="0.3">
      <c r="A127" s="5" t="s">
        <v>136</v>
      </c>
      <c r="B127" s="6">
        <v>1896</v>
      </c>
      <c r="C127" s="6">
        <v>695</v>
      </c>
      <c r="D127" s="6">
        <v>47111</v>
      </c>
      <c r="E127" s="6" t="s">
        <v>12</v>
      </c>
      <c r="F127" s="6" t="s">
        <v>14</v>
      </c>
      <c r="G127" s="6"/>
      <c r="H127" s="6" t="str">
        <f t="shared" si="2"/>
        <v>Medium</v>
      </c>
      <c r="I127" s="6" t="str">
        <f>VLOOKUP(B127, Customers_Membership!A126:E326, 5, 0)</f>
        <v>Retail</v>
      </c>
      <c r="J127" s="6">
        <f>VLOOKUP(B127, Customers_Membership!A126:J326, 10, 0)</f>
        <v>3390</v>
      </c>
      <c r="K127" s="7" t="str">
        <f t="shared" si="3"/>
        <v>Long-Term, Low-Value</v>
      </c>
    </row>
    <row r="128" spans="1:11" x14ac:dyDescent="0.3">
      <c r="A128" s="5" t="s">
        <v>137</v>
      </c>
      <c r="B128" s="6">
        <v>9631</v>
      </c>
      <c r="C128" s="6">
        <v>983</v>
      </c>
      <c r="D128" s="6">
        <v>87420</v>
      </c>
      <c r="E128" s="6" t="s">
        <v>12</v>
      </c>
      <c r="F128" s="6" t="s">
        <v>14</v>
      </c>
      <c r="G128" s="6"/>
      <c r="H128" s="6" t="str">
        <f t="shared" si="2"/>
        <v>High</v>
      </c>
      <c r="I128" s="6" t="str">
        <f>VLOOKUP(B128, Customers_Membership!A127:E327, 5, 0)</f>
        <v>Retail</v>
      </c>
      <c r="J128" s="6">
        <f>VLOOKUP(B128, Customers_Membership!A127:J327, 10, 0)</f>
        <v>2089</v>
      </c>
      <c r="K128" s="7" t="str">
        <f t="shared" si="3"/>
        <v>Long-Term, High-Value</v>
      </c>
    </row>
    <row r="129" spans="1:11" x14ac:dyDescent="0.3">
      <c r="A129" s="5" t="s">
        <v>138</v>
      </c>
      <c r="B129" s="6">
        <v>3132</v>
      </c>
      <c r="C129" s="6">
        <v>82</v>
      </c>
      <c r="D129" s="6">
        <v>59376</v>
      </c>
      <c r="E129" s="6" t="s">
        <v>12</v>
      </c>
      <c r="F129" s="6" t="s">
        <v>14</v>
      </c>
      <c r="G129" s="6"/>
      <c r="H129" s="6" t="str">
        <f t="shared" si="2"/>
        <v>High</v>
      </c>
      <c r="I129" s="6" t="str">
        <f>VLOOKUP(B129, Customers_Membership!A128:E328, 5, 0)</f>
        <v>Retail</v>
      </c>
      <c r="J129" s="6">
        <f>VLOOKUP(B129, Customers_Membership!A128:J328, 10, 0)</f>
        <v>562</v>
      </c>
      <c r="K129" s="7" t="str">
        <f t="shared" si="3"/>
        <v>Short-Term, High-Value</v>
      </c>
    </row>
    <row r="130" spans="1:11" x14ac:dyDescent="0.3">
      <c r="A130" s="5" t="s">
        <v>139</v>
      </c>
      <c r="B130" s="6">
        <v>1202</v>
      </c>
      <c r="C130" s="6">
        <v>397</v>
      </c>
      <c r="D130" s="6">
        <v>41003</v>
      </c>
      <c r="E130" s="6" t="s">
        <v>12</v>
      </c>
      <c r="F130" s="6" t="s">
        <v>9</v>
      </c>
      <c r="G130" s="6"/>
      <c r="H130" s="6" t="str">
        <f t="shared" si="2"/>
        <v>Medium</v>
      </c>
      <c r="I130" s="6" t="str">
        <f>VLOOKUP(B130, Customers_Membership!A129:E329, 5, 0)</f>
        <v>Internal Goods</v>
      </c>
      <c r="J130" s="6">
        <f>VLOOKUP(B130, Customers_Membership!A129:J329, 10, 0)</f>
        <v>6273</v>
      </c>
      <c r="K130" s="7" t="str">
        <f t="shared" si="3"/>
        <v>Long-Term, Low-Value</v>
      </c>
    </row>
    <row r="131" spans="1:11" x14ac:dyDescent="0.3">
      <c r="A131" s="5" t="s">
        <v>140</v>
      </c>
      <c r="B131" s="6">
        <v>8834</v>
      </c>
      <c r="C131" s="6">
        <v>599</v>
      </c>
      <c r="D131" s="6">
        <v>58511</v>
      </c>
      <c r="E131" s="6" t="s">
        <v>12</v>
      </c>
      <c r="F131" s="6" t="s">
        <v>9</v>
      </c>
      <c r="G131" s="6"/>
      <c r="H131" s="6" t="str">
        <f t="shared" ref="H131:H194" si="4">IF(D131&lt;20000,"Low",IF(D131&lt;50000,"Medium","High"))</f>
        <v>High</v>
      </c>
      <c r="I131" s="6" t="str">
        <f>VLOOKUP(B131, Customers_Membership!A130:E330, 5, 0)</f>
        <v>Internal Goods</v>
      </c>
      <c r="J131" s="6">
        <f>VLOOKUP(B131, Customers_Membership!A130:J330, 10, 0)</f>
        <v>5214</v>
      </c>
      <c r="K131" s="7" t="str">
        <f t="shared" ref="K131:K194" si="5">IF(J131&lt;1000, IF(D131&gt;50000, "Short-Term, High-Value", "Short-Term, Low-Value"), IF(D131&gt;50000, "Long-Term, High-Value", "Long-Term, Low-Value"))</f>
        <v>Long-Term, High-Value</v>
      </c>
    </row>
    <row r="132" spans="1:11" x14ac:dyDescent="0.3">
      <c r="A132" s="5" t="s">
        <v>141</v>
      </c>
      <c r="B132" s="6">
        <v>1201</v>
      </c>
      <c r="C132" s="6">
        <v>306</v>
      </c>
      <c r="D132" s="6">
        <v>52868</v>
      </c>
      <c r="E132" s="6" t="s">
        <v>8</v>
      </c>
      <c r="F132" s="6" t="s">
        <v>14</v>
      </c>
      <c r="G132" s="11">
        <v>30519</v>
      </c>
      <c r="H132" s="6" t="str">
        <f t="shared" si="4"/>
        <v>High</v>
      </c>
      <c r="I132" s="6" t="str">
        <f>VLOOKUP(B132, Customers_Membership!A131:E331, 5, 0)</f>
        <v>Internal Goods</v>
      </c>
      <c r="J132" s="6">
        <f>VLOOKUP(B132, Customers_Membership!A131:J331, 10, 0)</f>
        <v>7088</v>
      </c>
      <c r="K132" s="7" t="str">
        <f t="shared" si="5"/>
        <v>Long-Term, High-Value</v>
      </c>
    </row>
    <row r="133" spans="1:11" x14ac:dyDescent="0.3">
      <c r="A133" s="5" t="s">
        <v>142</v>
      </c>
      <c r="B133" s="6">
        <v>2573</v>
      </c>
      <c r="C133" s="6">
        <v>536</v>
      </c>
      <c r="D133" s="6">
        <v>8206</v>
      </c>
      <c r="E133" s="6" t="s">
        <v>8</v>
      </c>
      <c r="F133" s="6" t="s">
        <v>9</v>
      </c>
      <c r="G133" s="11">
        <v>42634</v>
      </c>
      <c r="H133" s="6" t="str">
        <f t="shared" si="4"/>
        <v>Low</v>
      </c>
      <c r="I133" s="6" t="str">
        <f>VLOOKUP(B133, Customers_Membership!A132:E332, 5, 0)</f>
        <v>Internal Goods</v>
      </c>
      <c r="J133" s="6">
        <f>VLOOKUP(B133, Customers_Membership!A132:J332, 10, 0)</f>
        <v>672</v>
      </c>
      <c r="K133" s="7" t="str">
        <f t="shared" si="5"/>
        <v>Short-Term, Low-Value</v>
      </c>
    </row>
    <row r="134" spans="1:11" x14ac:dyDescent="0.3">
      <c r="A134" s="5" t="s">
        <v>143</v>
      </c>
      <c r="B134" s="6">
        <v>6759</v>
      </c>
      <c r="C134" s="6">
        <v>20</v>
      </c>
      <c r="D134" s="6">
        <v>48873</v>
      </c>
      <c r="E134" s="6" t="s">
        <v>12</v>
      </c>
      <c r="F134" s="6" t="s">
        <v>9</v>
      </c>
      <c r="G134" s="6"/>
      <c r="H134" s="6" t="str">
        <f t="shared" si="4"/>
        <v>Medium</v>
      </c>
      <c r="I134" s="6" t="str">
        <f>VLOOKUP(B134, Customers_Membership!A133:E333, 5, 0)</f>
        <v>Internal Goods</v>
      </c>
      <c r="J134" s="6">
        <f>VLOOKUP(B134, Customers_Membership!A133:J333, 10, 0)</f>
        <v>3609</v>
      </c>
      <c r="K134" s="7" t="str">
        <f t="shared" si="5"/>
        <v>Long-Term, Low-Value</v>
      </c>
    </row>
    <row r="135" spans="1:11" x14ac:dyDescent="0.3">
      <c r="A135" s="5" t="s">
        <v>144</v>
      </c>
      <c r="B135" s="6">
        <v>2601</v>
      </c>
      <c r="C135" s="6">
        <v>515</v>
      </c>
      <c r="D135" s="6">
        <v>22214</v>
      </c>
      <c r="E135" s="6" t="s">
        <v>12</v>
      </c>
      <c r="F135" s="6" t="s">
        <v>9</v>
      </c>
      <c r="G135" s="6"/>
      <c r="H135" s="6" t="str">
        <f t="shared" si="4"/>
        <v>Medium</v>
      </c>
      <c r="I135" s="6" t="str">
        <f>VLOOKUP(B135, Customers_Membership!A134:E334, 5, 0)</f>
        <v>Wholesale</v>
      </c>
      <c r="J135" s="6">
        <f>VLOOKUP(B135, Customers_Membership!A134:J334, 10, 0)</f>
        <v>4661</v>
      </c>
      <c r="K135" s="7" t="str">
        <f t="shared" si="5"/>
        <v>Long-Term, Low-Value</v>
      </c>
    </row>
    <row r="136" spans="1:11" x14ac:dyDescent="0.3">
      <c r="A136" s="5" t="s">
        <v>145</v>
      </c>
      <c r="B136" s="6">
        <v>2656</v>
      </c>
      <c r="C136" s="6">
        <v>332</v>
      </c>
      <c r="D136" s="6">
        <v>806</v>
      </c>
      <c r="E136" s="6" t="s">
        <v>12</v>
      </c>
      <c r="F136" s="6" t="s">
        <v>14</v>
      </c>
      <c r="G136" s="6"/>
      <c r="H136" s="6" t="str">
        <f t="shared" si="4"/>
        <v>Low</v>
      </c>
      <c r="I136" s="6" t="str">
        <f>VLOOKUP(B136, Customers_Membership!A135:E335, 5, 0)</f>
        <v>Wholesale</v>
      </c>
      <c r="J136" s="6">
        <f>VLOOKUP(B136, Customers_Membership!A135:J335, 10, 0)</f>
        <v>5500</v>
      </c>
      <c r="K136" s="7" t="str">
        <f t="shared" si="5"/>
        <v>Long-Term, Low-Value</v>
      </c>
    </row>
    <row r="137" spans="1:11" x14ac:dyDescent="0.3">
      <c r="A137" s="5" t="s">
        <v>146</v>
      </c>
      <c r="B137" s="6">
        <v>9645</v>
      </c>
      <c r="C137" s="6">
        <v>127</v>
      </c>
      <c r="D137" s="6">
        <v>27590</v>
      </c>
      <c r="E137" s="6" t="s">
        <v>8</v>
      </c>
      <c r="F137" s="6" t="s">
        <v>9</v>
      </c>
      <c r="G137" s="11">
        <v>38726</v>
      </c>
      <c r="H137" s="6" t="str">
        <f t="shared" si="4"/>
        <v>Medium</v>
      </c>
      <c r="I137" s="6" t="str">
        <f>VLOOKUP(B137, Customers_Membership!A136:E336, 5, 0)</f>
        <v>Wholesale</v>
      </c>
      <c r="J137" s="6">
        <f>VLOOKUP(B137, Customers_Membership!A136:J336, 10, 0)</f>
        <v>6047</v>
      </c>
      <c r="K137" s="7" t="str">
        <f t="shared" si="5"/>
        <v>Long-Term, Low-Value</v>
      </c>
    </row>
    <row r="138" spans="1:11" x14ac:dyDescent="0.3">
      <c r="A138" s="5" t="s">
        <v>147</v>
      </c>
      <c r="B138" s="6">
        <v>584</v>
      </c>
      <c r="C138" s="6">
        <v>958</v>
      </c>
      <c r="D138" s="6">
        <v>5769</v>
      </c>
      <c r="E138" s="6" t="s">
        <v>12</v>
      </c>
      <c r="F138" s="6" t="s">
        <v>9</v>
      </c>
      <c r="G138" s="6"/>
      <c r="H138" s="6" t="str">
        <f t="shared" si="4"/>
        <v>Low</v>
      </c>
      <c r="I138" s="6" t="str">
        <f>VLOOKUP(B138, Customers_Membership!A137:E337, 5, 0)</f>
        <v>Wholesale</v>
      </c>
      <c r="J138" s="6">
        <f>VLOOKUP(B138, Customers_Membership!A137:J337, 10, 0)</f>
        <v>730</v>
      </c>
      <c r="K138" s="7" t="str">
        <f t="shared" si="5"/>
        <v>Short-Term, Low-Value</v>
      </c>
    </row>
    <row r="139" spans="1:11" x14ac:dyDescent="0.3">
      <c r="A139" s="5" t="s">
        <v>148</v>
      </c>
      <c r="B139" s="6">
        <v>2121</v>
      </c>
      <c r="C139" s="6">
        <v>42</v>
      </c>
      <c r="D139" s="6">
        <v>38290</v>
      </c>
      <c r="E139" s="6" t="s">
        <v>8</v>
      </c>
      <c r="F139" s="6" t="s">
        <v>14</v>
      </c>
      <c r="G139" s="11">
        <v>29110</v>
      </c>
      <c r="H139" s="6" t="str">
        <f t="shared" si="4"/>
        <v>Medium</v>
      </c>
      <c r="I139" s="6" t="str">
        <f>VLOOKUP(B139, Customers_Membership!A138:E338, 5, 0)</f>
        <v>Wholesale</v>
      </c>
      <c r="J139" s="6">
        <f>VLOOKUP(B139, Customers_Membership!A138:J338, 10, 0)</f>
        <v>2880</v>
      </c>
      <c r="K139" s="7" t="str">
        <f t="shared" si="5"/>
        <v>Long-Term, Low-Value</v>
      </c>
    </row>
    <row r="140" spans="1:11" x14ac:dyDescent="0.3">
      <c r="A140" s="5" t="s">
        <v>149</v>
      </c>
      <c r="B140" s="6">
        <v>2142</v>
      </c>
      <c r="C140" s="6">
        <v>977</v>
      </c>
      <c r="D140" s="6">
        <v>44807</v>
      </c>
      <c r="E140" s="6" t="s">
        <v>8</v>
      </c>
      <c r="F140" s="6" t="s">
        <v>9</v>
      </c>
      <c r="G140" s="11">
        <v>37549</v>
      </c>
      <c r="H140" s="6" t="str">
        <f t="shared" si="4"/>
        <v>Medium</v>
      </c>
      <c r="I140" s="6" t="str">
        <f>VLOOKUP(B140, Customers_Membership!A139:E339, 5, 0)</f>
        <v>Internal Goods</v>
      </c>
      <c r="J140" s="6">
        <f>VLOOKUP(B140, Customers_Membership!A139:J339, 10, 0)</f>
        <v>1133</v>
      </c>
      <c r="K140" s="7" t="str">
        <f t="shared" si="5"/>
        <v>Long-Term, Low-Value</v>
      </c>
    </row>
    <row r="141" spans="1:11" x14ac:dyDescent="0.3">
      <c r="A141" s="5" t="s">
        <v>150</v>
      </c>
      <c r="B141" s="6">
        <v>2396</v>
      </c>
      <c r="C141" s="6">
        <v>460</v>
      </c>
      <c r="D141" s="6">
        <v>11223</v>
      </c>
      <c r="E141" s="6" t="s">
        <v>8</v>
      </c>
      <c r="F141" s="6" t="s">
        <v>14</v>
      </c>
      <c r="G141" s="11">
        <v>38610</v>
      </c>
      <c r="H141" s="6" t="str">
        <f t="shared" si="4"/>
        <v>Low</v>
      </c>
      <c r="I141" s="6" t="str">
        <f>VLOOKUP(B141, Customers_Membership!A140:E340, 5, 0)</f>
        <v>Retail</v>
      </c>
      <c r="J141" s="6">
        <f>VLOOKUP(B141, Customers_Membership!A140:J340, 10, 0)</f>
        <v>2355</v>
      </c>
      <c r="K141" s="7" t="str">
        <f t="shared" si="5"/>
        <v>Long-Term, Low-Value</v>
      </c>
    </row>
    <row r="142" spans="1:11" x14ac:dyDescent="0.3">
      <c r="A142" s="5" t="s">
        <v>151</v>
      </c>
      <c r="B142" s="6">
        <v>8747</v>
      </c>
      <c r="C142" s="6">
        <v>659</v>
      </c>
      <c r="D142" s="6">
        <v>85889</v>
      </c>
      <c r="E142" s="6" t="s">
        <v>8</v>
      </c>
      <c r="F142" s="6" t="s">
        <v>14</v>
      </c>
      <c r="G142" s="11">
        <v>36049</v>
      </c>
      <c r="H142" s="6" t="str">
        <f t="shared" si="4"/>
        <v>High</v>
      </c>
      <c r="I142" s="6" t="str">
        <f>VLOOKUP(B142, Customers_Membership!A141:E341, 5, 0)</f>
        <v>Retail</v>
      </c>
      <c r="J142" s="6">
        <f>VLOOKUP(B142, Customers_Membership!A141:J341, 10, 0)</f>
        <v>6769</v>
      </c>
      <c r="K142" s="7" t="str">
        <f t="shared" si="5"/>
        <v>Long-Term, High-Value</v>
      </c>
    </row>
    <row r="143" spans="1:11" x14ac:dyDescent="0.3">
      <c r="A143" s="5" t="s">
        <v>152</v>
      </c>
      <c r="B143" s="6">
        <v>4142</v>
      </c>
      <c r="C143" s="6">
        <v>197</v>
      </c>
      <c r="D143" s="6">
        <v>57138</v>
      </c>
      <c r="E143" s="6" t="s">
        <v>8</v>
      </c>
      <c r="F143" s="6" t="s">
        <v>14</v>
      </c>
      <c r="G143" s="11">
        <v>32743</v>
      </c>
      <c r="H143" s="6" t="str">
        <f t="shared" si="4"/>
        <v>High</v>
      </c>
      <c r="I143" s="6" t="str">
        <f>VLOOKUP(B143, Customers_Membership!A142:E342, 5, 0)</f>
        <v>Retail</v>
      </c>
      <c r="J143" s="6">
        <f>VLOOKUP(B143, Customers_Membership!A142:J342, 10, 0)</f>
        <v>5406</v>
      </c>
      <c r="K143" s="7" t="str">
        <f t="shared" si="5"/>
        <v>Long-Term, High-Value</v>
      </c>
    </row>
    <row r="144" spans="1:11" x14ac:dyDescent="0.3">
      <c r="A144" s="5" t="s">
        <v>153</v>
      </c>
      <c r="B144" s="6">
        <v>9770</v>
      </c>
      <c r="C144" s="6">
        <v>540</v>
      </c>
      <c r="D144" s="6">
        <v>987</v>
      </c>
      <c r="E144" s="6" t="s">
        <v>8</v>
      </c>
      <c r="F144" s="6" t="s">
        <v>14</v>
      </c>
      <c r="G144" s="11">
        <v>28437</v>
      </c>
      <c r="H144" s="6" t="str">
        <f t="shared" si="4"/>
        <v>Low</v>
      </c>
      <c r="I144" s="6" t="str">
        <f>VLOOKUP(B144, Customers_Membership!A143:E343, 5, 0)</f>
        <v>Wholesale</v>
      </c>
      <c r="J144" s="6">
        <f>VLOOKUP(B144, Customers_Membership!A143:J343, 10, 0)</f>
        <v>2333</v>
      </c>
      <c r="K144" s="7" t="str">
        <f t="shared" si="5"/>
        <v>Long-Term, Low-Value</v>
      </c>
    </row>
    <row r="145" spans="1:11" x14ac:dyDescent="0.3">
      <c r="A145" s="5" t="s">
        <v>154</v>
      </c>
      <c r="B145" s="6">
        <v>2593</v>
      </c>
      <c r="C145" s="6">
        <v>178</v>
      </c>
      <c r="D145" s="6">
        <v>80179</v>
      </c>
      <c r="E145" s="6" t="s">
        <v>8</v>
      </c>
      <c r="F145" s="6" t="s">
        <v>14</v>
      </c>
      <c r="G145" s="11">
        <v>39839</v>
      </c>
      <c r="H145" s="6" t="str">
        <f t="shared" si="4"/>
        <v>High</v>
      </c>
      <c r="I145" s="6" t="str">
        <f>VLOOKUP(B145, Customers_Membership!A144:E344, 5, 0)</f>
        <v>Wholesale</v>
      </c>
      <c r="J145" s="6">
        <f>VLOOKUP(B145, Customers_Membership!A144:J344, 10, 0)</f>
        <v>7064</v>
      </c>
      <c r="K145" s="7" t="str">
        <f t="shared" si="5"/>
        <v>Long-Term, High-Value</v>
      </c>
    </row>
    <row r="146" spans="1:11" x14ac:dyDescent="0.3">
      <c r="A146" s="5" t="s">
        <v>155</v>
      </c>
      <c r="B146" s="6">
        <v>9807</v>
      </c>
      <c r="C146" s="6">
        <v>202</v>
      </c>
      <c r="D146" s="6">
        <v>63810</v>
      </c>
      <c r="E146" s="6" t="s">
        <v>8</v>
      </c>
      <c r="F146" s="6" t="s">
        <v>9</v>
      </c>
      <c r="G146" s="11">
        <v>37106</v>
      </c>
      <c r="H146" s="6" t="str">
        <f t="shared" si="4"/>
        <v>High</v>
      </c>
      <c r="I146" s="6" t="str">
        <f>VLOOKUP(B146, Customers_Membership!A145:E345, 5, 0)</f>
        <v>Retail</v>
      </c>
      <c r="J146" s="6">
        <f>VLOOKUP(B146, Customers_Membership!A145:J345, 10, 0)</f>
        <v>5296</v>
      </c>
      <c r="K146" s="7" t="str">
        <f t="shared" si="5"/>
        <v>Long-Term, High-Value</v>
      </c>
    </row>
    <row r="147" spans="1:11" x14ac:dyDescent="0.3">
      <c r="A147" s="5" t="s">
        <v>156</v>
      </c>
      <c r="B147" s="6">
        <v>2525</v>
      </c>
      <c r="C147" s="6">
        <v>632</v>
      </c>
      <c r="D147" s="6">
        <v>22261</v>
      </c>
      <c r="E147" s="6" t="s">
        <v>8</v>
      </c>
      <c r="F147" s="6" t="s">
        <v>9</v>
      </c>
      <c r="G147" s="11">
        <v>33963</v>
      </c>
      <c r="H147" s="6" t="str">
        <f t="shared" si="4"/>
        <v>Medium</v>
      </c>
      <c r="I147" s="6" t="str">
        <f>VLOOKUP(B147, Customers_Membership!A146:E346, 5, 0)</f>
        <v>Internal Goods</v>
      </c>
      <c r="J147" s="6">
        <f>VLOOKUP(B147, Customers_Membership!A146:J346, 10, 0)</f>
        <v>5992</v>
      </c>
      <c r="K147" s="7" t="str">
        <f t="shared" si="5"/>
        <v>Long-Term, Low-Value</v>
      </c>
    </row>
    <row r="148" spans="1:11" x14ac:dyDescent="0.3">
      <c r="A148" s="5" t="s">
        <v>157</v>
      </c>
      <c r="B148" s="6">
        <v>1724</v>
      </c>
      <c r="C148" s="6">
        <v>25</v>
      </c>
      <c r="D148" s="6">
        <v>37286</v>
      </c>
      <c r="E148" s="6" t="s">
        <v>8</v>
      </c>
      <c r="F148" s="6" t="s">
        <v>9</v>
      </c>
      <c r="G148" s="11">
        <v>38124</v>
      </c>
      <c r="H148" s="6" t="str">
        <f t="shared" si="4"/>
        <v>Medium</v>
      </c>
      <c r="I148" s="6" t="str">
        <f>VLOOKUP(B148, Customers_Membership!A147:E347, 5, 0)</f>
        <v>Internal Goods</v>
      </c>
      <c r="J148" s="6">
        <f>VLOOKUP(B148, Customers_Membership!A147:J347, 10, 0)</f>
        <v>1401</v>
      </c>
      <c r="K148" s="7" t="str">
        <f t="shared" si="5"/>
        <v>Long-Term, Low-Value</v>
      </c>
    </row>
    <row r="149" spans="1:11" x14ac:dyDescent="0.3">
      <c r="A149" s="5" t="s">
        <v>158</v>
      </c>
      <c r="B149" s="6">
        <v>7146</v>
      </c>
      <c r="C149" s="6">
        <v>990</v>
      </c>
      <c r="D149" s="6">
        <v>73874</v>
      </c>
      <c r="E149" s="6" t="s">
        <v>8</v>
      </c>
      <c r="F149" s="6" t="s">
        <v>9</v>
      </c>
      <c r="G149" s="11">
        <v>37953</v>
      </c>
      <c r="H149" s="6" t="str">
        <f t="shared" si="4"/>
        <v>High</v>
      </c>
      <c r="I149" s="6" t="str">
        <f>VLOOKUP(B149, Customers_Membership!A148:E348, 5, 0)</f>
        <v>Wholesale</v>
      </c>
      <c r="J149" s="6">
        <f>VLOOKUP(B149, Customers_Membership!A148:J348, 10, 0)</f>
        <v>4758</v>
      </c>
      <c r="K149" s="7" t="str">
        <f t="shared" si="5"/>
        <v>Long-Term, High-Value</v>
      </c>
    </row>
    <row r="150" spans="1:11" x14ac:dyDescent="0.3">
      <c r="A150" s="5" t="s">
        <v>159</v>
      </c>
      <c r="B150" s="6">
        <v>563</v>
      </c>
      <c r="C150" s="6">
        <v>913</v>
      </c>
      <c r="D150" s="6">
        <v>20187</v>
      </c>
      <c r="E150" s="6" t="s">
        <v>12</v>
      </c>
      <c r="F150" s="6" t="s">
        <v>14</v>
      </c>
      <c r="G150" s="6"/>
      <c r="H150" s="6" t="str">
        <f t="shared" si="4"/>
        <v>Medium</v>
      </c>
      <c r="I150" s="6" t="str">
        <f>VLOOKUP(B150, Customers_Membership!A149:E349, 5, 0)</f>
        <v>Retail</v>
      </c>
      <c r="J150" s="6">
        <f>VLOOKUP(B150, Customers_Membership!A149:J349, 10, 0)</f>
        <v>2769</v>
      </c>
      <c r="K150" s="7" t="str">
        <f t="shared" si="5"/>
        <v>Long-Term, Low-Value</v>
      </c>
    </row>
    <row r="151" spans="1:11" x14ac:dyDescent="0.3">
      <c r="A151" s="5" t="s">
        <v>160</v>
      </c>
      <c r="B151" s="6">
        <v>7771</v>
      </c>
      <c r="C151" s="6">
        <v>371</v>
      </c>
      <c r="D151" s="6">
        <v>51038</v>
      </c>
      <c r="E151" s="6" t="s">
        <v>12</v>
      </c>
      <c r="F151" s="6" t="s">
        <v>14</v>
      </c>
      <c r="G151" s="6"/>
      <c r="H151" s="6" t="str">
        <f t="shared" si="4"/>
        <v>High</v>
      </c>
      <c r="I151" s="6" t="str">
        <f>VLOOKUP(B151, Customers_Membership!A150:E350, 5, 0)</f>
        <v>Retail</v>
      </c>
      <c r="J151" s="6">
        <f>VLOOKUP(B151, Customers_Membership!A150:J350, 10, 0)</f>
        <v>7344</v>
      </c>
      <c r="K151" s="7" t="str">
        <f t="shared" si="5"/>
        <v>Long-Term, High-Value</v>
      </c>
    </row>
    <row r="152" spans="1:11" x14ac:dyDescent="0.3">
      <c r="A152" s="5" t="s">
        <v>161</v>
      </c>
      <c r="B152" s="6">
        <v>4789</v>
      </c>
      <c r="C152" s="6">
        <v>514</v>
      </c>
      <c r="D152" s="6">
        <v>89846</v>
      </c>
      <c r="E152" s="6" t="s">
        <v>12</v>
      </c>
      <c r="F152" s="6" t="s">
        <v>14</v>
      </c>
      <c r="G152" s="6"/>
      <c r="H152" s="6" t="str">
        <f t="shared" si="4"/>
        <v>High</v>
      </c>
      <c r="I152" s="6" t="str">
        <f>VLOOKUP(B152, Customers_Membership!A151:E351, 5, 0)</f>
        <v>Internal Goods</v>
      </c>
      <c r="J152" s="6">
        <f>VLOOKUP(B152, Customers_Membership!A151:J351, 10, 0)</f>
        <v>4588</v>
      </c>
      <c r="K152" s="7" t="str">
        <f t="shared" si="5"/>
        <v>Long-Term, High-Value</v>
      </c>
    </row>
    <row r="153" spans="1:11" x14ac:dyDescent="0.3">
      <c r="A153" s="5" t="s">
        <v>162</v>
      </c>
      <c r="B153" s="6">
        <v>3221</v>
      </c>
      <c r="C153" s="6">
        <v>707</v>
      </c>
      <c r="D153" s="6">
        <v>59967</v>
      </c>
      <c r="E153" s="6" t="s">
        <v>12</v>
      </c>
      <c r="F153" s="6" t="s">
        <v>9</v>
      </c>
      <c r="G153" s="6"/>
      <c r="H153" s="6" t="str">
        <f t="shared" si="4"/>
        <v>High</v>
      </c>
      <c r="I153" s="6" t="str">
        <f>VLOOKUP(B153, Customers_Membership!A152:E352, 5, 0)</f>
        <v>Retail</v>
      </c>
      <c r="J153" s="6">
        <f>VLOOKUP(B153, Customers_Membership!A152:J352, 10, 0)</f>
        <v>4212</v>
      </c>
      <c r="K153" s="7" t="str">
        <f t="shared" si="5"/>
        <v>Long-Term, High-Value</v>
      </c>
    </row>
    <row r="154" spans="1:11" x14ac:dyDescent="0.3">
      <c r="A154" s="5" t="s">
        <v>163</v>
      </c>
      <c r="B154" s="6">
        <v>5197</v>
      </c>
      <c r="C154" s="6">
        <v>473</v>
      </c>
      <c r="D154" s="6">
        <v>59474</v>
      </c>
      <c r="E154" s="6" t="s">
        <v>8</v>
      </c>
      <c r="F154" s="6" t="s">
        <v>14</v>
      </c>
      <c r="G154" s="11">
        <v>40925</v>
      </c>
      <c r="H154" s="6" t="str">
        <f t="shared" si="4"/>
        <v>High</v>
      </c>
      <c r="I154" s="6" t="str">
        <f>VLOOKUP(B154, Customers_Membership!A153:E353, 5, 0)</f>
        <v>Internal Goods</v>
      </c>
      <c r="J154" s="6">
        <f>VLOOKUP(B154, Customers_Membership!A153:J353, 10, 0)</f>
        <v>1655</v>
      </c>
      <c r="K154" s="7" t="str">
        <f t="shared" si="5"/>
        <v>Long-Term, High-Value</v>
      </c>
    </row>
    <row r="155" spans="1:11" x14ac:dyDescent="0.3">
      <c r="A155" s="5" t="s">
        <v>164</v>
      </c>
      <c r="B155" s="6">
        <v>8183</v>
      </c>
      <c r="C155" s="6">
        <v>847</v>
      </c>
      <c r="D155" s="6">
        <v>77342</v>
      </c>
      <c r="E155" s="6" t="s">
        <v>12</v>
      </c>
      <c r="F155" s="6" t="s">
        <v>14</v>
      </c>
      <c r="G155" s="6"/>
      <c r="H155" s="6" t="str">
        <f t="shared" si="4"/>
        <v>High</v>
      </c>
      <c r="I155" s="6" t="str">
        <f>VLOOKUP(B155, Customers_Membership!A154:E354, 5, 0)</f>
        <v>Retail</v>
      </c>
      <c r="J155" s="6">
        <f>VLOOKUP(B155, Customers_Membership!A154:J354, 10, 0)</f>
        <v>851</v>
      </c>
      <c r="K155" s="7" t="str">
        <f t="shared" si="5"/>
        <v>Short-Term, High-Value</v>
      </c>
    </row>
    <row r="156" spans="1:11" x14ac:dyDescent="0.3">
      <c r="A156" s="5" t="s">
        <v>165</v>
      </c>
      <c r="B156" s="6">
        <v>1126</v>
      </c>
      <c r="C156" s="6">
        <v>815</v>
      </c>
      <c r="D156" s="6">
        <v>57460</v>
      </c>
      <c r="E156" s="6" t="s">
        <v>8</v>
      </c>
      <c r="F156" s="6" t="s">
        <v>14</v>
      </c>
      <c r="G156" s="11">
        <v>40239</v>
      </c>
      <c r="H156" s="6" t="str">
        <f t="shared" si="4"/>
        <v>High</v>
      </c>
      <c r="I156" s="6" t="str">
        <f>VLOOKUP(B156, Customers_Membership!A155:E355, 5, 0)</f>
        <v>Wholesale</v>
      </c>
      <c r="J156" s="6">
        <f>VLOOKUP(B156, Customers_Membership!A155:J355, 10, 0)</f>
        <v>3062</v>
      </c>
      <c r="K156" s="7" t="str">
        <f t="shared" si="5"/>
        <v>Long-Term, High-Value</v>
      </c>
    </row>
    <row r="157" spans="1:11" x14ac:dyDescent="0.3">
      <c r="A157" s="5" t="s">
        <v>166</v>
      </c>
      <c r="B157" s="6">
        <v>4899</v>
      </c>
      <c r="C157" s="6">
        <v>928</v>
      </c>
      <c r="D157" s="6">
        <v>74930</v>
      </c>
      <c r="E157" s="6" t="s">
        <v>12</v>
      </c>
      <c r="F157" s="6" t="s">
        <v>14</v>
      </c>
      <c r="G157" s="6"/>
      <c r="H157" s="6" t="str">
        <f t="shared" si="4"/>
        <v>High</v>
      </c>
      <c r="I157" s="6" t="str">
        <f>VLOOKUP(B157, Customers_Membership!A156:E356, 5, 0)</f>
        <v>Internal Goods</v>
      </c>
      <c r="J157" s="6">
        <f>VLOOKUP(B157, Customers_Membership!A156:J356, 10, 0)</f>
        <v>4920</v>
      </c>
      <c r="K157" s="7" t="str">
        <f t="shared" si="5"/>
        <v>Long-Term, High-Value</v>
      </c>
    </row>
    <row r="158" spans="1:11" x14ac:dyDescent="0.3">
      <c r="A158" s="5" t="s">
        <v>167</v>
      </c>
      <c r="B158" s="6">
        <v>4732</v>
      </c>
      <c r="C158" s="6">
        <v>210</v>
      </c>
      <c r="D158" s="6">
        <v>89389</v>
      </c>
      <c r="E158" s="6" t="s">
        <v>12</v>
      </c>
      <c r="F158" s="6" t="s">
        <v>14</v>
      </c>
      <c r="G158" s="6"/>
      <c r="H158" s="6" t="str">
        <f t="shared" si="4"/>
        <v>High</v>
      </c>
      <c r="I158" s="6" t="str">
        <f>VLOOKUP(B158, Customers_Membership!A157:E357, 5, 0)</f>
        <v>Internal Goods</v>
      </c>
      <c r="J158" s="6">
        <f>VLOOKUP(B158, Customers_Membership!A157:J357, 10, 0)</f>
        <v>2720</v>
      </c>
      <c r="K158" s="7" t="str">
        <f t="shared" si="5"/>
        <v>Long-Term, High-Value</v>
      </c>
    </row>
    <row r="159" spans="1:11" x14ac:dyDescent="0.3">
      <c r="A159" s="5" t="s">
        <v>168</v>
      </c>
      <c r="B159" s="6">
        <v>4103</v>
      </c>
      <c r="C159" s="6">
        <v>793</v>
      </c>
      <c r="D159" s="6">
        <v>86767</v>
      </c>
      <c r="E159" s="6" t="s">
        <v>12</v>
      </c>
      <c r="F159" s="6" t="s">
        <v>14</v>
      </c>
      <c r="G159" s="6"/>
      <c r="H159" s="6" t="str">
        <f t="shared" si="4"/>
        <v>High</v>
      </c>
      <c r="I159" s="6" t="str">
        <f>VLOOKUP(B159, Customers_Membership!A158:E358, 5, 0)</f>
        <v>Internal Goods</v>
      </c>
      <c r="J159" s="6">
        <f>VLOOKUP(B159, Customers_Membership!A158:J358, 10, 0)</f>
        <v>6266</v>
      </c>
      <c r="K159" s="7" t="str">
        <f t="shared" si="5"/>
        <v>Long-Term, High-Value</v>
      </c>
    </row>
    <row r="160" spans="1:11" x14ac:dyDescent="0.3">
      <c r="A160" s="5" t="s">
        <v>169</v>
      </c>
      <c r="B160" s="6">
        <v>7861</v>
      </c>
      <c r="C160" s="6">
        <v>872</v>
      </c>
      <c r="D160" s="6">
        <v>42257</v>
      </c>
      <c r="E160" s="6" t="s">
        <v>8</v>
      </c>
      <c r="F160" s="6" t="s">
        <v>14</v>
      </c>
      <c r="G160" s="11">
        <v>39585</v>
      </c>
      <c r="H160" s="6" t="str">
        <f t="shared" si="4"/>
        <v>Medium</v>
      </c>
      <c r="I160" s="6" t="str">
        <f>VLOOKUP(B160, Customers_Membership!A159:E359, 5, 0)</f>
        <v>Wholesale</v>
      </c>
      <c r="J160" s="6">
        <f>VLOOKUP(B160, Customers_Membership!A159:J359, 10, 0)</f>
        <v>5227</v>
      </c>
      <c r="K160" s="7" t="str">
        <f t="shared" si="5"/>
        <v>Long-Term, Low-Value</v>
      </c>
    </row>
    <row r="161" spans="1:11" x14ac:dyDescent="0.3">
      <c r="A161" s="5" t="s">
        <v>170</v>
      </c>
      <c r="B161" s="6">
        <v>7764</v>
      </c>
      <c r="C161" s="6">
        <v>298</v>
      </c>
      <c r="D161" s="6">
        <v>28987</v>
      </c>
      <c r="E161" s="6" t="s">
        <v>12</v>
      </c>
      <c r="F161" s="6" t="s">
        <v>14</v>
      </c>
      <c r="G161" s="6"/>
      <c r="H161" s="6" t="str">
        <f t="shared" si="4"/>
        <v>Medium</v>
      </c>
      <c r="I161" s="6" t="str">
        <f>VLOOKUP(B161, Customers_Membership!A160:E360, 5, 0)</f>
        <v>Wholesale</v>
      </c>
      <c r="J161" s="6">
        <f>VLOOKUP(B161, Customers_Membership!A160:J360, 10, 0)</f>
        <v>1604</v>
      </c>
      <c r="K161" s="7" t="str">
        <f t="shared" si="5"/>
        <v>Long-Term, Low-Value</v>
      </c>
    </row>
    <row r="162" spans="1:11" x14ac:dyDescent="0.3">
      <c r="A162" s="5" t="s">
        <v>171</v>
      </c>
      <c r="B162" s="6">
        <v>5345</v>
      </c>
      <c r="C162" s="6">
        <v>941</v>
      </c>
      <c r="D162" s="6">
        <v>38952</v>
      </c>
      <c r="E162" s="6" t="s">
        <v>8</v>
      </c>
      <c r="F162" s="6" t="s">
        <v>14</v>
      </c>
      <c r="G162" s="11">
        <v>40418</v>
      </c>
      <c r="H162" s="6" t="str">
        <f t="shared" si="4"/>
        <v>Medium</v>
      </c>
      <c r="I162" s="6" t="str">
        <f>VLOOKUP(B162, Customers_Membership!A161:E361, 5, 0)</f>
        <v>Wholesale</v>
      </c>
      <c r="J162" s="6">
        <f>VLOOKUP(B162, Customers_Membership!A161:J361, 10, 0)</f>
        <v>3891</v>
      </c>
      <c r="K162" s="7" t="str">
        <f t="shared" si="5"/>
        <v>Long-Term, Low-Value</v>
      </c>
    </row>
    <row r="163" spans="1:11" x14ac:dyDescent="0.3">
      <c r="A163" s="5" t="s">
        <v>172</v>
      </c>
      <c r="B163" s="6">
        <v>6191</v>
      </c>
      <c r="C163" s="6">
        <v>731</v>
      </c>
      <c r="D163" s="6">
        <v>50635</v>
      </c>
      <c r="E163" s="6" t="s">
        <v>12</v>
      </c>
      <c r="F163" s="6" t="s">
        <v>14</v>
      </c>
      <c r="G163" s="6"/>
      <c r="H163" s="6" t="str">
        <f t="shared" si="4"/>
        <v>High</v>
      </c>
      <c r="I163" s="6" t="str">
        <f>VLOOKUP(B163, Customers_Membership!A162:E362, 5, 0)</f>
        <v>Retail</v>
      </c>
      <c r="J163" s="6">
        <f>VLOOKUP(B163, Customers_Membership!A162:J362, 10, 0)</f>
        <v>2710</v>
      </c>
      <c r="K163" s="7" t="str">
        <f t="shared" si="5"/>
        <v>Long-Term, High-Value</v>
      </c>
    </row>
    <row r="164" spans="1:11" x14ac:dyDescent="0.3">
      <c r="A164" s="5" t="s">
        <v>173</v>
      </c>
      <c r="B164" s="6">
        <v>310</v>
      </c>
      <c r="C164" s="6">
        <v>500</v>
      </c>
      <c r="D164" s="6">
        <v>32800</v>
      </c>
      <c r="E164" s="6" t="s">
        <v>12</v>
      </c>
      <c r="F164" s="6" t="s">
        <v>14</v>
      </c>
      <c r="G164" s="6"/>
      <c r="H164" s="6" t="str">
        <f t="shared" si="4"/>
        <v>Medium</v>
      </c>
      <c r="I164" s="6" t="str">
        <f>VLOOKUP(B164, Customers_Membership!A163:E363, 5, 0)</f>
        <v>Internal Goods</v>
      </c>
      <c r="J164" s="6">
        <f>VLOOKUP(B164, Customers_Membership!A163:J363, 10, 0)</f>
        <v>5666</v>
      </c>
      <c r="K164" s="7" t="str">
        <f t="shared" si="5"/>
        <v>Long-Term, Low-Value</v>
      </c>
    </row>
    <row r="165" spans="1:11" x14ac:dyDescent="0.3">
      <c r="A165" s="5" t="s">
        <v>174</v>
      </c>
      <c r="B165" s="6">
        <v>3095</v>
      </c>
      <c r="C165" s="6">
        <v>142</v>
      </c>
      <c r="D165" s="6">
        <v>67478</v>
      </c>
      <c r="E165" s="6" t="s">
        <v>12</v>
      </c>
      <c r="F165" s="6" t="s">
        <v>9</v>
      </c>
      <c r="G165" s="6"/>
      <c r="H165" s="6" t="str">
        <f t="shared" si="4"/>
        <v>High</v>
      </c>
      <c r="I165" s="6" t="str">
        <f>VLOOKUP(B165, Customers_Membership!A164:E364, 5, 0)</f>
        <v>Retail</v>
      </c>
      <c r="J165" s="6">
        <f>VLOOKUP(B165, Customers_Membership!A164:J364, 10, 0)</f>
        <v>6469</v>
      </c>
      <c r="K165" s="7" t="str">
        <f t="shared" si="5"/>
        <v>Long-Term, High-Value</v>
      </c>
    </row>
    <row r="166" spans="1:11" x14ac:dyDescent="0.3">
      <c r="A166" s="5" t="s">
        <v>175</v>
      </c>
      <c r="B166" s="6">
        <v>2159</v>
      </c>
      <c r="C166" s="6">
        <v>787</v>
      </c>
      <c r="D166" s="6">
        <v>24449</v>
      </c>
      <c r="E166" s="6" t="s">
        <v>8</v>
      </c>
      <c r="F166" s="6" t="s">
        <v>14</v>
      </c>
      <c r="G166" s="11">
        <v>40719</v>
      </c>
      <c r="H166" s="6" t="str">
        <f t="shared" si="4"/>
        <v>Medium</v>
      </c>
      <c r="I166" s="6" t="str">
        <f>VLOOKUP(B166, Customers_Membership!A165:E365, 5, 0)</f>
        <v>Retail</v>
      </c>
      <c r="J166" s="6">
        <f>VLOOKUP(B166, Customers_Membership!A165:J365, 10, 0)</f>
        <v>3956</v>
      </c>
      <c r="K166" s="7" t="str">
        <f t="shared" si="5"/>
        <v>Long-Term, Low-Value</v>
      </c>
    </row>
    <row r="167" spans="1:11" x14ac:dyDescent="0.3">
      <c r="A167" s="5" t="s">
        <v>176</v>
      </c>
      <c r="B167" s="6">
        <v>3569</v>
      </c>
      <c r="C167" s="6">
        <v>749</v>
      </c>
      <c r="D167" s="6">
        <v>3119</v>
      </c>
      <c r="E167" s="6" t="s">
        <v>8</v>
      </c>
      <c r="F167" s="6" t="s">
        <v>9</v>
      </c>
      <c r="G167" s="11">
        <v>41822</v>
      </c>
      <c r="H167" s="6" t="str">
        <f t="shared" si="4"/>
        <v>Low</v>
      </c>
      <c r="I167" s="6" t="str">
        <f>VLOOKUP(B167, Customers_Membership!A166:E366, 5, 0)</f>
        <v>Retail</v>
      </c>
      <c r="J167" s="6">
        <f>VLOOKUP(B167, Customers_Membership!A166:J366, 10, 0)</f>
        <v>1720</v>
      </c>
      <c r="K167" s="7" t="str">
        <f t="shared" si="5"/>
        <v>Long-Term, Low-Value</v>
      </c>
    </row>
    <row r="168" spans="1:11" x14ac:dyDescent="0.3">
      <c r="A168" s="5" t="s">
        <v>177</v>
      </c>
      <c r="B168" s="6">
        <v>5958</v>
      </c>
      <c r="C168" s="6">
        <v>304</v>
      </c>
      <c r="D168" s="6">
        <v>13693</v>
      </c>
      <c r="E168" s="6" t="s">
        <v>8</v>
      </c>
      <c r="F168" s="6" t="s">
        <v>14</v>
      </c>
      <c r="G168" s="11">
        <v>38255</v>
      </c>
      <c r="H168" s="6" t="str">
        <f t="shared" si="4"/>
        <v>Low</v>
      </c>
      <c r="I168" s="6" t="str">
        <f>VLOOKUP(B168, Customers_Membership!A167:E367, 5, 0)</f>
        <v>Retail</v>
      </c>
      <c r="J168" s="6">
        <f>VLOOKUP(B168, Customers_Membership!A167:J367, 10, 0)</f>
        <v>4790</v>
      </c>
      <c r="K168" s="7" t="str">
        <f t="shared" si="5"/>
        <v>Long-Term, Low-Value</v>
      </c>
    </row>
    <row r="169" spans="1:11" x14ac:dyDescent="0.3">
      <c r="A169" s="5" t="s">
        <v>178</v>
      </c>
      <c r="B169" s="6">
        <v>1275</v>
      </c>
      <c r="C169" s="6">
        <v>30</v>
      </c>
      <c r="D169" s="6">
        <v>80796</v>
      </c>
      <c r="E169" s="6" t="s">
        <v>8</v>
      </c>
      <c r="F169" s="6" t="s">
        <v>14</v>
      </c>
      <c r="G169" s="11">
        <v>40246</v>
      </c>
      <c r="H169" s="6" t="str">
        <f t="shared" si="4"/>
        <v>High</v>
      </c>
      <c r="I169" s="6" t="str">
        <f>VLOOKUP(B169, Customers_Membership!A168:E368, 5, 0)</f>
        <v>Retail</v>
      </c>
      <c r="J169" s="6">
        <f>VLOOKUP(B169, Customers_Membership!A168:J368, 10, 0)</f>
        <v>5808</v>
      </c>
      <c r="K169" s="7" t="str">
        <f t="shared" si="5"/>
        <v>Long-Term, High-Value</v>
      </c>
    </row>
    <row r="170" spans="1:11" x14ac:dyDescent="0.3">
      <c r="A170" s="5" t="s">
        <v>179</v>
      </c>
      <c r="B170" s="6">
        <v>6357</v>
      </c>
      <c r="C170" s="6">
        <v>477</v>
      </c>
      <c r="D170" s="6">
        <v>19804</v>
      </c>
      <c r="E170" s="6" t="s">
        <v>12</v>
      </c>
      <c r="F170" s="6" t="s">
        <v>14</v>
      </c>
      <c r="G170" s="6"/>
      <c r="H170" s="6" t="str">
        <f t="shared" si="4"/>
        <v>Low</v>
      </c>
      <c r="I170" s="6" t="str">
        <f>VLOOKUP(B170, Customers_Membership!A169:E369, 5, 0)</f>
        <v>Retail</v>
      </c>
      <c r="J170" s="6">
        <f>VLOOKUP(B170, Customers_Membership!A169:J369, 10, 0)</f>
        <v>4026</v>
      </c>
      <c r="K170" s="7" t="str">
        <f t="shared" si="5"/>
        <v>Long-Term, Low-Value</v>
      </c>
    </row>
    <row r="171" spans="1:11" x14ac:dyDescent="0.3">
      <c r="A171" s="5" t="s">
        <v>180</v>
      </c>
      <c r="B171" s="6">
        <v>4551</v>
      </c>
      <c r="C171" s="6">
        <v>52</v>
      </c>
      <c r="D171" s="6">
        <v>75766</v>
      </c>
      <c r="E171" s="6" t="s">
        <v>12</v>
      </c>
      <c r="F171" s="6" t="s">
        <v>9</v>
      </c>
      <c r="G171" s="6"/>
      <c r="H171" s="6" t="str">
        <f t="shared" si="4"/>
        <v>High</v>
      </c>
      <c r="I171" s="6" t="str">
        <f>VLOOKUP(B171, Customers_Membership!A170:E370, 5, 0)</f>
        <v>Wholesale</v>
      </c>
      <c r="J171" s="6">
        <f>VLOOKUP(B171, Customers_Membership!A170:J370, 10, 0)</f>
        <v>5230</v>
      </c>
      <c r="K171" s="7" t="str">
        <f t="shared" si="5"/>
        <v>Long-Term, High-Value</v>
      </c>
    </row>
    <row r="172" spans="1:11" x14ac:dyDescent="0.3">
      <c r="A172" s="5" t="s">
        <v>181</v>
      </c>
      <c r="B172" s="6">
        <v>4252</v>
      </c>
      <c r="C172" s="6">
        <v>73</v>
      </c>
      <c r="D172" s="6">
        <v>74338</v>
      </c>
      <c r="E172" s="6" t="s">
        <v>12</v>
      </c>
      <c r="F172" s="6" t="s">
        <v>14</v>
      </c>
      <c r="G172" s="6"/>
      <c r="H172" s="6" t="str">
        <f t="shared" si="4"/>
        <v>High</v>
      </c>
      <c r="I172" s="6" t="str">
        <f>VLOOKUP(B172, Customers_Membership!A171:E371, 5, 0)</f>
        <v>Internal Goods</v>
      </c>
      <c r="J172" s="6">
        <f>VLOOKUP(B172, Customers_Membership!A171:J371, 10, 0)</f>
        <v>6579</v>
      </c>
      <c r="K172" s="7" t="str">
        <f t="shared" si="5"/>
        <v>Long-Term, High-Value</v>
      </c>
    </row>
    <row r="173" spans="1:11" x14ac:dyDescent="0.3">
      <c r="A173" s="5" t="s">
        <v>182</v>
      </c>
      <c r="B173" s="6">
        <v>2096</v>
      </c>
      <c r="C173" s="6">
        <v>691</v>
      </c>
      <c r="D173" s="6">
        <v>73423</v>
      </c>
      <c r="E173" s="6" t="s">
        <v>8</v>
      </c>
      <c r="F173" s="6" t="s">
        <v>9</v>
      </c>
      <c r="G173" s="11">
        <v>41141</v>
      </c>
      <c r="H173" s="6" t="str">
        <f t="shared" si="4"/>
        <v>High</v>
      </c>
      <c r="I173" s="6" t="str">
        <f>VLOOKUP(B173, Customers_Membership!A172:E372, 5, 0)</f>
        <v>Internal Goods</v>
      </c>
      <c r="J173" s="6">
        <f>VLOOKUP(B173, Customers_Membership!A172:J372, 10, 0)</f>
        <v>3223</v>
      </c>
      <c r="K173" s="7" t="str">
        <f t="shared" si="5"/>
        <v>Long-Term, High-Value</v>
      </c>
    </row>
    <row r="174" spans="1:11" x14ac:dyDescent="0.3">
      <c r="A174" s="5" t="s">
        <v>183</v>
      </c>
      <c r="B174" s="6">
        <v>5209</v>
      </c>
      <c r="C174" s="6">
        <v>786</v>
      </c>
      <c r="D174" s="6">
        <v>91842</v>
      </c>
      <c r="E174" s="6" t="s">
        <v>8</v>
      </c>
      <c r="F174" s="6" t="s">
        <v>14</v>
      </c>
      <c r="G174" s="11">
        <v>28003</v>
      </c>
      <c r="H174" s="6" t="str">
        <f t="shared" si="4"/>
        <v>High</v>
      </c>
      <c r="I174" s="6" t="str">
        <f>VLOOKUP(B174, Customers_Membership!A173:E373, 5, 0)</f>
        <v>Retail</v>
      </c>
      <c r="J174" s="6">
        <f>VLOOKUP(B174, Customers_Membership!A173:J373, 10, 0)</f>
        <v>2159</v>
      </c>
      <c r="K174" s="7" t="str">
        <f t="shared" si="5"/>
        <v>Long-Term, High-Value</v>
      </c>
    </row>
    <row r="175" spans="1:11" x14ac:dyDescent="0.3">
      <c r="A175" s="5" t="s">
        <v>184</v>
      </c>
      <c r="B175" s="6">
        <v>9271</v>
      </c>
      <c r="C175" s="6">
        <v>68</v>
      </c>
      <c r="D175" s="6">
        <v>81148</v>
      </c>
      <c r="E175" s="6" t="s">
        <v>12</v>
      </c>
      <c r="F175" s="6" t="s">
        <v>14</v>
      </c>
      <c r="G175" s="6"/>
      <c r="H175" s="6" t="str">
        <f t="shared" si="4"/>
        <v>High</v>
      </c>
      <c r="I175" s="6" t="str">
        <f>VLOOKUP(B175, Customers_Membership!A174:E374, 5, 0)</f>
        <v>Retail</v>
      </c>
      <c r="J175" s="6">
        <f>VLOOKUP(B175, Customers_Membership!A174:J374, 10, 0)</f>
        <v>5391</v>
      </c>
      <c r="K175" s="7" t="str">
        <f t="shared" si="5"/>
        <v>Long-Term, High-Value</v>
      </c>
    </row>
    <row r="176" spans="1:11" x14ac:dyDescent="0.3">
      <c r="A176" s="5" t="s">
        <v>185</v>
      </c>
      <c r="B176" s="6">
        <v>6772</v>
      </c>
      <c r="C176" s="6">
        <v>630</v>
      </c>
      <c r="D176" s="6">
        <v>96963</v>
      </c>
      <c r="E176" s="6" t="s">
        <v>8</v>
      </c>
      <c r="F176" s="6" t="s">
        <v>14</v>
      </c>
      <c r="G176" s="11">
        <v>40085</v>
      </c>
      <c r="H176" s="6" t="str">
        <f t="shared" si="4"/>
        <v>High</v>
      </c>
      <c r="I176" s="6" t="str">
        <f>VLOOKUP(B176, Customers_Membership!A175:E375, 5, 0)</f>
        <v>Wholesale</v>
      </c>
      <c r="J176" s="6">
        <f>VLOOKUP(B176, Customers_Membership!A175:J375, 10, 0)</f>
        <v>6641</v>
      </c>
      <c r="K176" s="7" t="str">
        <f t="shared" si="5"/>
        <v>Long-Term, High-Value</v>
      </c>
    </row>
    <row r="177" spans="1:11" x14ac:dyDescent="0.3">
      <c r="A177" s="5" t="s">
        <v>186</v>
      </c>
      <c r="B177" s="6">
        <v>4628</v>
      </c>
      <c r="C177" s="6">
        <v>357</v>
      </c>
      <c r="D177" s="6">
        <v>88092</v>
      </c>
      <c r="E177" s="6" t="s">
        <v>12</v>
      </c>
      <c r="F177" s="6" t="s">
        <v>14</v>
      </c>
      <c r="G177" s="6"/>
      <c r="H177" s="6" t="str">
        <f t="shared" si="4"/>
        <v>High</v>
      </c>
      <c r="I177" s="6" t="str">
        <f>VLOOKUP(B177, Customers_Membership!A176:E376, 5, 0)</f>
        <v>Retail</v>
      </c>
      <c r="J177" s="6">
        <f>VLOOKUP(B177, Customers_Membership!A176:J376, 10, 0)</f>
        <v>3618</v>
      </c>
      <c r="K177" s="7" t="str">
        <f t="shared" si="5"/>
        <v>Long-Term, High-Value</v>
      </c>
    </row>
    <row r="178" spans="1:11" x14ac:dyDescent="0.3">
      <c r="A178" s="5" t="s">
        <v>187</v>
      </c>
      <c r="B178" s="6">
        <v>3853</v>
      </c>
      <c r="C178" s="6">
        <v>455</v>
      </c>
      <c r="D178" s="6">
        <v>66397</v>
      </c>
      <c r="E178" s="6" t="s">
        <v>12</v>
      </c>
      <c r="F178" s="6" t="s">
        <v>9</v>
      </c>
      <c r="G178" s="6"/>
      <c r="H178" s="6" t="str">
        <f t="shared" si="4"/>
        <v>High</v>
      </c>
      <c r="I178" s="6" t="str">
        <f>VLOOKUP(B178, Customers_Membership!A177:E377, 5, 0)</f>
        <v>Retail</v>
      </c>
      <c r="J178" s="6">
        <f>VLOOKUP(B178, Customers_Membership!A177:J377, 10, 0)</f>
        <v>5208</v>
      </c>
      <c r="K178" s="7" t="str">
        <f t="shared" si="5"/>
        <v>Long-Term, High-Value</v>
      </c>
    </row>
    <row r="179" spans="1:11" x14ac:dyDescent="0.3">
      <c r="A179" s="5" t="s">
        <v>188</v>
      </c>
      <c r="B179" s="6">
        <v>515</v>
      </c>
      <c r="C179" s="6">
        <v>947</v>
      </c>
      <c r="D179" s="6">
        <v>1714</v>
      </c>
      <c r="E179" s="6" t="s">
        <v>8</v>
      </c>
      <c r="F179" s="6" t="s">
        <v>9</v>
      </c>
      <c r="G179" s="11">
        <v>31897</v>
      </c>
      <c r="H179" s="6" t="str">
        <f t="shared" si="4"/>
        <v>Low</v>
      </c>
      <c r="I179" s="6" t="str">
        <f>VLOOKUP(B179, Customers_Membership!A178:E378, 5, 0)</f>
        <v>Wholesale</v>
      </c>
      <c r="J179" s="6">
        <f>VLOOKUP(B179, Customers_Membership!A178:J378, 10, 0)</f>
        <v>918</v>
      </c>
      <c r="K179" s="7" t="str">
        <f t="shared" si="5"/>
        <v>Short-Term, Low-Value</v>
      </c>
    </row>
    <row r="180" spans="1:11" x14ac:dyDescent="0.3">
      <c r="A180" s="5" t="s">
        <v>189</v>
      </c>
      <c r="B180" s="6">
        <v>7513</v>
      </c>
      <c r="C180" s="6">
        <v>589</v>
      </c>
      <c r="D180" s="6">
        <v>5059</v>
      </c>
      <c r="E180" s="6" t="s">
        <v>12</v>
      </c>
      <c r="F180" s="6" t="s">
        <v>9</v>
      </c>
      <c r="G180" s="6"/>
      <c r="H180" s="6" t="str">
        <f t="shared" si="4"/>
        <v>Low</v>
      </c>
      <c r="I180" s="6" t="str">
        <f>VLOOKUP(B180, Customers_Membership!A179:E379, 5, 0)</f>
        <v>Wholesale</v>
      </c>
      <c r="J180" s="6">
        <f>VLOOKUP(B180, Customers_Membership!A179:J379, 10, 0)</f>
        <v>5142</v>
      </c>
      <c r="K180" s="7" t="str">
        <f t="shared" si="5"/>
        <v>Long-Term, Low-Value</v>
      </c>
    </row>
    <row r="181" spans="1:11" x14ac:dyDescent="0.3">
      <c r="A181" s="5" t="s">
        <v>190</v>
      </c>
      <c r="B181" s="6">
        <v>9030</v>
      </c>
      <c r="C181" s="6">
        <v>863</v>
      </c>
      <c r="D181" s="6">
        <v>66582</v>
      </c>
      <c r="E181" s="6" t="s">
        <v>12</v>
      </c>
      <c r="F181" s="6" t="s">
        <v>9</v>
      </c>
      <c r="G181" s="6"/>
      <c r="H181" s="6" t="str">
        <f t="shared" si="4"/>
        <v>High</v>
      </c>
      <c r="I181" s="6" t="str">
        <f>VLOOKUP(B181, Customers_Membership!A180:E380, 5, 0)</f>
        <v>Internal Goods</v>
      </c>
      <c r="J181" s="6">
        <f>VLOOKUP(B181, Customers_Membership!A180:J380, 10, 0)</f>
        <v>6526</v>
      </c>
      <c r="K181" s="7" t="str">
        <f t="shared" si="5"/>
        <v>Long-Term, High-Value</v>
      </c>
    </row>
    <row r="182" spans="1:11" x14ac:dyDescent="0.3">
      <c r="A182" s="5" t="s">
        <v>191</v>
      </c>
      <c r="B182" s="6">
        <v>2378</v>
      </c>
      <c r="C182" s="6">
        <v>668</v>
      </c>
      <c r="D182" s="6">
        <v>42143</v>
      </c>
      <c r="E182" s="6" t="s">
        <v>8</v>
      </c>
      <c r="F182" s="6" t="s">
        <v>9</v>
      </c>
      <c r="G182" s="11">
        <v>26466</v>
      </c>
      <c r="H182" s="6" t="str">
        <f t="shared" si="4"/>
        <v>Medium</v>
      </c>
      <c r="I182" s="6" t="str">
        <f>VLOOKUP(B182, Customers_Membership!A181:E381, 5, 0)</f>
        <v>Internal Goods</v>
      </c>
      <c r="J182" s="6">
        <f>VLOOKUP(B182, Customers_Membership!A181:J381, 10, 0)</f>
        <v>6863</v>
      </c>
      <c r="K182" s="7" t="str">
        <f t="shared" si="5"/>
        <v>Long-Term, Low-Value</v>
      </c>
    </row>
    <row r="183" spans="1:11" x14ac:dyDescent="0.3">
      <c r="A183" s="5" t="s">
        <v>192</v>
      </c>
      <c r="B183" s="6">
        <v>5894</v>
      </c>
      <c r="C183" s="6">
        <v>206</v>
      </c>
      <c r="D183" s="6">
        <v>27741</v>
      </c>
      <c r="E183" s="6" t="s">
        <v>12</v>
      </c>
      <c r="F183" s="6" t="s">
        <v>14</v>
      </c>
      <c r="G183" s="6"/>
      <c r="H183" s="6" t="str">
        <f t="shared" si="4"/>
        <v>Medium</v>
      </c>
      <c r="I183" s="6" t="str">
        <f>VLOOKUP(B183, Customers_Membership!A182:E382, 5, 0)</f>
        <v>Internal Goods</v>
      </c>
      <c r="J183" s="6">
        <f>VLOOKUP(B183, Customers_Membership!A182:J382, 10, 0)</f>
        <v>302</v>
      </c>
      <c r="K183" s="7" t="str">
        <f t="shared" si="5"/>
        <v>Short-Term, Low-Value</v>
      </c>
    </row>
    <row r="184" spans="1:11" x14ac:dyDescent="0.3">
      <c r="A184" s="5" t="s">
        <v>193</v>
      </c>
      <c r="B184" s="6">
        <v>7587</v>
      </c>
      <c r="C184" s="6">
        <v>835</v>
      </c>
      <c r="D184" s="6">
        <v>696</v>
      </c>
      <c r="E184" s="6" t="s">
        <v>12</v>
      </c>
      <c r="F184" s="6" t="s">
        <v>9</v>
      </c>
      <c r="G184" s="6"/>
      <c r="H184" s="6" t="str">
        <f t="shared" si="4"/>
        <v>Low</v>
      </c>
      <c r="I184" s="6" t="str">
        <f>VLOOKUP(B184, Customers_Membership!A183:E383, 5, 0)</f>
        <v>Internal Goods</v>
      </c>
      <c r="J184" s="6">
        <f>VLOOKUP(B184, Customers_Membership!A183:J383, 10, 0)</f>
        <v>2017</v>
      </c>
      <c r="K184" s="7" t="str">
        <f t="shared" si="5"/>
        <v>Long-Term, Low-Value</v>
      </c>
    </row>
    <row r="185" spans="1:11" x14ac:dyDescent="0.3">
      <c r="A185" s="5" t="s">
        <v>194</v>
      </c>
      <c r="B185" s="6">
        <v>1424</v>
      </c>
      <c r="C185" s="6">
        <v>315</v>
      </c>
      <c r="D185" s="6">
        <v>37660</v>
      </c>
      <c r="E185" s="6" t="s">
        <v>12</v>
      </c>
      <c r="F185" s="6" t="s">
        <v>9</v>
      </c>
      <c r="G185" s="6"/>
      <c r="H185" s="6" t="str">
        <f t="shared" si="4"/>
        <v>Medium</v>
      </c>
      <c r="I185" s="6" t="str">
        <f>VLOOKUP(B185, Customers_Membership!A184:E384, 5, 0)</f>
        <v>Retail</v>
      </c>
      <c r="J185" s="6">
        <f>VLOOKUP(B185, Customers_Membership!A184:J384, 10, 0)</f>
        <v>5780</v>
      </c>
      <c r="K185" s="7" t="str">
        <f t="shared" si="5"/>
        <v>Long-Term, Low-Value</v>
      </c>
    </row>
    <row r="186" spans="1:11" x14ac:dyDescent="0.3">
      <c r="A186" s="5" t="s">
        <v>195</v>
      </c>
      <c r="B186" s="6">
        <v>5214</v>
      </c>
      <c r="C186" s="6">
        <v>553</v>
      </c>
      <c r="D186" s="6">
        <v>16299</v>
      </c>
      <c r="E186" s="6" t="s">
        <v>12</v>
      </c>
      <c r="F186" s="6" t="s">
        <v>9</v>
      </c>
      <c r="G186" s="6"/>
      <c r="H186" s="6" t="str">
        <f t="shared" si="4"/>
        <v>Low</v>
      </c>
      <c r="I186" s="6" t="str">
        <f>VLOOKUP(B186, Customers_Membership!A185:E385, 5, 0)</f>
        <v>Retail</v>
      </c>
      <c r="J186" s="6">
        <f>VLOOKUP(B186, Customers_Membership!A185:J385, 10, 0)</f>
        <v>1442</v>
      </c>
      <c r="K186" s="7" t="str">
        <f t="shared" si="5"/>
        <v>Long-Term, Low-Value</v>
      </c>
    </row>
    <row r="187" spans="1:11" x14ac:dyDescent="0.3">
      <c r="A187" s="5" t="s">
        <v>196</v>
      </c>
      <c r="B187" s="6">
        <v>8249</v>
      </c>
      <c r="C187" s="6">
        <v>861</v>
      </c>
      <c r="D187" s="6">
        <v>16690</v>
      </c>
      <c r="E187" s="6" t="s">
        <v>8</v>
      </c>
      <c r="F187" s="6" t="s">
        <v>9</v>
      </c>
      <c r="G187" s="11">
        <v>35321</v>
      </c>
      <c r="H187" s="6" t="str">
        <f t="shared" si="4"/>
        <v>Low</v>
      </c>
      <c r="I187" s="6" t="str">
        <f>VLOOKUP(B187, Customers_Membership!A186:E386, 5, 0)</f>
        <v>Retail</v>
      </c>
      <c r="J187" s="6">
        <f>VLOOKUP(B187, Customers_Membership!A186:J386, 10, 0)</f>
        <v>5143</v>
      </c>
      <c r="K187" s="7" t="str">
        <f t="shared" si="5"/>
        <v>Long-Term, Low-Value</v>
      </c>
    </row>
    <row r="188" spans="1:11" x14ac:dyDescent="0.3">
      <c r="A188" s="5" t="s">
        <v>197</v>
      </c>
      <c r="B188" s="6">
        <v>3172</v>
      </c>
      <c r="C188" s="6">
        <v>279</v>
      </c>
      <c r="D188" s="6">
        <v>21003</v>
      </c>
      <c r="E188" s="6" t="s">
        <v>12</v>
      </c>
      <c r="F188" s="6" t="s">
        <v>9</v>
      </c>
      <c r="G188" s="6"/>
      <c r="H188" s="6" t="str">
        <f t="shared" si="4"/>
        <v>Medium</v>
      </c>
      <c r="I188" s="6" t="str">
        <f>VLOOKUP(B188, Customers_Membership!A187:E387, 5, 0)</f>
        <v>Internal Goods</v>
      </c>
      <c r="J188" s="6">
        <f>VLOOKUP(B188, Customers_Membership!A187:J387, 10, 0)</f>
        <v>651</v>
      </c>
      <c r="K188" s="7" t="str">
        <f t="shared" si="5"/>
        <v>Short-Term, Low-Value</v>
      </c>
    </row>
    <row r="189" spans="1:11" x14ac:dyDescent="0.3">
      <c r="A189" s="13" t="s">
        <v>198</v>
      </c>
      <c r="B189" s="6">
        <v>5489</v>
      </c>
      <c r="C189" s="6">
        <v>75</v>
      </c>
      <c r="D189" s="6">
        <v>93642</v>
      </c>
      <c r="E189" s="6" t="s">
        <v>8</v>
      </c>
      <c r="F189" s="6" t="s">
        <v>14</v>
      </c>
      <c r="G189" s="11">
        <v>37507</v>
      </c>
      <c r="H189" s="6" t="str">
        <f t="shared" si="4"/>
        <v>High</v>
      </c>
      <c r="I189" s="6" t="str">
        <f>VLOOKUP(B189, Customers_Membership!A188:E388, 5, 0)</f>
        <v>Retail</v>
      </c>
      <c r="J189" s="6">
        <f>VLOOKUP(B189, Customers_Membership!A188:J388, 10, 0)</f>
        <v>3101</v>
      </c>
      <c r="K189" s="7" t="str">
        <f t="shared" si="5"/>
        <v>Long-Term, High-Value</v>
      </c>
    </row>
    <row r="190" spans="1:11" x14ac:dyDescent="0.3">
      <c r="A190" s="5" t="s">
        <v>199</v>
      </c>
      <c r="B190" s="6">
        <v>2037</v>
      </c>
      <c r="C190" s="6">
        <v>895</v>
      </c>
      <c r="D190" s="6">
        <v>34832</v>
      </c>
      <c r="E190" s="6" t="s">
        <v>12</v>
      </c>
      <c r="F190" s="6" t="s">
        <v>14</v>
      </c>
      <c r="G190" s="6"/>
      <c r="H190" s="6" t="str">
        <f t="shared" si="4"/>
        <v>Medium</v>
      </c>
      <c r="I190" s="6" t="str">
        <f>VLOOKUP(B190, Customers_Membership!A189:E389, 5, 0)</f>
        <v>Wholesale</v>
      </c>
      <c r="J190" s="6">
        <f>VLOOKUP(B190, Customers_Membership!A189:J389, 10, 0)</f>
        <v>2090</v>
      </c>
      <c r="K190" s="7" t="str">
        <f t="shared" si="5"/>
        <v>Long-Term, Low-Value</v>
      </c>
    </row>
    <row r="191" spans="1:11" x14ac:dyDescent="0.3">
      <c r="A191" s="13" t="s">
        <v>200</v>
      </c>
      <c r="B191" s="6">
        <v>2401</v>
      </c>
      <c r="C191" s="6">
        <v>866</v>
      </c>
      <c r="D191" s="6">
        <v>59176</v>
      </c>
      <c r="E191" s="6" t="s">
        <v>8</v>
      </c>
      <c r="F191" s="6" t="s">
        <v>14</v>
      </c>
      <c r="G191" s="11">
        <v>34700</v>
      </c>
      <c r="H191" s="6" t="str">
        <f t="shared" si="4"/>
        <v>High</v>
      </c>
      <c r="I191" s="6" t="str">
        <f>VLOOKUP(B191, Customers_Membership!A190:E390, 5, 0)</f>
        <v>Wholesale</v>
      </c>
      <c r="J191" s="6">
        <f>VLOOKUP(B191, Customers_Membership!A190:J390, 10, 0)</f>
        <v>3779</v>
      </c>
      <c r="K191" s="7" t="str">
        <f t="shared" si="5"/>
        <v>Long-Term, High-Value</v>
      </c>
    </row>
    <row r="192" spans="1:11" x14ac:dyDescent="0.3">
      <c r="A192" s="5" t="s">
        <v>201</v>
      </c>
      <c r="B192" s="6">
        <v>1303</v>
      </c>
      <c r="C192" s="6">
        <v>792</v>
      </c>
      <c r="D192" s="6">
        <v>3846</v>
      </c>
      <c r="E192" s="6" t="s">
        <v>12</v>
      </c>
      <c r="F192" s="6" t="s">
        <v>14</v>
      </c>
      <c r="G192" s="6"/>
      <c r="H192" s="6" t="str">
        <f t="shared" si="4"/>
        <v>Low</v>
      </c>
      <c r="I192" s="6" t="str">
        <f>VLOOKUP(B192, Customers_Membership!A191:E391, 5, 0)</f>
        <v>Internal Goods</v>
      </c>
      <c r="J192" s="6">
        <f>VLOOKUP(B192, Customers_Membership!A191:J391, 10, 0)</f>
        <v>5324</v>
      </c>
      <c r="K192" s="7" t="str">
        <f t="shared" si="5"/>
        <v>Long-Term, Low-Value</v>
      </c>
    </row>
    <row r="193" spans="1:11" x14ac:dyDescent="0.3">
      <c r="A193" s="13" t="s">
        <v>202</v>
      </c>
      <c r="B193" s="6">
        <v>6798</v>
      </c>
      <c r="C193" s="6">
        <v>191</v>
      </c>
      <c r="D193" s="6">
        <v>17651</v>
      </c>
      <c r="E193" s="6" t="s">
        <v>8</v>
      </c>
      <c r="F193" s="6" t="s">
        <v>9</v>
      </c>
      <c r="G193" s="11">
        <v>32798</v>
      </c>
      <c r="H193" s="6" t="str">
        <f t="shared" si="4"/>
        <v>Low</v>
      </c>
      <c r="I193" s="6" t="str">
        <f>VLOOKUP(B193, Customers_Membership!A192:E392, 5, 0)</f>
        <v>Internal Goods</v>
      </c>
      <c r="J193" s="6">
        <f>VLOOKUP(B193, Customers_Membership!A192:J392, 10, 0)</f>
        <v>4603</v>
      </c>
      <c r="K193" s="7" t="str">
        <f t="shared" si="5"/>
        <v>Long-Term, Low-Value</v>
      </c>
    </row>
    <row r="194" spans="1:11" x14ac:dyDescent="0.3">
      <c r="A194" s="5" t="s">
        <v>203</v>
      </c>
      <c r="B194" s="6">
        <v>9917</v>
      </c>
      <c r="C194" s="6">
        <v>59</v>
      </c>
      <c r="D194" s="6">
        <v>2282</v>
      </c>
      <c r="E194" s="6" t="s">
        <v>12</v>
      </c>
      <c r="F194" s="6" t="s">
        <v>9</v>
      </c>
      <c r="G194" s="6"/>
      <c r="H194" s="6" t="str">
        <f t="shared" si="4"/>
        <v>Low</v>
      </c>
      <c r="I194" s="6" t="str">
        <f>VLOOKUP(B194, Customers_Membership!A193:E393, 5, 0)</f>
        <v>Wholesale</v>
      </c>
      <c r="J194" s="6">
        <f>VLOOKUP(B194, Customers_Membership!A193:J393, 10, 0)</f>
        <v>7171</v>
      </c>
      <c r="K194" s="7" t="str">
        <f t="shared" si="5"/>
        <v>Long-Term, Low-Value</v>
      </c>
    </row>
    <row r="195" spans="1:11" x14ac:dyDescent="0.3">
      <c r="A195" s="5" t="s">
        <v>204</v>
      </c>
      <c r="B195" s="6">
        <v>2969</v>
      </c>
      <c r="C195" s="6">
        <v>748</v>
      </c>
      <c r="D195" s="6">
        <v>49908</v>
      </c>
      <c r="E195" s="6" t="s">
        <v>12</v>
      </c>
      <c r="F195" s="6" t="s">
        <v>9</v>
      </c>
      <c r="G195" s="6"/>
      <c r="H195" s="6" t="str">
        <f t="shared" ref="H195:H201" si="6">IF(D195&lt;20000,"Low",IF(D195&lt;50000,"Medium","High"))</f>
        <v>Medium</v>
      </c>
      <c r="I195" s="6" t="str">
        <f>VLOOKUP(B195, Customers_Membership!A194:E394, 5, 0)</f>
        <v>Retail</v>
      </c>
      <c r="J195" s="6">
        <f>VLOOKUP(B195, Customers_Membership!A194:J394, 10, 0)</f>
        <v>1253</v>
      </c>
      <c r="K195" s="7" t="str">
        <f t="shared" ref="K195:K201" si="7">IF(J195&lt;1000, IF(D195&gt;50000, "Short-Term, High-Value", "Short-Term, Low-Value"), IF(D195&gt;50000, "Long-Term, High-Value", "Long-Term, Low-Value"))</f>
        <v>Long-Term, Low-Value</v>
      </c>
    </row>
    <row r="196" spans="1:11" x14ac:dyDescent="0.3">
      <c r="A196" s="5" t="s">
        <v>205</v>
      </c>
      <c r="B196" s="6">
        <v>8737</v>
      </c>
      <c r="C196" s="6">
        <v>693</v>
      </c>
      <c r="D196" s="6">
        <v>68886</v>
      </c>
      <c r="E196" s="6" t="s">
        <v>12</v>
      </c>
      <c r="F196" s="6" t="s">
        <v>14</v>
      </c>
      <c r="G196" s="6"/>
      <c r="H196" s="6" t="str">
        <f t="shared" si="6"/>
        <v>High</v>
      </c>
      <c r="I196" s="6" t="str">
        <f>VLOOKUP(B196, Customers_Membership!A195:E395, 5, 0)</f>
        <v>Retail</v>
      </c>
      <c r="J196" s="6">
        <f>VLOOKUP(B196, Customers_Membership!A195:J395, 10, 0)</f>
        <v>4287</v>
      </c>
      <c r="K196" s="7" t="str">
        <f t="shared" si="7"/>
        <v>Long-Term, High-Value</v>
      </c>
    </row>
    <row r="197" spans="1:11" x14ac:dyDescent="0.3">
      <c r="A197" s="5" t="s">
        <v>206</v>
      </c>
      <c r="B197" s="6">
        <v>2104</v>
      </c>
      <c r="C197" s="6">
        <v>955</v>
      </c>
      <c r="D197" s="6">
        <v>41456</v>
      </c>
      <c r="E197" s="6" t="s">
        <v>8</v>
      </c>
      <c r="F197" s="6" t="s">
        <v>9</v>
      </c>
      <c r="G197" s="11">
        <v>33965</v>
      </c>
      <c r="H197" s="6" t="str">
        <f t="shared" si="6"/>
        <v>Medium</v>
      </c>
      <c r="I197" s="6" t="str">
        <f>VLOOKUP(B197, Customers_Membership!A196:E396, 5, 0)</f>
        <v>Wholesale</v>
      </c>
      <c r="J197" s="6">
        <f>VLOOKUP(B197, Customers_Membership!A196:J396, 10, 0)</f>
        <v>5101</v>
      </c>
      <c r="K197" s="7" t="str">
        <f t="shared" si="7"/>
        <v>Long-Term, Low-Value</v>
      </c>
    </row>
    <row r="198" spans="1:11" x14ac:dyDescent="0.3">
      <c r="A198" s="5" t="s">
        <v>207</v>
      </c>
      <c r="B198" s="6">
        <v>1702</v>
      </c>
      <c r="C198" s="6">
        <v>538</v>
      </c>
      <c r="D198" s="6">
        <v>39488</v>
      </c>
      <c r="E198" s="6" t="s">
        <v>12</v>
      </c>
      <c r="F198" s="6" t="s">
        <v>14</v>
      </c>
      <c r="G198" s="6"/>
      <c r="H198" s="6" t="str">
        <f t="shared" si="6"/>
        <v>Medium</v>
      </c>
      <c r="I198" s="6" t="str">
        <f>VLOOKUP(B198, Customers_Membership!A197:E397, 5, 0)</f>
        <v>Wholesale</v>
      </c>
      <c r="J198" s="6">
        <f>VLOOKUP(B198, Customers_Membership!A197:J397, 10, 0)</f>
        <v>5974</v>
      </c>
      <c r="K198" s="7" t="str">
        <f t="shared" si="7"/>
        <v>Long-Term, Low-Value</v>
      </c>
    </row>
    <row r="199" spans="1:11" x14ac:dyDescent="0.3">
      <c r="A199" s="5" t="s">
        <v>208</v>
      </c>
      <c r="B199" s="6">
        <v>8933</v>
      </c>
      <c r="C199" s="6">
        <v>169</v>
      </c>
      <c r="D199" s="6">
        <v>75362</v>
      </c>
      <c r="E199" s="6" t="s">
        <v>8</v>
      </c>
      <c r="F199" s="6" t="s">
        <v>14</v>
      </c>
      <c r="G199" s="11">
        <v>42971</v>
      </c>
      <c r="H199" s="6" t="str">
        <f t="shared" si="6"/>
        <v>High</v>
      </c>
      <c r="I199" s="6" t="str">
        <f>VLOOKUP(B199, Customers_Membership!A198:E398, 5, 0)</f>
        <v>Retail</v>
      </c>
      <c r="J199" s="6">
        <f>VLOOKUP(B199, Customers_Membership!A198:J398, 10, 0)</f>
        <v>1910</v>
      </c>
      <c r="K199" s="7" t="str">
        <f t="shared" si="7"/>
        <v>Long-Term, High-Value</v>
      </c>
    </row>
    <row r="200" spans="1:11" x14ac:dyDescent="0.3">
      <c r="A200" s="5" t="s">
        <v>209</v>
      </c>
      <c r="B200" s="6">
        <v>3624</v>
      </c>
      <c r="C200" s="6">
        <v>924</v>
      </c>
      <c r="D200" s="6">
        <v>73137</v>
      </c>
      <c r="E200" s="6" t="s">
        <v>8</v>
      </c>
      <c r="F200" s="6" t="s">
        <v>9</v>
      </c>
      <c r="G200" s="11">
        <v>42083</v>
      </c>
      <c r="H200" s="6" t="str">
        <f t="shared" si="6"/>
        <v>High</v>
      </c>
      <c r="I200" s="6" t="str">
        <f>VLOOKUP(B200, Customers_Membership!A199:E399, 5, 0)</f>
        <v>Internal Goods</v>
      </c>
      <c r="J200" s="6">
        <f>VLOOKUP(B200, Customers_Membership!A199:J399, 10, 0)</f>
        <v>1954</v>
      </c>
      <c r="K200" s="7" t="str">
        <f t="shared" si="7"/>
        <v>Long-Term, High-Value</v>
      </c>
    </row>
    <row r="201" spans="1:11" x14ac:dyDescent="0.3">
      <c r="A201" s="8" t="s">
        <v>210</v>
      </c>
      <c r="B201" s="9">
        <v>4892</v>
      </c>
      <c r="C201" s="9">
        <v>579</v>
      </c>
      <c r="D201" s="9">
        <v>77570</v>
      </c>
      <c r="E201" s="9" t="s">
        <v>12</v>
      </c>
      <c r="F201" s="9" t="s">
        <v>9</v>
      </c>
      <c r="G201" s="9"/>
      <c r="H201" s="9" t="str">
        <f t="shared" si="6"/>
        <v>High</v>
      </c>
      <c r="I201" s="9" t="str">
        <f>VLOOKUP(B201, Customers_Membership!A200:E400, 5, 0)</f>
        <v>Wholesale</v>
      </c>
      <c r="J201" s="9">
        <f>VLOOKUP(B201, Customers_Membership!A200:J400, 10, 0)</f>
        <v>1211</v>
      </c>
      <c r="K201" s="10" t="str">
        <f t="shared" si="7"/>
        <v>Long-Term, High-Value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0"/>
  <sheetViews>
    <sheetView topLeftCell="O24" workbookViewId="0">
      <selection activeCell="AB44" sqref="AB44"/>
    </sheetView>
  </sheetViews>
  <sheetFormatPr defaultRowHeight="14.4" x14ac:dyDescent="0.3"/>
  <cols>
    <col min="2" max="2" width="12.5546875" customWidth="1"/>
    <col min="3" max="3" width="13.88671875" customWidth="1"/>
    <col min="4" max="4" width="18.77734375" customWidth="1"/>
    <col min="5" max="5" width="10.77734375" bestFit="1" customWidth="1"/>
    <col min="17" max="17" width="13.88671875" customWidth="1"/>
    <col min="18" max="18" width="15.5546875" customWidth="1"/>
    <col min="19" max="19" width="8" customWidth="1"/>
    <col min="20" max="20" width="10.77734375" bestFit="1" customWidth="1"/>
  </cols>
  <sheetData>
    <row r="1" spans="1:18" x14ac:dyDescent="0.3">
      <c r="A1" s="113"/>
      <c r="B1" s="114"/>
      <c r="C1" s="115"/>
      <c r="D1" s="115"/>
      <c r="E1" s="115"/>
      <c r="F1" s="115"/>
      <c r="G1" s="115"/>
      <c r="H1" s="115"/>
      <c r="I1" s="115"/>
      <c r="J1" s="115"/>
      <c r="K1" s="115"/>
      <c r="L1" s="115"/>
      <c r="M1" s="115"/>
      <c r="N1" s="115"/>
      <c r="O1" s="115"/>
    </row>
    <row r="2" spans="1:18" x14ac:dyDescent="0.3">
      <c r="A2" s="115"/>
      <c r="B2" s="115" t="s">
        <v>1682</v>
      </c>
      <c r="C2" s="115" t="s">
        <v>1683</v>
      </c>
      <c r="D2" s="115"/>
      <c r="E2" s="115"/>
      <c r="F2" s="115"/>
      <c r="G2" s="115"/>
      <c r="H2" s="115"/>
      <c r="I2" s="115"/>
      <c r="J2" s="115"/>
      <c r="K2" s="115"/>
      <c r="L2" s="115"/>
      <c r="M2" s="115"/>
      <c r="N2" s="115"/>
      <c r="O2" s="115"/>
      <c r="Q2" s="89" t="s">
        <v>1700</v>
      </c>
      <c r="R2" t="s">
        <v>1710</v>
      </c>
    </row>
    <row r="3" spans="1:18" x14ac:dyDescent="0.3">
      <c r="A3" s="115"/>
      <c r="B3" s="116" t="s">
        <v>676</v>
      </c>
      <c r="C3" s="117">
        <v>10002</v>
      </c>
      <c r="D3" s="115"/>
      <c r="E3" s="115"/>
      <c r="F3" s="115"/>
      <c r="G3" s="115"/>
      <c r="H3" s="115"/>
      <c r="I3" s="115"/>
      <c r="J3" s="115"/>
      <c r="K3" s="115"/>
      <c r="L3" s="115"/>
      <c r="M3" s="115"/>
      <c r="N3" s="115"/>
      <c r="O3" s="115"/>
      <c r="Q3" s="90" t="s">
        <v>9</v>
      </c>
      <c r="R3" s="133">
        <v>4233750</v>
      </c>
    </row>
    <row r="4" spans="1:18" x14ac:dyDescent="0.3">
      <c r="A4" s="115"/>
      <c r="B4" s="116" t="s">
        <v>687</v>
      </c>
      <c r="C4" s="117">
        <v>12912</v>
      </c>
      <c r="D4" s="115"/>
      <c r="E4" s="115"/>
      <c r="F4" s="115"/>
      <c r="G4" s="115"/>
      <c r="H4" s="115"/>
      <c r="I4" s="115"/>
      <c r="J4" s="115"/>
      <c r="K4" s="115"/>
      <c r="L4" s="115"/>
      <c r="M4" s="115"/>
      <c r="N4" s="115"/>
      <c r="O4" s="115"/>
      <c r="Q4" s="90" t="s">
        <v>14</v>
      </c>
      <c r="R4" s="133">
        <v>5255359</v>
      </c>
    </row>
    <row r="5" spans="1:18" x14ac:dyDescent="0.3">
      <c r="A5" s="115"/>
      <c r="B5" s="116" t="s">
        <v>679</v>
      </c>
      <c r="C5" s="117">
        <v>14815</v>
      </c>
      <c r="D5" s="115"/>
      <c r="E5" s="115"/>
      <c r="F5" s="115"/>
      <c r="G5" s="115"/>
      <c r="H5" s="115"/>
      <c r="I5" s="115"/>
      <c r="J5" s="115"/>
      <c r="K5" s="115"/>
      <c r="L5" s="115"/>
      <c r="M5" s="115"/>
      <c r="N5" s="115"/>
      <c r="O5" s="115"/>
      <c r="Q5" s="90" t="s">
        <v>1590</v>
      </c>
      <c r="R5" s="133">
        <v>9489109</v>
      </c>
    </row>
    <row r="6" spans="1:18" x14ac:dyDescent="0.3">
      <c r="A6" s="115"/>
      <c r="B6" s="116" t="s">
        <v>684</v>
      </c>
      <c r="C6" s="117">
        <v>15091</v>
      </c>
      <c r="D6" s="115"/>
      <c r="E6" s="115"/>
      <c r="F6" s="115"/>
      <c r="G6" s="115"/>
      <c r="H6" s="115"/>
      <c r="I6" s="115"/>
      <c r="J6" s="115"/>
      <c r="K6" s="115"/>
      <c r="L6" s="115"/>
      <c r="M6" s="115"/>
      <c r="N6" s="115"/>
      <c r="O6" s="115"/>
    </row>
    <row r="7" spans="1:18" x14ac:dyDescent="0.3">
      <c r="A7" s="115"/>
      <c r="B7" s="116" t="s">
        <v>658</v>
      </c>
      <c r="C7" s="117">
        <v>15293</v>
      </c>
      <c r="D7" s="115"/>
      <c r="E7" s="115"/>
      <c r="F7" s="115"/>
      <c r="G7" s="115"/>
      <c r="H7" s="115"/>
      <c r="I7" s="115"/>
      <c r="J7" s="115"/>
      <c r="K7" s="115"/>
      <c r="L7" s="115"/>
      <c r="M7" s="115"/>
      <c r="N7" s="115"/>
      <c r="O7" s="115"/>
    </row>
    <row r="8" spans="1:18" x14ac:dyDescent="0.3">
      <c r="A8" s="115"/>
      <c r="B8" s="116" t="s">
        <v>682</v>
      </c>
      <c r="C8" s="117">
        <v>15844</v>
      </c>
      <c r="D8" s="115"/>
      <c r="E8" s="115"/>
      <c r="F8" s="115"/>
      <c r="G8" s="115"/>
      <c r="H8" s="115"/>
      <c r="I8" s="115"/>
      <c r="J8" s="115"/>
      <c r="K8" s="115"/>
      <c r="L8" s="115"/>
      <c r="M8" s="115"/>
      <c r="N8" s="115"/>
      <c r="O8" s="115"/>
      <c r="Q8" s="89" t="s">
        <v>1717</v>
      </c>
      <c r="R8" t="s">
        <v>1710</v>
      </c>
    </row>
    <row r="9" spans="1:18" x14ac:dyDescent="0.3">
      <c r="A9" s="115"/>
      <c r="B9" s="116" t="s">
        <v>673</v>
      </c>
      <c r="C9" s="117">
        <v>17115</v>
      </c>
      <c r="D9" s="115"/>
      <c r="E9" s="115"/>
      <c r="F9" s="115"/>
      <c r="G9" s="115"/>
      <c r="H9" s="115"/>
      <c r="I9" s="115"/>
      <c r="J9" s="115"/>
      <c r="K9" s="115"/>
      <c r="L9" s="115"/>
      <c r="M9" s="115"/>
      <c r="N9" s="115"/>
      <c r="O9" s="115"/>
      <c r="Q9" s="90" t="s">
        <v>1711</v>
      </c>
      <c r="R9" s="133">
        <v>6350690</v>
      </c>
    </row>
    <row r="10" spans="1:18" x14ac:dyDescent="0.3">
      <c r="A10" s="115"/>
      <c r="B10" s="116" t="s">
        <v>670</v>
      </c>
      <c r="C10" s="117">
        <v>17538</v>
      </c>
      <c r="D10" s="115"/>
      <c r="E10" s="115"/>
      <c r="F10" s="115"/>
      <c r="G10" s="115"/>
      <c r="H10" s="115"/>
      <c r="I10" s="115"/>
      <c r="J10" s="115"/>
      <c r="K10" s="115"/>
      <c r="L10" s="115"/>
      <c r="M10" s="115"/>
      <c r="N10" s="115"/>
      <c r="O10" s="115"/>
      <c r="Q10" s="90" t="s">
        <v>1712</v>
      </c>
      <c r="R10" s="133">
        <v>2226314</v>
      </c>
    </row>
    <row r="11" spans="1:18" x14ac:dyDescent="0.3">
      <c r="A11" s="115"/>
      <c r="B11" s="116" t="s">
        <v>699</v>
      </c>
      <c r="C11" s="117">
        <v>18671</v>
      </c>
      <c r="D11" s="115"/>
      <c r="E11" s="115"/>
      <c r="F11" s="115"/>
      <c r="G11" s="115"/>
      <c r="H11" s="115"/>
      <c r="I11" s="115"/>
      <c r="J11" s="115"/>
      <c r="K11" s="115"/>
      <c r="L11" s="115"/>
      <c r="M11" s="115"/>
      <c r="N11" s="115"/>
      <c r="O11" s="115"/>
      <c r="Q11" s="90" t="s">
        <v>1713</v>
      </c>
      <c r="R11" s="133">
        <v>677963</v>
      </c>
    </row>
    <row r="12" spans="1:18" x14ac:dyDescent="0.3">
      <c r="A12" s="115"/>
      <c r="B12" s="116" t="s">
        <v>710</v>
      </c>
      <c r="C12" s="117">
        <v>19320</v>
      </c>
      <c r="D12" s="115"/>
      <c r="E12" s="115"/>
      <c r="F12" s="115"/>
      <c r="G12" s="115"/>
      <c r="H12" s="115"/>
      <c r="I12" s="115"/>
      <c r="J12" s="115"/>
      <c r="K12" s="115"/>
      <c r="L12" s="115"/>
      <c r="M12" s="115"/>
      <c r="N12" s="115"/>
      <c r="O12" s="115"/>
      <c r="Q12" s="90" t="s">
        <v>1714</v>
      </c>
      <c r="R12" s="133">
        <v>234142</v>
      </c>
    </row>
    <row r="13" spans="1:18" x14ac:dyDescent="0.3">
      <c r="A13" s="115"/>
      <c r="B13" s="116" t="s">
        <v>667</v>
      </c>
      <c r="C13" s="117">
        <v>19752</v>
      </c>
      <c r="D13" s="115"/>
      <c r="E13" s="115"/>
      <c r="F13" s="115"/>
      <c r="G13" s="115"/>
      <c r="H13" s="115"/>
      <c r="I13" s="115"/>
      <c r="J13" s="115"/>
      <c r="K13" s="115"/>
      <c r="L13" s="115"/>
      <c r="M13" s="115"/>
      <c r="N13" s="115"/>
      <c r="O13" s="115"/>
      <c r="Q13" s="90" t="s">
        <v>1590</v>
      </c>
      <c r="R13" s="133">
        <v>9489109</v>
      </c>
    </row>
    <row r="14" spans="1:18" x14ac:dyDescent="0.3">
      <c r="A14" s="115"/>
      <c r="B14" s="116" t="s">
        <v>1590</v>
      </c>
      <c r="C14" s="117">
        <v>176353</v>
      </c>
      <c r="D14" s="115"/>
      <c r="E14" s="115"/>
      <c r="F14" s="115"/>
      <c r="G14" s="115"/>
      <c r="H14" s="115"/>
      <c r="I14" s="115"/>
      <c r="J14" s="115"/>
      <c r="K14" s="115"/>
      <c r="L14" s="115"/>
      <c r="M14" s="115"/>
      <c r="N14" s="115"/>
      <c r="O14" s="115"/>
    </row>
    <row r="15" spans="1:18" x14ac:dyDescent="0.3">
      <c r="A15" s="115"/>
      <c r="B15" s="115"/>
      <c r="C15" s="115"/>
      <c r="D15" s="115"/>
      <c r="E15" s="115"/>
      <c r="F15" s="115"/>
      <c r="G15" s="115"/>
      <c r="H15" s="115"/>
      <c r="I15" s="115"/>
      <c r="J15" s="115"/>
      <c r="K15" s="115"/>
      <c r="L15" s="115"/>
      <c r="M15" s="115"/>
      <c r="N15" s="115"/>
      <c r="O15" s="115"/>
    </row>
    <row r="16" spans="1:18" x14ac:dyDescent="0.3">
      <c r="A16" s="115"/>
      <c r="B16" s="115"/>
      <c r="C16" s="115"/>
      <c r="D16" s="115"/>
      <c r="E16" s="115"/>
      <c r="F16" s="115"/>
      <c r="G16" s="115"/>
      <c r="H16" s="115"/>
      <c r="I16" s="115"/>
      <c r="J16" s="115"/>
      <c r="K16" s="115"/>
      <c r="L16" s="115"/>
      <c r="M16" s="115"/>
      <c r="N16" s="115"/>
      <c r="O16" s="115"/>
    </row>
    <row r="17" spans="1:20" x14ac:dyDescent="0.3">
      <c r="A17" s="115"/>
      <c r="B17" s="115"/>
      <c r="C17" s="115"/>
      <c r="D17" s="115"/>
      <c r="E17" s="115"/>
      <c r="F17" s="115"/>
      <c r="G17" s="115"/>
      <c r="H17" s="115"/>
      <c r="I17" s="115"/>
      <c r="J17" s="115"/>
      <c r="K17" s="115"/>
      <c r="L17" s="115"/>
      <c r="M17" s="115"/>
      <c r="N17" s="115"/>
      <c r="O17" s="115"/>
      <c r="Q17" s="89" t="s">
        <v>1622</v>
      </c>
      <c r="R17" t="s">
        <v>1715</v>
      </c>
    </row>
    <row r="18" spans="1:20" x14ac:dyDescent="0.3">
      <c r="A18" s="115"/>
      <c r="B18" s="115"/>
      <c r="C18" s="115"/>
      <c r="D18" s="115"/>
      <c r="E18" s="115"/>
      <c r="F18" s="115"/>
      <c r="G18" s="115"/>
      <c r="H18" s="115"/>
      <c r="I18" s="115"/>
      <c r="J18" s="115"/>
      <c r="K18" s="115"/>
      <c r="L18" s="115"/>
      <c r="M18" s="115"/>
      <c r="N18" s="115"/>
      <c r="O18" s="115"/>
      <c r="Q18" s="90" t="s">
        <v>1077</v>
      </c>
      <c r="R18" s="18">
        <v>3886.5</v>
      </c>
    </row>
    <row r="19" spans="1:20" x14ac:dyDescent="0.3">
      <c r="A19" s="115"/>
      <c r="B19" s="115" t="s">
        <v>1682</v>
      </c>
      <c r="C19" s="115" t="s">
        <v>1656</v>
      </c>
      <c r="D19" s="115"/>
      <c r="E19" s="115"/>
      <c r="F19" s="115"/>
      <c r="G19" s="115"/>
      <c r="H19" s="115"/>
      <c r="I19" s="115"/>
      <c r="J19" s="115"/>
      <c r="K19" s="115"/>
      <c r="L19" s="115"/>
      <c r="M19" s="115"/>
      <c r="N19" s="115"/>
      <c r="O19" s="115"/>
      <c r="Q19" s="90" t="s">
        <v>1082</v>
      </c>
      <c r="R19" s="18">
        <v>4082.7692307692309</v>
      </c>
    </row>
    <row r="20" spans="1:20" x14ac:dyDescent="0.3">
      <c r="A20" s="115"/>
      <c r="B20" s="116" t="s">
        <v>1686</v>
      </c>
      <c r="C20" s="118">
        <v>132.41666666666666</v>
      </c>
      <c r="D20" s="115"/>
      <c r="E20" s="115"/>
      <c r="F20" s="115"/>
      <c r="G20" s="115"/>
      <c r="H20" s="115"/>
      <c r="I20" s="115"/>
      <c r="J20" s="115"/>
      <c r="K20" s="115"/>
      <c r="L20" s="115"/>
      <c r="M20" s="115"/>
      <c r="N20" s="115"/>
      <c r="O20" s="115"/>
      <c r="Q20" s="90" t="s">
        <v>1080</v>
      </c>
      <c r="R20" s="18">
        <v>4054.7407407407409</v>
      </c>
    </row>
    <row r="21" spans="1:20" x14ac:dyDescent="0.3">
      <c r="A21" s="115"/>
      <c r="B21" s="116" t="s">
        <v>1687</v>
      </c>
      <c r="C21" s="118">
        <v>105.925</v>
      </c>
      <c r="D21" s="115"/>
      <c r="E21" s="115"/>
      <c r="F21" s="115"/>
      <c r="G21" s="115"/>
      <c r="H21" s="115"/>
      <c r="I21" s="115"/>
      <c r="J21" s="115"/>
      <c r="K21" s="115"/>
      <c r="L21" s="115"/>
      <c r="M21" s="115"/>
      <c r="N21" s="115"/>
      <c r="O21" s="115"/>
      <c r="Q21" s="90" t="s">
        <v>1590</v>
      </c>
      <c r="R21" s="18">
        <v>4008.47</v>
      </c>
    </row>
    <row r="22" spans="1:20" x14ac:dyDescent="0.3">
      <c r="A22" s="115"/>
      <c r="B22" s="116" t="s">
        <v>1590</v>
      </c>
      <c r="C22" s="118">
        <v>120.375</v>
      </c>
      <c r="D22" s="115"/>
      <c r="E22" s="115"/>
      <c r="F22" s="115"/>
      <c r="G22" s="115"/>
      <c r="H22" s="115"/>
      <c r="I22" s="115"/>
      <c r="J22" s="115"/>
      <c r="K22" s="115"/>
      <c r="L22" s="115"/>
      <c r="M22" s="115"/>
      <c r="N22" s="115"/>
      <c r="O22" s="115"/>
    </row>
    <row r="23" spans="1:20" x14ac:dyDescent="0.3">
      <c r="A23" s="115"/>
      <c r="B23" s="115"/>
      <c r="C23" s="115"/>
      <c r="D23" s="115"/>
      <c r="E23" s="115"/>
      <c r="F23" s="115"/>
      <c r="G23" s="115"/>
      <c r="H23" s="115"/>
      <c r="I23" s="115"/>
      <c r="J23" s="115"/>
      <c r="K23" s="115"/>
      <c r="L23" s="115"/>
      <c r="M23" s="115"/>
      <c r="N23" s="115"/>
      <c r="O23" s="115"/>
    </row>
    <row r="24" spans="1:20" x14ac:dyDescent="0.3">
      <c r="A24" s="115"/>
      <c r="B24" s="115"/>
      <c r="C24" s="115"/>
      <c r="D24" s="115"/>
      <c r="E24" s="115"/>
      <c r="F24" s="115"/>
      <c r="G24" s="115"/>
      <c r="H24" s="115"/>
      <c r="I24" s="115"/>
      <c r="J24" s="115"/>
      <c r="K24" s="115"/>
      <c r="L24" s="115"/>
      <c r="M24" s="115"/>
      <c r="N24" s="115"/>
      <c r="O24" s="115"/>
    </row>
    <row r="25" spans="1:20" x14ac:dyDescent="0.3">
      <c r="A25" s="115"/>
      <c r="B25" s="115"/>
      <c r="C25" s="115"/>
      <c r="D25" s="115"/>
      <c r="E25" s="115"/>
      <c r="F25" s="115"/>
      <c r="G25" s="115"/>
      <c r="H25" s="115"/>
      <c r="I25" s="115"/>
      <c r="J25" s="115"/>
      <c r="K25" s="115"/>
      <c r="L25" s="115"/>
      <c r="M25" s="115"/>
      <c r="N25" s="115"/>
      <c r="O25" s="115"/>
    </row>
    <row r="26" spans="1:20" x14ac:dyDescent="0.3">
      <c r="A26" s="115"/>
      <c r="B26" s="115"/>
      <c r="C26" s="115"/>
      <c r="D26" s="115"/>
      <c r="E26" s="115"/>
      <c r="F26" s="115"/>
      <c r="G26" s="115"/>
      <c r="H26" s="115"/>
      <c r="I26" s="115"/>
      <c r="J26" s="115"/>
      <c r="K26" s="115"/>
      <c r="L26" s="115"/>
      <c r="M26" s="115"/>
      <c r="N26" s="115"/>
      <c r="O26" s="115"/>
      <c r="Q26" s="89" t="s">
        <v>1718</v>
      </c>
      <c r="R26" s="89" t="s">
        <v>1688</v>
      </c>
    </row>
    <row r="27" spans="1:20" x14ac:dyDescent="0.3">
      <c r="A27" s="115"/>
      <c r="B27" s="115" t="s">
        <v>1682</v>
      </c>
      <c r="C27" s="115" t="s">
        <v>1656</v>
      </c>
      <c r="D27" s="115"/>
      <c r="E27" s="115"/>
      <c r="F27" s="115"/>
      <c r="G27" s="115"/>
      <c r="H27" s="115"/>
      <c r="I27" s="115"/>
      <c r="J27" s="115"/>
      <c r="K27" s="115"/>
      <c r="L27" s="115"/>
      <c r="M27" s="115"/>
      <c r="N27" s="115"/>
      <c r="O27" s="115"/>
      <c r="Q27" s="89" t="s">
        <v>1682</v>
      </c>
      <c r="R27" t="s">
        <v>12</v>
      </c>
      <c r="S27" t="s">
        <v>8</v>
      </c>
      <c r="T27" t="s">
        <v>1590</v>
      </c>
    </row>
    <row r="28" spans="1:20" x14ac:dyDescent="0.3">
      <c r="A28" s="115"/>
      <c r="B28" s="116" t="s">
        <v>375</v>
      </c>
      <c r="C28" s="118">
        <v>5</v>
      </c>
      <c r="D28" s="115"/>
      <c r="E28" s="115"/>
      <c r="F28" s="115"/>
      <c r="G28" s="115"/>
      <c r="H28" s="115"/>
      <c r="I28" s="115"/>
      <c r="J28" s="115"/>
      <c r="K28" s="115"/>
      <c r="L28" s="115"/>
      <c r="M28" s="115"/>
      <c r="N28" s="115"/>
      <c r="O28" s="115"/>
      <c r="Q28" s="90" t="s">
        <v>1077</v>
      </c>
      <c r="R28" s="42">
        <v>1510503</v>
      </c>
      <c r="S28" s="42">
        <v>1909785</v>
      </c>
      <c r="T28" s="42">
        <v>3420288</v>
      </c>
    </row>
    <row r="29" spans="1:20" x14ac:dyDescent="0.3">
      <c r="A29" s="115"/>
      <c r="B29" s="116" t="s">
        <v>410</v>
      </c>
      <c r="C29" s="118">
        <v>15</v>
      </c>
      <c r="D29" s="115"/>
      <c r="E29" s="115"/>
      <c r="F29" s="115"/>
      <c r="G29" s="115"/>
      <c r="H29" s="115"/>
      <c r="I29" s="115"/>
      <c r="J29" s="115"/>
      <c r="K29" s="115"/>
      <c r="L29" s="115"/>
      <c r="M29" s="115"/>
      <c r="N29" s="115"/>
      <c r="O29" s="115"/>
      <c r="Q29" s="90" t="s">
        <v>1082</v>
      </c>
      <c r="R29" s="42">
        <v>2063238</v>
      </c>
      <c r="S29" s="42">
        <v>1641663</v>
      </c>
      <c r="T29" s="42">
        <v>3704901</v>
      </c>
    </row>
    <row r="30" spans="1:20" x14ac:dyDescent="0.3">
      <c r="A30" s="115"/>
      <c r="B30" s="116" t="s">
        <v>246</v>
      </c>
      <c r="C30" s="118">
        <v>23</v>
      </c>
      <c r="D30" s="115"/>
      <c r="E30" s="115"/>
      <c r="F30" s="115"/>
      <c r="G30" s="115"/>
      <c r="H30" s="115"/>
      <c r="I30" s="115"/>
      <c r="J30" s="115"/>
      <c r="K30" s="115"/>
      <c r="L30" s="115"/>
      <c r="M30" s="115"/>
      <c r="N30" s="115"/>
      <c r="O30" s="115"/>
      <c r="Q30" s="90" t="s">
        <v>1080</v>
      </c>
      <c r="R30" s="42">
        <v>1071300</v>
      </c>
      <c r="S30" s="42">
        <v>1292620</v>
      </c>
      <c r="T30" s="42">
        <v>2363920</v>
      </c>
    </row>
    <row r="31" spans="1:20" x14ac:dyDescent="0.3">
      <c r="A31" s="115"/>
      <c r="B31" s="116" t="s">
        <v>277</v>
      </c>
      <c r="C31" s="118">
        <v>72.333333333333329</v>
      </c>
      <c r="D31" s="115"/>
      <c r="E31" s="115"/>
      <c r="F31" s="115"/>
      <c r="G31" s="115"/>
      <c r="H31" s="115"/>
      <c r="I31" s="115"/>
      <c r="J31" s="115"/>
      <c r="K31" s="115"/>
      <c r="L31" s="115"/>
      <c r="M31" s="115"/>
      <c r="N31" s="115"/>
      <c r="O31" s="115"/>
      <c r="Q31" s="90" t="s">
        <v>1590</v>
      </c>
      <c r="R31" s="42">
        <v>4645041</v>
      </c>
      <c r="S31" s="42">
        <v>4844068</v>
      </c>
      <c r="T31" s="42">
        <v>9489109</v>
      </c>
    </row>
    <row r="32" spans="1:20" x14ac:dyDescent="0.3">
      <c r="A32" s="115"/>
      <c r="B32" s="116" t="s">
        <v>310</v>
      </c>
      <c r="C32" s="118">
        <v>73.875</v>
      </c>
      <c r="D32" s="115"/>
      <c r="E32" s="115"/>
      <c r="F32" s="115"/>
      <c r="G32" s="115"/>
      <c r="H32" s="115"/>
      <c r="I32" s="115"/>
      <c r="J32" s="115"/>
      <c r="K32" s="115"/>
      <c r="L32" s="115"/>
      <c r="M32" s="115"/>
      <c r="N32" s="115"/>
      <c r="O32" s="115"/>
    </row>
    <row r="33" spans="1:18" x14ac:dyDescent="0.3">
      <c r="A33" s="115"/>
      <c r="B33" s="116" t="s">
        <v>230</v>
      </c>
      <c r="C33" s="118">
        <v>86</v>
      </c>
      <c r="D33" s="115"/>
      <c r="E33" s="115"/>
      <c r="F33" s="115"/>
      <c r="G33" s="115"/>
      <c r="H33" s="115"/>
      <c r="I33" s="115"/>
      <c r="J33" s="115"/>
      <c r="K33" s="115"/>
      <c r="L33" s="115"/>
      <c r="M33" s="115"/>
      <c r="N33" s="115"/>
      <c r="O33" s="115"/>
    </row>
    <row r="34" spans="1:18" x14ac:dyDescent="0.3">
      <c r="A34" s="115"/>
      <c r="B34" s="116" t="s">
        <v>234</v>
      </c>
      <c r="C34" s="118">
        <v>105.33333333333333</v>
      </c>
      <c r="D34" s="115"/>
      <c r="E34" s="115"/>
      <c r="F34" s="115"/>
      <c r="G34" s="115"/>
      <c r="H34" s="115"/>
      <c r="I34" s="115"/>
      <c r="J34" s="115"/>
      <c r="K34" s="115"/>
      <c r="L34" s="115"/>
      <c r="M34" s="115"/>
      <c r="N34" s="115"/>
      <c r="O34" s="115"/>
    </row>
    <row r="35" spans="1:18" x14ac:dyDescent="0.3">
      <c r="A35" s="115"/>
      <c r="B35" s="116" t="s">
        <v>249</v>
      </c>
      <c r="C35" s="118">
        <v>107.5</v>
      </c>
      <c r="D35" s="115"/>
      <c r="E35" s="115"/>
      <c r="F35" s="115"/>
      <c r="G35" s="115"/>
      <c r="H35" s="115"/>
      <c r="I35" s="115"/>
      <c r="J35" s="115"/>
      <c r="K35" s="115"/>
      <c r="L35" s="115"/>
      <c r="M35" s="115"/>
      <c r="N35" s="115"/>
      <c r="O35" s="115"/>
      <c r="Q35" s="89" t="s">
        <v>1719</v>
      </c>
      <c r="R35" t="s">
        <v>1710</v>
      </c>
    </row>
    <row r="36" spans="1:18" x14ac:dyDescent="0.3">
      <c r="A36" s="115"/>
      <c r="B36" s="116" t="s">
        <v>226</v>
      </c>
      <c r="C36" s="118">
        <v>109.6</v>
      </c>
      <c r="D36" s="115"/>
      <c r="E36" s="115"/>
      <c r="F36" s="115"/>
      <c r="G36" s="115"/>
      <c r="H36" s="115"/>
      <c r="I36" s="115"/>
      <c r="J36" s="115"/>
      <c r="K36" s="115"/>
      <c r="L36" s="115"/>
      <c r="M36" s="115"/>
      <c r="N36" s="115"/>
      <c r="O36" s="115"/>
      <c r="Q36" s="90">
        <v>1334</v>
      </c>
      <c r="R36" s="133">
        <v>99604</v>
      </c>
    </row>
    <row r="37" spans="1:18" x14ac:dyDescent="0.3">
      <c r="A37" s="115"/>
      <c r="B37" s="116" t="s">
        <v>255</v>
      </c>
      <c r="C37" s="118">
        <v>114.33333333333333</v>
      </c>
      <c r="D37" s="115"/>
      <c r="E37" s="115"/>
      <c r="F37" s="115"/>
      <c r="G37" s="115"/>
      <c r="H37" s="115"/>
      <c r="I37" s="115"/>
      <c r="J37" s="115"/>
      <c r="K37" s="115"/>
      <c r="L37" s="115"/>
      <c r="M37" s="115"/>
      <c r="N37" s="115"/>
      <c r="O37" s="115"/>
      <c r="Q37" s="90">
        <v>175</v>
      </c>
      <c r="R37" s="133">
        <v>99492</v>
      </c>
    </row>
    <row r="38" spans="1:18" x14ac:dyDescent="0.3">
      <c r="A38" s="115"/>
      <c r="B38" s="116" t="s">
        <v>294</v>
      </c>
      <c r="C38" s="118">
        <v>119.71428571428571</v>
      </c>
      <c r="D38" s="115"/>
      <c r="E38" s="115"/>
      <c r="F38" s="115"/>
      <c r="G38" s="115"/>
      <c r="H38" s="115"/>
      <c r="I38" s="115"/>
      <c r="J38" s="115"/>
      <c r="K38" s="115"/>
      <c r="L38" s="115"/>
      <c r="M38" s="115"/>
      <c r="N38" s="115"/>
      <c r="O38" s="115"/>
      <c r="Q38" s="90">
        <v>207</v>
      </c>
      <c r="R38" s="133">
        <v>99367</v>
      </c>
    </row>
    <row r="39" spans="1:18" x14ac:dyDescent="0.3">
      <c r="A39" s="115"/>
      <c r="B39" s="116" t="s">
        <v>320</v>
      </c>
      <c r="C39" s="118">
        <v>122.5</v>
      </c>
      <c r="D39" s="115"/>
      <c r="E39" s="115"/>
      <c r="F39" s="115"/>
      <c r="G39" s="115"/>
      <c r="H39" s="115"/>
      <c r="I39" s="115"/>
      <c r="J39" s="115"/>
      <c r="K39" s="115"/>
      <c r="L39" s="115"/>
      <c r="M39" s="115"/>
      <c r="N39" s="115"/>
      <c r="O39" s="115"/>
      <c r="Q39" s="90">
        <v>2154</v>
      </c>
      <c r="R39" s="133">
        <v>99239</v>
      </c>
    </row>
    <row r="40" spans="1:18" x14ac:dyDescent="0.3">
      <c r="A40" s="115"/>
      <c r="B40" s="116" t="s">
        <v>316</v>
      </c>
      <c r="C40" s="118">
        <v>128.33333333333334</v>
      </c>
      <c r="D40" s="115"/>
      <c r="E40" s="115"/>
      <c r="F40" s="115"/>
      <c r="G40" s="115"/>
      <c r="H40" s="115"/>
      <c r="I40" s="115"/>
      <c r="J40" s="115"/>
      <c r="K40" s="115"/>
      <c r="L40" s="115"/>
      <c r="M40" s="115"/>
      <c r="N40" s="115"/>
      <c r="O40" s="115"/>
      <c r="Q40" s="90">
        <v>3</v>
      </c>
      <c r="R40" s="133">
        <v>98982</v>
      </c>
    </row>
    <row r="41" spans="1:18" x14ac:dyDescent="0.3">
      <c r="A41" s="115"/>
      <c r="B41" s="116" t="s">
        <v>273</v>
      </c>
      <c r="C41" s="118">
        <v>131</v>
      </c>
      <c r="D41" s="115"/>
      <c r="E41" s="115"/>
      <c r="F41" s="115"/>
      <c r="G41" s="115"/>
      <c r="H41" s="115"/>
      <c r="I41" s="115"/>
      <c r="J41" s="115"/>
      <c r="K41" s="115"/>
      <c r="L41" s="115"/>
      <c r="M41" s="115"/>
      <c r="N41" s="115"/>
      <c r="O41" s="115"/>
      <c r="Q41" s="90" t="s">
        <v>1590</v>
      </c>
      <c r="R41" s="133">
        <v>496684</v>
      </c>
    </row>
    <row r="42" spans="1:18" x14ac:dyDescent="0.3">
      <c r="A42" s="115"/>
      <c r="B42" s="116" t="s">
        <v>222</v>
      </c>
      <c r="C42" s="118">
        <v>133.85714285714286</v>
      </c>
      <c r="D42" s="115"/>
      <c r="E42" s="115"/>
      <c r="F42" s="115"/>
      <c r="G42" s="115"/>
      <c r="H42" s="115"/>
      <c r="I42" s="115"/>
      <c r="J42" s="115"/>
      <c r="K42" s="115"/>
      <c r="L42" s="115"/>
      <c r="M42" s="115"/>
      <c r="N42" s="115"/>
      <c r="O42" s="115"/>
    </row>
    <row r="43" spans="1:18" x14ac:dyDescent="0.3">
      <c r="A43" s="115"/>
      <c r="B43" s="116" t="s">
        <v>282</v>
      </c>
      <c r="C43" s="118">
        <v>134</v>
      </c>
      <c r="D43" s="115"/>
      <c r="E43" s="115"/>
      <c r="F43" s="115"/>
      <c r="G43" s="115"/>
      <c r="H43" s="115"/>
      <c r="I43" s="115"/>
      <c r="J43" s="115"/>
      <c r="K43" s="115"/>
      <c r="L43" s="115"/>
      <c r="M43" s="115"/>
      <c r="N43" s="115"/>
      <c r="O43" s="115"/>
    </row>
    <row r="44" spans="1:18" x14ac:dyDescent="0.3">
      <c r="A44" s="115"/>
      <c r="B44" s="116" t="s">
        <v>303</v>
      </c>
      <c r="C44" s="118">
        <v>134.25</v>
      </c>
      <c r="D44" s="115"/>
      <c r="E44" s="115"/>
      <c r="F44" s="115"/>
      <c r="G44" s="115"/>
      <c r="H44" s="115"/>
      <c r="I44" s="115"/>
      <c r="J44" s="115"/>
      <c r="K44" s="115"/>
      <c r="L44" s="115"/>
      <c r="M44" s="115"/>
      <c r="N44" s="115"/>
      <c r="O44" s="115"/>
    </row>
    <row r="45" spans="1:18" x14ac:dyDescent="0.3">
      <c r="A45" s="115"/>
      <c r="B45" s="116" t="s">
        <v>259</v>
      </c>
      <c r="C45" s="118">
        <v>138</v>
      </c>
      <c r="D45" s="115"/>
      <c r="E45" s="115"/>
      <c r="F45" s="115"/>
      <c r="G45" s="115"/>
      <c r="H45" s="115"/>
      <c r="I45" s="115"/>
      <c r="J45" s="115"/>
      <c r="K45" s="115"/>
      <c r="L45" s="115"/>
      <c r="M45" s="115"/>
      <c r="N45" s="115"/>
      <c r="O45" s="115"/>
    </row>
    <row r="46" spans="1:18" x14ac:dyDescent="0.3">
      <c r="A46" s="115"/>
      <c r="B46" s="116" t="s">
        <v>218</v>
      </c>
      <c r="C46" s="118">
        <v>150.4</v>
      </c>
      <c r="D46" s="115"/>
      <c r="E46" s="115"/>
      <c r="F46" s="115"/>
      <c r="G46" s="115"/>
      <c r="H46" s="115"/>
      <c r="I46" s="115"/>
      <c r="J46" s="115"/>
      <c r="K46" s="115"/>
      <c r="L46" s="115"/>
      <c r="M46" s="115"/>
      <c r="N46" s="115"/>
      <c r="O46" s="115"/>
    </row>
    <row r="47" spans="1:18" x14ac:dyDescent="0.3">
      <c r="A47" s="115"/>
      <c r="B47" s="116" t="s">
        <v>242</v>
      </c>
      <c r="C47" s="118">
        <v>158.5</v>
      </c>
      <c r="D47" s="115"/>
      <c r="E47" s="115"/>
      <c r="F47" s="115"/>
      <c r="G47" s="115"/>
      <c r="H47" s="115"/>
      <c r="I47" s="115"/>
      <c r="J47" s="115"/>
      <c r="K47" s="115"/>
      <c r="L47" s="115"/>
      <c r="M47" s="115"/>
      <c r="N47" s="115"/>
      <c r="O47" s="115"/>
    </row>
    <row r="48" spans="1:18" x14ac:dyDescent="0.3">
      <c r="A48" s="115"/>
      <c r="B48" s="116" t="s">
        <v>433</v>
      </c>
      <c r="C48" s="118">
        <v>160</v>
      </c>
      <c r="D48" s="115"/>
      <c r="E48" s="115"/>
      <c r="F48" s="115"/>
      <c r="G48" s="115"/>
      <c r="H48" s="115"/>
      <c r="I48" s="115"/>
      <c r="J48" s="115"/>
      <c r="K48" s="115"/>
      <c r="L48" s="115"/>
      <c r="M48" s="115"/>
      <c r="N48" s="115"/>
      <c r="O48" s="115"/>
    </row>
    <row r="49" spans="1:15" x14ac:dyDescent="0.3">
      <c r="A49" s="115"/>
      <c r="B49" s="116" t="s">
        <v>297</v>
      </c>
      <c r="C49" s="118">
        <v>178</v>
      </c>
      <c r="D49" s="115"/>
      <c r="E49" s="115"/>
      <c r="F49" s="115"/>
      <c r="G49" s="115"/>
      <c r="H49" s="115"/>
      <c r="I49" s="115"/>
      <c r="J49" s="115"/>
      <c r="K49" s="115"/>
      <c r="L49" s="115"/>
      <c r="M49" s="115"/>
      <c r="N49" s="115"/>
      <c r="O49" s="115"/>
    </row>
    <row r="50" spans="1:15" x14ac:dyDescent="0.3">
      <c r="A50" s="115"/>
      <c r="B50" s="116" t="s">
        <v>327</v>
      </c>
      <c r="C50" s="118">
        <v>181</v>
      </c>
      <c r="D50" s="115"/>
      <c r="E50" s="115"/>
      <c r="F50" s="115"/>
      <c r="G50" s="115"/>
      <c r="H50" s="115"/>
      <c r="I50" s="115"/>
      <c r="J50" s="115"/>
      <c r="K50" s="115"/>
      <c r="L50" s="115"/>
      <c r="M50" s="115"/>
      <c r="N50" s="115"/>
      <c r="O50" s="115"/>
    </row>
    <row r="51" spans="1:15" x14ac:dyDescent="0.3">
      <c r="A51" s="115"/>
      <c r="B51" s="116" t="s">
        <v>263</v>
      </c>
      <c r="C51" s="118">
        <v>188</v>
      </c>
      <c r="D51" s="115"/>
      <c r="E51" s="115"/>
      <c r="F51" s="115"/>
      <c r="G51" s="115"/>
      <c r="H51" s="115"/>
      <c r="I51" s="115"/>
      <c r="J51" s="115"/>
      <c r="K51" s="115"/>
      <c r="L51" s="115"/>
      <c r="M51" s="115"/>
      <c r="N51" s="115"/>
      <c r="O51" s="115"/>
    </row>
    <row r="52" spans="1:15" x14ac:dyDescent="0.3">
      <c r="A52" s="115"/>
      <c r="B52" s="116" t="s">
        <v>238</v>
      </c>
      <c r="C52" s="118">
        <v>196.5</v>
      </c>
      <c r="D52" s="115"/>
      <c r="E52" s="115"/>
      <c r="F52" s="115"/>
      <c r="G52" s="115"/>
      <c r="H52" s="115"/>
      <c r="I52" s="115"/>
      <c r="J52" s="115"/>
      <c r="K52" s="115"/>
      <c r="L52" s="115"/>
      <c r="M52" s="115"/>
      <c r="N52" s="115"/>
      <c r="O52" s="115"/>
    </row>
    <row r="53" spans="1:15" x14ac:dyDescent="0.3">
      <c r="A53" s="115"/>
      <c r="B53" s="116" t="s">
        <v>267</v>
      </c>
      <c r="C53" s="118">
        <v>202</v>
      </c>
      <c r="D53" s="115"/>
      <c r="E53" s="115"/>
      <c r="F53" s="115"/>
      <c r="G53" s="115"/>
      <c r="H53" s="115"/>
      <c r="I53" s="115"/>
      <c r="J53" s="115"/>
      <c r="K53" s="115"/>
      <c r="L53" s="115"/>
      <c r="M53" s="115"/>
      <c r="N53" s="115"/>
      <c r="O53" s="115"/>
    </row>
    <row r="54" spans="1:15" x14ac:dyDescent="0.3">
      <c r="A54" s="115"/>
      <c r="B54" s="116" t="s">
        <v>403</v>
      </c>
      <c r="C54" s="118">
        <v>211</v>
      </c>
      <c r="D54" s="115"/>
      <c r="E54" s="115"/>
      <c r="F54" s="115"/>
      <c r="G54" s="115"/>
      <c r="H54" s="115"/>
      <c r="I54" s="115"/>
      <c r="J54" s="115"/>
      <c r="K54" s="115"/>
      <c r="L54" s="115"/>
      <c r="M54" s="115"/>
      <c r="N54" s="115"/>
      <c r="O54" s="115"/>
    </row>
    <row r="55" spans="1:15" x14ac:dyDescent="0.3">
      <c r="A55" s="115"/>
      <c r="B55" s="116" t="s">
        <v>1590</v>
      </c>
      <c r="C55" s="118">
        <v>120.375</v>
      </c>
      <c r="D55" s="115"/>
      <c r="E55" s="115"/>
      <c r="F55" s="115"/>
      <c r="G55" s="115"/>
      <c r="H55" s="115"/>
      <c r="I55" s="115"/>
      <c r="J55" s="115"/>
      <c r="K55" s="115"/>
      <c r="L55" s="115"/>
      <c r="M55" s="115"/>
      <c r="N55" s="115"/>
      <c r="O55" s="115"/>
    </row>
    <row r="56" spans="1:15" x14ac:dyDescent="0.3">
      <c r="A56" s="115"/>
      <c r="B56" s="116"/>
      <c r="C56" s="117"/>
      <c r="D56" s="115"/>
      <c r="E56" s="115"/>
      <c r="F56" s="115"/>
      <c r="G56" s="115"/>
      <c r="H56" s="115"/>
      <c r="I56" s="115"/>
      <c r="J56" s="115"/>
      <c r="K56" s="115"/>
      <c r="L56" s="115"/>
      <c r="M56" s="115"/>
      <c r="N56" s="115"/>
      <c r="O56" s="115"/>
    </row>
    <row r="57" spans="1:15" x14ac:dyDescent="0.3">
      <c r="A57" s="115"/>
      <c r="B57" s="116"/>
      <c r="C57" s="117"/>
      <c r="D57" s="115"/>
      <c r="E57" s="115"/>
      <c r="F57" s="115"/>
      <c r="G57" s="115"/>
      <c r="H57" s="115"/>
      <c r="I57" s="115"/>
      <c r="J57" s="115"/>
      <c r="K57" s="115"/>
      <c r="L57" s="115"/>
      <c r="M57" s="115"/>
      <c r="N57" s="115"/>
      <c r="O57" s="115"/>
    </row>
    <row r="58" spans="1:15" x14ac:dyDescent="0.3">
      <c r="A58" s="115"/>
      <c r="B58" s="115" t="s">
        <v>1682</v>
      </c>
      <c r="C58" s="115" t="s">
        <v>1689</v>
      </c>
      <c r="D58" s="115"/>
      <c r="E58" s="115"/>
      <c r="F58" s="115"/>
      <c r="G58" s="115"/>
      <c r="H58" s="115"/>
      <c r="I58" s="115"/>
      <c r="J58" s="115"/>
      <c r="K58" s="115"/>
      <c r="L58" s="115"/>
      <c r="M58" s="115"/>
      <c r="N58" s="115"/>
      <c r="O58" s="115"/>
    </row>
    <row r="59" spans="1:15" x14ac:dyDescent="0.3">
      <c r="A59" s="115"/>
      <c r="B59" s="116">
        <v>1971</v>
      </c>
      <c r="C59" s="117">
        <v>2</v>
      </c>
      <c r="D59" s="115"/>
      <c r="E59" s="115"/>
      <c r="F59" s="115"/>
      <c r="G59" s="115"/>
      <c r="H59" s="115"/>
      <c r="I59" s="115"/>
      <c r="J59" s="115"/>
      <c r="K59" s="115"/>
      <c r="L59" s="115"/>
      <c r="M59" s="115"/>
      <c r="N59" s="115"/>
      <c r="O59" s="115"/>
    </row>
    <row r="60" spans="1:15" x14ac:dyDescent="0.3">
      <c r="A60" s="115"/>
      <c r="B60" s="116">
        <v>1972</v>
      </c>
      <c r="C60" s="117">
        <v>3</v>
      </c>
      <c r="D60" s="115"/>
      <c r="E60" s="115"/>
      <c r="F60" s="115"/>
      <c r="G60" s="115"/>
      <c r="H60" s="115"/>
      <c r="I60" s="115"/>
      <c r="J60" s="115"/>
      <c r="K60" s="115"/>
      <c r="L60" s="115"/>
      <c r="M60" s="115"/>
      <c r="N60" s="115"/>
      <c r="O60" s="115"/>
    </row>
    <row r="61" spans="1:15" x14ac:dyDescent="0.3">
      <c r="A61" s="115"/>
      <c r="B61" s="116">
        <v>1973</v>
      </c>
      <c r="C61" s="117">
        <v>1</v>
      </c>
      <c r="D61" s="115"/>
      <c r="E61" s="115"/>
      <c r="F61" s="115"/>
      <c r="G61" s="115"/>
      <c r="H61" s="115"/>
      <c r="I61" s="115"/>
      <c r="J61" s="115"/>
      <c r="K61" s="115"/>
      <c r="L61" s="115"/>
      <c r="M61" s="115"/>
      <c r="N61" s="115"/>
      <c r="O61" s="115"/>
    </row>
    <row r="62" spans="1:15" x14ac:dyDescent="0.3">
      <c r="A62" s="115"/>
      <c r="B62" s="116">
        <v>1974</v>
      </c>
      <c r="C62" s="117">
        <v>2</v>
      </c>
      <c r="D62" s="115"/>
      <c r="E62" s="115"/>
      <c r="F62" s="115"/>
      <c r="G62" s="115"/>
      <c r="H62" s="115"/>
      <c r="I62" s="115"/>
      <c r="J62" s="115"/>
      <c r="K62" s="115"/>
      <c r="L62" s="115"/>
      <c r="M62" s="115"/>
      <c r="N62" s="115"/>
      <c r="O62" s="115"/>
    </row>
    <row r="63" spans="1:15" x14ac:dyDescent="0.3">
      <c r="A63" s="115"/>
      <c r="B63" s="116">
        <v>1975</v>
      </c>
      <c r="C63" s="117">
        <v>4</v>
      </c>
      <c r="D63" s="115"/>
      <c r="E63" s="115"/>
      <c r="F63" s="115"/>
      <c r="G63" s="115"/>
      <c r="H63" s="115"/>
      <c r="I63" s="115"/>
      <c r="J63" s="115"/>
      <c r="K63" s="115"/>
      <c r="L63" s="115"/>
      <c r="M63" s="115"/>
      <c r="N63" s="115"/>
      <c r="O63" s="115"/>
    </row>
    <row r="64" spans="1:15" x14ac:dyDescent="0.3">
      <c r="A64" s="115"/>
      <c r="B64" s="116">
        <v>1976</v>
      </c>
      <c r="C64" s="117">
        <v>5</v>
      </c>
      <c r="D64" s="115"/>
      <c r="E64" s="115"/>
      <c r="F64" s="115"/>
      <c r="G64" s="115"/>
      <c r="H64" s="115"/>
      <c r="I64" s="115"/>
      <c r="J64" s="115"/>
      <c r="K64" s="115"/>
      <c r="L64" s="115"/>
      <c r="M64" s="115"/>
      <c r="N64" s="115"/>
      <c r="O64" s="115"/>
    </row>
    <row r="65" spans="1:15" x14ac:dyDescent="0.3">
      <c r="A65" s="115"/>
      <c r="B65" s="116">
        <v>1977</v>
      </c>
      <c r="C65" s="117">
        <v>8</v>
      </c>
      <c r="D65" s="115"/>
      <c r="E65" s="115"/>
      <c r="F65" s="115"/>
      <c r="G65" s="115"/>
      <c r="H65" s="115"/>
      <c r="I65" s="115"/>
      <c r="J65" s="115"/>
      <c r="K65" s="115"/>
      <c r="L65" s="115"/>
      <c r="M65" s="115"/>
      <c r="N65" s="115"/>
      <c r="O65" s="115"/>
    </row>
    <row r="66" spans="1:15" x14ac:dyDescent="0.3">
      <c r="A66" s="115"/>
      <c r="B66" s="116">
        <v>1978</v>
      </c>
      <c r="C66" s="117">
        <v>1</v>
      </c>
      <c r="D66" s="115"/>
      <c r="E66" s="115"/>
      <c r="F66" s="115"/>
      <c r="G66" s="115"/>
      <c r="H66" s="115"/>
      <c r="I66" s="115"/>
      <c r="J66" s="115"/>
      <c r="K66" s="115"/>
      <c r="L66" s="115"/>
      <c r="M66" s="115"/>
      <c r="N66" s="115"/>
      <c r="O66" s="115"/>
    </row>
    <row r="67" spans="1:15" x14ac:dyDescent="0.3">
      <c r="A67" s="115"/>
      <c r="B67" s="116">
        <v>1979</v>
      </c>
      <c r="C67" s="117">
        <v>4</v>
      </c>
      <c r="D67" s="115"/>
      <c r="E67" s="115"/>
      <c r="F67" s="115"/>
      <c r="G67" s="115"/>
      <c r="H67" s="115"/>
      <c r="I67" s="115"/>
      <c r="J67" s="115"/>
      <c r="K67" s="115"/>
      <c r="L67" s="115"/>
      <c r="M67" s="115"/>
      <c r="N67" s="115"/>
      <c r="O67" s="115"/>
    </row>
    <row r="68" spans="1:15" x14ac:dyDescent="0.3">
      <c r="A68" s="115"/>
      <c r="B68" s="116">
        <v>1980</v>
      </c>
      <c r="C68" s="117">
        <v>4</v>
      </c>
      <c r="D68" s="115"/>
      <c r="E68" s="115"/>
      <c r="F68" s="115"/>
      <c r="G68" s="115"/>
      <c r="H68" s="115"/>
      <c r="I68" s="115"/>
      <c r="J68" s="115"/>
      <c r="K68" s="115"/>
      <c r="L68" s="115"/>
      <c r="M68" s="115"/>
      <c r="N68" s="115"/>
      <c r="O68" s="115"/>
    </row>
    <row r="69" spans="1:15" x14ac:dyDescent="0.3">
      <c r="A69" s="115"/>
      <c r="B69" s="116">
        <v>1981</v>
      </c>
      <c r="C69" s="117">
        <v>2</v>
      </c>
      <c r="D69" s="115"/>
      <c r="E69" s="115"/>
      <c r="F69" s="115"/>
      <c r="G69" s="115"/>
      <c r="H69" s="115"/>
      <c r="I69" s="115"/>
      <c r="J69" s="115"/>
      <c r="K69" s="115"/>
      <c r="L69" s="115"/>
      <c r="M69" s="115"/>
      <c r="N69" s="115"/>
      <c r="O69" s="115"/>
    </row>
    <row r="70" spans="1:15" x14ac:dyDescent="0.3">
      <c r="A70" s="115"/>
      <c r="B70" s="116">
        <v>1982</v>
      </c>
      <c r="C70" s="117">
        <v>5</v>
      </c>
      <c r="D70" s="115"/>
      <c r="E70" s="115"/>
      <c r="F70" s="115"/>
      <c r="G70" s="115"/>
      <c r="H70" s="115"/>
      <c r="I70" s="115"/>
      <c r="J70" s="115"/>
      <c r="K70" s="115"/>
      <c r="L70" s="115"/>
      <c r="M70" s="115"/>
      <c r="N70" s="115"/>
      <c r="O70" s="115"/>
    </row>
    <row r="71" spans="1:15" x14ac:dyDescent="0.3">
      <c r="A71" s="115"/>
      <c r="B71" s="116">
        <v>1983</v>
      </c>
      <c r="C71" s="117">
        <v>5</v>
      </c>
      <c r="D71" s="115"/>
      <c r="E71" s="115"/>
      <c r="F71" s="115"/>
      <c r="G71" s="115"/>
      <c r="H71" s="115"/>
      <c r="I71" s="115"/>
      <c r="J71" s="115"/>
      <c r="K71" s="115"/>
      <c r="L71" s="115"/>
      <c r="M71" s="115"/>
      <c r="N71" s="115"/>
      <c r="O71" s="115"/>
    </row>
    <row r="72" spans="1:15" x14ac:dyDescent="0.3">
      <c r="A72" s="115"/>
      <c r="B72" s="116">
        <v>1984</v>
      </c>
      <c r="C72" s="117">
        <v>2</v>
      </c>
      <c r="D72" s="115"/>
      <c r="E72" s="115"/>
      <c r="F72" s="115"/>
      <c r="G72" s="115"/>
      <c r="H72" s="115"/>
      <c r="I72" s="115"/>
      <c r="J72" s="115"/>
      <c r="K72" s="115"/>
      <c r="L72" s="115"/>
      <c r="M72" s="115"/>
      <c r="N72" s="115"/>
      <c r="O72" s="115"/>
    </row>
    <row r="73" spans="1:15" x14ac:dyDescent="0.3">
      <c r="A73" s="115"/>
      <c r="B73" s="116">
        <v>1985</v>
      </c>
      <c r="C73" s="117">
        <v>1</v>
      </c>
      <c r="D73" s="115"/>
      <c r="E73" s="115"/>
      <c r="F73" s="115"/>
      <c r="G73" s="115"/>
      <c r="H73" s="115"/>
      <c r="I73" s="115"/>
      <c r="J73" s="115"/>
      <c r="K73" s="115"/>
      <c r="L73" s="115"/>
      <c r="M73" s="115"/>
      <c r="N73" s="115"/>
      <c r="O73" s="115"/>
    </row>
    <row r="74" spans="1:15" x14ac:dyDescent="0.3">
      <c r="A74" s="115"/>
      <c r="B74" s="116">
        <v>1986</v>
      </c>
      <c r="C74" s="117">
        <v>2</v>
      </c>
      <c r="D74" s="115"/>
      <c r="E74" s="115"/>
      <c r="F74" s="115"/>
      <c r="G74" s="115"/>
      <c r="H74" s="115"/>
      <c r="I74" s="115"/>
      <c r="J74" s="115"/>
      <c r="K74" s="115"/>
      <c r="L74" s="115"/>
      <c r="M74" s="115"/>
      <c r="N74" s="115"/>
      <c r="O74" s="115"/>
    </row>
    <row r="75" spans="1:15" x14ac:dyDescent="0.3">
      <c r="A75" s="115"/>
      <c r="B75" s="116">
        <v>1987</v>
      </c>
      <c r="C75" s="117">
        <v>5</v>
      </c>
      <c r="D75" s="115"/>
      <c r="E75" s="115"/>
      <c r="F75" s="115"/>
      <c r="G75" s="115"/>
      <c r="H75" s="115"/>
      <c r="I75" s="115"/>
      <c r="J75" s="115"/>
      <c r="K75" s="115"/>
      <c r="L75" s="115"/>
      <c r="M75" s="115"/>
      <c r="N75" s="115"/>
      <c r="O75" s="115"/>
    </row>
    <row r="76" spans="1:15" x14ac:dyDescent="0.3">
      <c r="A76" s="115"/>
      <c r="B76" s="116">
        <v>1988</v>
      </c>
      <c r="C76" s="117">
        <v>1</v>
      </c>
      <c r="D76" s="115"/>
      <c r="E76" s="115"/>
      <c r="F76" s="115"/>
      <c r="G76" s="115"/>
      <c r="H76" s="115"/>
      <c r="I76" s="115"/>
      <c r="J76" s="115"/>
      <c r="K76" s="115"/>
      <c r="L76" s="115"/>
      <c r="M76" s="115"/>
      <c r="N76" s="115"/>
      <c r="O76" s="115"/>
    </row>
    <row r="77" spans="1:15" x14ac:dyDescent="0.3">
      <c r="A77" s="115"/>
      <c r="B77" s="116">
        <v>1989</v>
      </c>
      <c r="C77" s="117">
        <v>5</v>
      </c>
      <c r="D77" s="115"/>
      <c r="E77" s="115"/>
      <c r="F77" s="115"/>
      <c r="G77" s="115"/>
      <c r="H77" s="115"/>
      <c r="I77" s="115"/>
      <c r="J77" s="115"/>
      <c r="K77" s="115"/>
      <c r="L77" s="115"/>
      <c r="M77" s="115"/>
      <c r="N77" s="115"/>
      <c r="O77" s="115"/>
    </row>
    <row r="78" spans="1:15" x14ac:dyDescent="0.3">
      <c r="A78" s="115"/>
      <c r="B78" s="116">
        <v>1990</v>
      </c>
      <c r="C78" s="117">
        <v>2</v>
      </c>
      <c r="D78" s="115"/>
      <c r="E78" s="115"/>
      <c r="F78" s="115"/>
      <c r="G78" s="115"/>
      <c r="H78" s="115"/>
      <c r="I78" s="115"/>
      <c r="J78" s="115"/>
      <c r="K78" s="115"/>
      <c r="L78" s="115"/>
      <c r="M78" s="115"/>
      <c r="N78" s="115"/>
      <c r="O78" s="115"/>
    </row>
    <row r="79" spans="1:15" x14ac:dyDescent="0.3">
      <c r="A79" s="115"/>
      <c r="B79" s="116">
        <v>1991</v>
      </c>
      <c r="C79" s="117">
        <v>3</v>
      </c>
      <c r="D79" s="115"/>
      <c r="E79" s="115"/>
      <c r="F79" s="115"/>
      <c r="G79" s="115"/>
      <c r="H79" s="115"/>
      <c r="I79" s="115"/>
      <c r="J79" s="115"/>
      <c r="K79" s="115"/>
      <c r="L79" s="115"/>
      <c r="M79" s="115"/>
      <c r="N79" s="115"/>
      <c r="O79" s="115"/>
    </row>
    <row r="80" spans="1:15" x14ac:dyDescent="0.3">
      <c r="A80" s="115"/>
      <c r="B80" s="116">
        <v>1992</v>
      </c>
      <c r="C80" s="117">
        <v>4</v>
      </c>
      <c r="D80" s="115"/>
      <c r="E80" s="115"/>
      <c r="F80" s="115"/>
      <c r="G80" s="115"/>
      <c r="H80" s="115"/>
      <c r="I80" s="115"/>
      <c r="J80" s="115"/>
      <c r="K80" s="115"/>
      <c r="L80" s="115"/>
      <c r="M80" s="115"/>
      <c r="N80" s="115"/>
      <c r="O80" s="115"/>
    </row>
    <row r="81" spans="1:15" x14ac:dyDescent="0.3">
      <c r="A81" s="115"/>
      <c r="B81" s="116">
        <v>1993</v>
      </c>
      <c r="C81" s="117">
        <v>5</v>
      </c>
      <c r="D81" s="115"/>
      <c r="E81" s="115"/>
      <c r="F81" s="115"/>
      <c r="G81" s="115"/>
      <c r="H81" s="115"/>
      <c r="I81" s="115"/>
      <c r="J81" s="115"/>
      <c r="K81" s="115"/>
      <c r="L81" s="115"/>
      <c r="M81" s="115"/>
      <c r="N81" s="115"/>
      <c r="O81" s="115"/>
    </row>
    <row r="82" spans="1:15" x14ac:dyDescent="0.3">
      <c r="A82" s="115"/>
      <c r="B82" s="116">
        <v>1994</v>
      </c>
      <c r="C82" s="117">
        <v>2</v>
      </c>
      <c r="D82" s="115"/>
      <c r="E82" s="115"/>
      <c r="F82" s="115"/>
      <c r="G82" s="115"/>
      <c r="H82" s="115"/>
      <c r="I82" s="115"/>
      <c r="J82" s="115"/>
      <c r="K82" s="115"/>
      <c r="L82" s="115"/>
      <c r="M82" s="115"/>
      <c r="N82" s="115"/>
      <c r="O82" s="115"/>
    </row>
    <row r="83" spans="1:15" x14ac:dyDescent="0.3">
      <c r="A83" s="115"/>
      <c r="B83" s="116">
        <v>1995</v>
      </c>
      <c r="C83" s="117">
        <v>4</v>
      </c>
      <c r="D83" s="115"/>
      <c r="E83" s="115"/>
      <c r="F83" s="115"/>
      <c r="G83" s="115"/>
      <c r="H83" s="115"/>
      <c r="I83" s="115"/>
      <c r="J83" s="115"/>
      <c r="K83" s="115"/>
      <c r="L83" s="115"/>
      <c r="M83" s="115"/>
      <c r="N83" s="115"/>
      <c r="O83" s="115"/>
    </row>
    <row r="84" spans="1:15" x14ac:dyDescent="0.3">
      <c r="A84" s="115"/>
      <c r="B84" s="116">
        <v>1996</v>
      </c>
      <c r="C84" s="117">
        <v>6</v>
      </c>
      <c r="D84" s="115"/>
      <c r="E84" s="115"/>
      <c r="F84" s="115"/>
      <c r="G84" s="115"/>
      <c r="H84" s="115"/>
      <c r="I84" s="115"/>
      <c r="J84" s="115"/>
      <c r="K84" s="115"/>
      <c r="L84" s="115"/>
      <c r="M84" s="115"/>
      <c r="N84" s="115"/>
      <c r="O84" s="115"/>
    </row>
    <row r="85" spans="1:15" x14ac:dyDescent="0.3">
      <c r="A85" s="115"/>
      <c r="B85" s="116">
        <v>1997</v>
      </c>
      <c r="C85" s="117">
        <v>5</v>
      </c>
      <c r="D85" s="115"/>
      <c r="E85" s="115"/>
      <c r="F85" s="115"/>
      <c r="G85" s="115"/>
      <c r="H85" s="115"/>
      <c r="I85" s="115"/>
      <c r="J85" s="115"/>
      <c r="K85" s="115"/>
      <c r="L85" s="115"/>
      <c r="M85" s="115"/>
      <c r="N85" s="115"/>
      <c r="O85" s="115"/>
    </row>
    <row r="86" spans="1:15" x14ac:dyDescent="0.3">
      <c r="A86" s="115"/>
      <c r="B86" s="116">
        <v>1998</v>
      </c>
      <c r="C86" s="117">
        <v>1</v>
      </c>
      <c r="D86" s="115"/>
      <c r="E86" s="115"/>
      <c r="F86" s="115"/>
      <c r="G86" s="115"/>
      <c r="H86" s="115"/>
      <c r="I86" s="115"/>
      <c r="J86" s="115"/>
      <c r="K86" s="115"/>
      <c r="L86" s="115"/>
      <c r="M86" s="115"/>
      <c r="N86" s="115"/>
      <c r="O86" s="115"/>
    </row>
    <row r="87" spans="1:15" x14ac:dyDescent="0.3">
      <c r="A87" s="115"/>
      <c r="B87" s="116">
        <v>1999</v>
      </c>
      <c r="C87" s="117">
        <v>2</v>
      </c>
      <c r="D87" s="115"/>
      <c r="E87" s="115"/>
      <c r="F87" s="115"/>
      <c r="G87" s="115"/>
      <c r="H87" s="115"/>
      <c r="I87" s="115"/>
      <c r="J87" s="115"/>
      <c r="K87" s="115"/>
      <c r="L87" s="115"/>
      <c r="M87" s="115"/>
      <c r="N87" s="115"/>
      <c r="O87" s="115"/>
    </row>
    <row r="88" spans="1:15" x14ac:dyDescent="0.3">
      <c r="A88" s="115"/>
      <c r="B88" s="116">
        <v>2000</v>
      </c>
      <c r="C88" s="117">
        <v>2</v>
      </c>
      <c r="D88" s="115"/>
      <c r="E88" s="115"/>
      <c r="F88" s="115"/>
      <c r="G88" s="115"/>
      <c r="H88" s="115"/>
      <c r="I88" s="115"/>
      <c r="J88" s="115"/>
      <c r="K88" s="115"/>
      <c r="L88" s="115"/>
      <c r="M88" s="115"/>
      <c r="N88" s="115"/>
      <c r="O88" s="115"/>
    </row>
    <row r="89" spans="1:15" x14ac:dyDescent="0.3">
      <c r="A89" s="115"/>
      <c r="B89" s="116">
        <v>2001</v>
      </c>
      <c r="C89" s="117">
        <v>3</v>
      </c>
      <c r="D89" s="115"/>
      <c r="E89" s="115"/>
      <c r="F89" s="115"/>
      <c r="G89" s="115"/>
      <c r="H89" s="115"/>
      <c r="I89" s="115"/>
      <c r="J89" s="115"/>
      <c r="K89" s="115"/>
      <c r="L89" s="115"/>
      <c r="M89" s="115"/>
      <c r="N89" s="115"/>
      <c r="O89" s="115"/>
    </row>
    <row r="90" spans="1:15" x14ac:dyDescent="0.3">
      <c r="A90" s="115"/>
      <c r="B90" s="116">
        <v>2002</v>
      </c>
      <c r="C90" s="117">
        <v>3</v>
      </c>
      <c r="D90" s="115"/>
      <c r="E90" s="115"/>
      <c r="F90" s="115"/>
      <c r="G90" s="115"/>
      <c r="H90" s="115"/>
      <c r="I90" s="115"/>
      <c r="J90" s="115"/>
      <c r="K90" s="115"/>
      <c r="L90" s="115"/>
      <c r="M90" s="115"/>
      <c r="N90" s="115"/>
      <c r="O90" s="115"/>
    </row>
    <row r="91" spans="1:15" x14ac:dyDescent="0.3">
      <c r="A91" s="115"/>
      <c r="B91" s="116">
        <v>2003</v>
      </c>
      <c r="C91" s="117">
        <v>5</v>
      </c>
      <c r="D91" s="115"/>
      <c r="E91" s="115"/>
      <c r="F91" s="115"/>
      <c r="G91" s="115"/>
      <c r="H91" s="115"/>
      <c r="I91" s="115"/>
      <c r="J91" s="115"/>
      <c r="K91" s="115"/>
      <c r="L91" s="115"/>
      <c r="M91" s="115"/>
      <c r="N91" s="115"/>
      <c r="O91" s="115"/>
    </row>
    <row r="92" spans="1:15" x14ac:dyDescent="0.3">
      <c r="A92" s="115"/>
      <c r="B92" s="116">
        <v>2004</v>
      </c>
      <c r="C92" s="117">
        <v>9</v>
      </c>
      <c r="D92" s="115"/>
      <c r="E92" s="115"/>
      <c r="F92" s="115"/>
      <c r="G92" s="115"/>
      <c r="H92" s="115"/>
      <c r="I92" s="115"/>
      <c r="J92" s="115"/>
      <c r="K92" s="115"/>
      <c r="L92" s="115"/>
      <c r="M92" s="115"/>
      <c r="N92" s="115"/>
      <c r="O92" s="115"/>
    </row>
    <row r="93" spans="1:15" x14ac:dyDescent="0.3">
      <c r="A93" s="115"/>
      <c r="B93" s="116">
        <v>2005</v>
      </c>
      <c r="C93" s="117">
        <v>5</v>
      </c>
      <c r="D93" s="115"/>
      <c r="E93" s="115"/>
      <c r="F93" s="115"/>
      <c r="G93" s="115"/>
      <c r="H93" s="115"/>
      <c r="I93" s="115"/>
      <c r="J93" s="115"/>
      <c r="K93" s="115"/>
      <c r="L93" s="115"/>
      <c r="M93" s="115"/>
      <c r="N93" s="115"/>
      <c r="O93" s="115"/>
    </row>
    <row r="94" spans="1:15" x14ac:dyDescent="0.3">
      <c r="A94" s="115"/>
      <c r="B94" s="116">
        <v>2006</v>
      </c>
      <c r="C94" s="117">
        <v>7</v>
      </c>
      <c r="D94" s="115"/>
      <c r="E94" s="115"/>
      <c r="F94" s="115"/>
      <c r="G94" s="115"/>
      <c r="H94" s="115"/>
      <c r="I94" s="115"/>
      <c r="J94" s="115"/>
      <c r="K94" s="115"/>
      <c r="L94" s="115"/>
      <c r="M94" s="115"/>
      <c r="N94" s="115"/>
      <c r="O94" s="115"/>
    </row>
    <row r="95" spans="1:15" x14ac:dyDescent="0.3">
      <c r="A95" s="115"/>
      <c r="B95" s="116">
        <v>2007</v>
      </c>
      <c r="C95" s="117">
        <v>4</v>
      </c>
      <c r="D95" s="115"/>
      <c r="E95" s="115"/>
      <c r="F95" s="115"/>
      <c r="G95" s="115"/>
      <c r="H95" s="115"/>
      <c r="I95" s="115"/>
      <c r="J95" s="115"/>
      <c r="K95" s="115"/>
      <c r="L95" s="115"/>
      <c r="M95" s="115"/>
      <c r="N95" s="115"/>
      <c r="O95" s="115"/>
    </row>
    <row r="96" spans="1:15" x14ac:dyDescent="0.3">
      <c r="A96" s="115"/>
      <c r="B96" s="116">
        <v>2008</v>
      </c>
      <c r="C96" s="117">
        <v>4</v>
      </c>
      <c r="D96" s="115"/>
      <c r="E96" s="115"/>
      <c r="F96" s="115"/>
      <c r="G96" s="115"/>
      <c r="H96" s="115"/>
      <c r="I96" s="115"/>
      <c r="J96" s="115"/>
      <c r="K96" s="115"/>
      <c r="L96" s="115"/>
      <c r="M96" s="115"/>
      <c r="N96" s="115"/>
      <c r="O96" s="115"/>
    </row>
    <row r="97" spans="1:15" x14ac:dyDescent="0.3">
      <c r="A97" s="115"/>
      <c r="B97" s="116">
        <v>2009</v>
      </c>
      <c r="C97" s="117">
        <v>3</v>
      </c>
      <c r="D97" s="115"/>
      <c r="E97" s="115"/>
      <c r="F97" s="115"/>
      <c r="G97" s="115"/>
      <c r="H97" s="115"/>
      <c r="I97" s="115"/>
      <c r="J97" s="115"/>
      <c r="K97" s="115"/>
      <c r="L97" s="115"/>
      <c r="M97" s="115"/>
      <c r="N97" s="115"/>
      <c r="O97" s="115"/>
    </row>
    <row r="98" spans="1:15" x14ac:dyDescent="0.3">
      <c r="A98" s="115"/>
      <c r="B98" s="116">
        <v>2010</v>
      </c>
      <c r="C98" s="117">
        <v>8</v>
      </c>
      <c r="D98" s="115"/>
      <c r="E98" s="115"/>
      <c r="F98" s="115"/>
      <c r="G98" s="115"/>
      <c r="H98" s="115"/>
      <c r="I98" s="115"/>
      <c r="J98" s="115"/>
      <c r="K98" s="115"/>
      <c r="L98" s="115"/>
      <c r="M98" s="115"/>
      <c r="N98" s="115"/>
      <c r="O98" s="115"/>
    </row>
    <row r="99" spans="1:15" x14ac:dyDescent="0.3">
      <c r="A99" s="115"/>
      <c r="B99" s="116">
        <v>2011</v>
      </c>
      <c r="C99" s="117">
        <v>4</v>
      </c>
      <c r="D99" s="115"/>
      <c r="E99" s="115"/>
      <c r="F99" s="115"/>
      <c r="G99" s="115"/>
      <c r="H99" s="115"/>
      <c r="I99" s="115"/>
      <c r="J99" s="115"/>
      <c r="K99" s="115"/>
      <c r="L99" s="115"/>
      <c r="M99" s="115"/>
      <c r="N99" s="115"/>
      <c r="O99" s="115"/>
    </row>
    <row r="100" spans="1:15" x14ac:dyDescent="0.3">
      <c r="A100" s="115"/>
      <c r="B100" s="116">
        <v>2012</v>
      </c>
      <c r="C100" s="117">
        <v>6</v>
      </c>
      <c r="D100" s="115"/>
      <c r="E100" s="115"/>
      <c r="F100" s="115"/>
      <c r="G100" s="115"/>
      <c r="H100" s="115"/>
      <c r="I100" s="115"/>
      <c r="J100" s="115"/>
      <c r="K100" s="115"/>
      <c r="L100" s="115"/>
      <c r="M100" s="115"/>
      <c r="N100" s="115"/>
      <c r="O100" s="115"/>
    </row>
    <row r="101" spans="1:15" x14ac:dyDescent="0.3">
      <c r="A101" s="115"/>
      <c r="B101" s="116">
        <v>2013</v>
      </c>
      <c r="C101" s="117">
        <v>8</v>
      </c>
      <c r="D101" s="115"/>
      <c r="E101" s="115"/>
      <c r="F101" s="115"/>
      <c r="G101" s="115"/>
      <c r="H101" s="115"/>
      <c r="I101" s="115"/>
      <c r="J101" s="115"/>
      <c r="K101" s="115"/>
      <c r="L101" s="115"/>
      <c r="M101" s="115"/>
      <c r="N101" s="115"/>
      <c r="O101" s="115"/>
    </row>
    <row r="102" spans="1:15" x14ac:dyDescent="0.3">
      <c r="A102" s="115"/>
      <c r="B102" s="116">
        <v>2014</v>
      </c>
      <c r="C102" s="117">
        <v>4</v>
      </c>
      <c r="D102" s="115"/>
      <c r="E102" s="115"/>
      <c r="F102" s="115"/>
      <c r="G102" s="115"/>
      <c r="H102" s="115"/>
      <c r="I102" s="115"/>
      <c r="J102" s="115"/>
      <c r="K102" s="115"/>
      <c r="L102" s="115"/>
      <c r="M102" s="115"/>
      <c r="N102" s="115"/>
      <c r="O102" s="115"/>
    </row>
    <row r="103" spans="1:15" x14ac:dyDescent="0.3">
      <c r="A103" s="115"/>
      <c r="B103" s="116">
        <v>2015</v>
      </c>
      <c r="C103" s="117">
        <v>1</v>
      </c>
      <c r="D103" s="115"/>
      <c r="E103" s="115"/>
      <c r="F103" s="115"/>
      <c r="G103" s="115"/>
      <c r="H103" s="115"/>
      <c r="I103" s="115"/>
      <c r="J103" s="115"/>
      <c r="K103" s="115"/>
      <c r="L103" s="115"/>
      <c r="M103" s="115"/>
      <c r="N103" s="115"/>
      <c r="O103" s="115"/>
    </row>
    <row r="104" spans="1:15" x14ac:dyDescent="0.3">
      <c r="A104" s="115"/>
      <c r="B104" s="116">
        <v>2016</v>
      </c>
      <c r="C104" s="117">
        <v>3</v>
      </c>
      <c r="D104" s="115"/>
      <c r="E104" s="115"/>
      <c r="F104" s="115"/>
      <c r="G104" s="115"/>
      <c r="H104" s="115"/>
      <c r="I104" s="115"/>
      <c r="J104" s="115"/>
      <c r="K104" s="115"/>
      <c r="L104" s="115"/>
      <c r="M104" s="115"/>
      <c r="N104" s="115"/>
      <c r="O104" s="115"/>
    </row>
    <row r="105" spans="1:15" x14ac:dyDescent="0.3">
      <c r="A105" s="115"/>
      <c r="B105" s="116">
        <v>2017</v>
      </c>
      <c r="C105" s="117">
        <v>5</v>
      </c>
      <c r="D105" s="115"/>
      <c r="E105" s="115"/>
      <c r="F105" s="115"/>
      <c r="G105" s="115"/>
      <c r="H105" s="115"/>
      <c r="I105" s="115"/>
      <c r="J105" s="115"/>
      <c r="K105" s="115"/>
      <c r="L105" s="115"/>
      <c r="M105" s="115"/>
      <c r="N105" s="115"/>
      <c r="O105" s="115"/>
    </row>
    <row r="106" spans="1:15" x14ac:dyDescent="0.3">
      <c r="A106" s="115"/>
      <c r="B106" s="116">
        <v>2018</v>
      </c>
      <c r="C106" s="117">
        <v>3</v>
      </c>
      <c r="D106" s="115"/>
      <c r="E106" s="115"/>
      <c r="F106" s="115"/>
      <c r="G106" s="115"/>
      <c r="H106" s="115"/>
      <c r="I106" s="115"/>
      <c r="J106" s="115"/>
      <c r="K106" s="115"/>
      <c r="L106" s="115"/>
      <c r="M106" s="115"/>
      <c r="N106" s="115"/>
      <c r="O106" s="115"/>
    </row>
    <row r="107" spans="1:15" x14ac:dyDescent="0.3">
      <c r="A107" s="115"/>
      <c r="B107" s="116">
        <v>2019</v>
      </c>
      <c r="C107" s="117">
        <v>4</v>
      </c>
      <c r="D107" s="115"/>
      <c r="E107" s="115"/>
      <c r="F107" s="115"/>
      <c r="G107" s="115"/>
      <c r="H107" s="115"/>
      <c r="I107" s="115"/>
      <c r="J107" s="115"/>
      <c r="K107" s="115"/>
      <c r="L107" s="115"/>
      <c r="M107" s="115"/>
      <c r="N107" s="115"/>
      <c r="O107" s="115"/>
    </row>
    <row r="108" spans="1:15" x14ac:dyDescent="0.3">
      <c r="A108" s="115"/>
      <c r="B108" s="116" t="s">
        <v>1590</v>
      </c>
      <c r="C108" s="117">
        <v>187</v>
      </c>
      <c r="D108" s="115"/>
      <c r="E108" s="115"/>
      <c r="F108" s="115"/>
      <c r="G108" s="115"/>
      <c r="H108" s="115"/>
      <c r="I108" s="115"/>
      <c r="J108" s="115"/>
      <c r="K108" s="115"/>
      <c r="L108" s="115"/>
      <c r="M108" s="115"/>
      <c r="N108" s="115"/>
      <c r="O108" s="115"/>
    </row>
    <row r="109" spans="1:15" x14ac:dyDescent="0.3">
      <c r="A109" s="115"/>
      <c r="B109" s="116"/>
      <c r="C109" s="117"/>
      <c r="D109" s="115"/>
      <c r="E109" s="115"/>
      <c r="F109" s="115"/>
      <c r="G109" s="115"/>
      <c r="H109" s="115"/>
      <c r="I109" s="115"/>
      <c r="J109" s="115"/>
      <c r="K109" s="115"/>
      <c r="L109" s="115"/>
      <c r="M109" s="115"/>
      <c r="N109" s="115"/>
      <c r="O109" s="115"/>
    </row>
    <row r="110" spans="1:15" x14ac:dyDescent="0.3">
      <c r="A110" s="115"/>
      <c r="B110" s="115" t="s">
        <v>1682</v>
      </c>
      <c r="C110" s="115" t="s">
        <v>1689</v>
      </c>
      <c r="D110" s="115"/>
      <c r="E110" s="115"/>
      <c r="F110" s="115"/>
      <c r="G110" s="115"/>
      <c r="H110" s="115"/>
      <c r="I110" s="115"/>
      <c r="J110" s="115"/>
      <c r="K110" s="115"/>
      <c r="L110" s="115"/>
      <c r="M110" s="115"/>
      <c r="N110" s="115"/>
      <c r="O110" s="115"/>
    </row>
    <row r="111" spans="1:15" x14ac:dyDescent="0.3">
      <c r="A111" s="115"/>
      <c r="B111" s="116" t="s">
        <v>433</v>
      </c>
      <c r="C111" s="117">
        <v>2</v>
      </c>
      <c r="D111" s="115"/>
      <c r="E111" s="115"/>
      <c r="F111" s="115"/>
      <c r="G111" s="115"/>
      <c r="H111" s="115"/>
      <c r="I111" s="115"/>
      <c r="J111" s="115"/>
      <c r="K111" s="115"/>
      <c r="L111" s="115"/>
      <c r="M111" s="115"/>
      <c r="N111" s="115"/>
      <c r="O111" s="115"/>
    </row>
    <row r="112" spans="1:15" x14ac:dyDescent="0.3">
      <c r="A112" s="115"/>
      <c r="B112" s="116" t="s">
        <v>410</v>
      </c>
      <c r="C112" s="117">
        <v>3</v>
      </c>
      <c r="D112" s="115"/>
      <c r="E112" s="115"/>
      <c r="F112" s="115"/>
      <c r="G112" s="115"/>
      <c r="H112" s="115"/>
      <c r="I112" s="115"/>
      <c r="J112" s="115"/>
      <c r="K112" s="115"/>
      <c r="L112" s="115"/>
      <c r="M112" s="115"/>
      <c r="N112" s="115"/>
      <c r="O112" s="115"/>
    </row>
    <row r="113" spans="1:15" x14ac:dyDescent="0.3">
      <c r="A113" s="115"/>
      <c r="B113" s="116" t="s">
        <v>375</v>
      </c>
      <c r="C113" s="117">
        <v>4</v>
      </c>
      <c r="D113" s="115"/>
      <c r="E113" s="115"/>
      <c r="F113" s="115"/>
      <c r="G113" s="115"/>
      <c r="H113" s="115"/>
      <c r="I113" s="115"/>
      <c r="J113" s="115"/>
      <c r="K113" s="115"/>
      <c r="L113" s="115"/>
      <c r="M113" s="115"/>
      <c r="N113" s="115"/>
      <c r="O113" s="115"/>
    </row>
    <row r="114" spans="1:15" x14ac:dyDescent="0.3">
      <c r="A114" s="115"/>
      <c r="B114" s="116" t="s">
        <v>263</v>
      </c>
      <c r="C114" s="117">
        <v>4</v>
      </c>
      <c r="D114" s="115"/>
      <c r="E114" s="115"/>
      <c r="F114" s="115"/>
      <c r="G114" s="115"/>
      <c r="H114" s="115"/>
      <c r="I114" s="115"/>
      <c r="J114" s="115"/>
      <c r="K114" s="115"/>
      <c r="L114" s="115"/>
      <c r="M114" s="115"/>
      <c r="N114" s="115"/>
      <c r="O114" s="115"/>
    </row>
    <row r="115" spans="1:15" x14ac:dyDescent="0.3">
      <c r="A115" s="115"/>
      <c r="B115" s="116" t="s">
        <v>327</v>
      </c>
      <c r="C115" s="117">
        <v>4</v>
      </c>
      <c r="D115" s="115"/>
      <c r="E115" s="115"/>
      <c r="F115" s="115"/>
      <c r="G115" s="115"/>
      <c r="H115" s="115"/>
      <c r="I115" s="115"/>
      <c r="J115" s="115"/>
      <c r="K115" s="115"/>
      <c r="L115" s="115"/>
      <c r="M115" s="115"/>
      <c r="N115" s="115"/>
      <c r="O115" s="115"/>
    </row>
    <row r="116" spans="1:15" x14ac:dyDescent="0.3">
      <c r="A116" s="115"/>
      <c r="B116" s="116" t="s">
        <v>267</v>
      </c>
      <c r="C116" s="117">
        <v>4</v>
      </c>
      <c r="D116" s="115"/>
      <c r="E116" s="115"/>
      <c r="F116" s="115"/>
      <c r="G116" s="115"/>
      <c r="H116" s="115"/>
      <c r="I116" s="115"/>
      <c r="J116" s="115"/>
      <c r="K116" s="115"/>
      <c r="L116" s="115"/>
      <c r="M116" s="115"/>
      <c r="N116" s="115"/>
      <c r="O116" s="115"/>
    </row>
    <row r="117" spans="1:15" x14ac:dyDescent="0.3">
      <c r="A117" s="115"/>
      <c r="B117" s="116" t="s">
        <v>403</v>
      </c>
      <c r="C117" s="117">
        <v>4</v>
      </c>
      <c r="D117" s="115"/>
      <c r="E117" s="115"/>
      <c r="F117" s="115"/>
      <c r="G117" s="115"/>
      <c r="H117" s="115"/>
      <c r="I117" s="115"/>
      <c r="J117" s="115"/>
      <c r="K117" s="115"/>
      <c r="L117" s="115"/>
      <c r="M117" s="115"/>
      <c r="N117" s="115"/>
      <c r="O117" s="115"/>
    </row>
    <row r="118" spans="1:15" x14ac:dyDescent="0.3">
      <c r="A118" s="115"/>
      <c r="B118" s="116" t="s">
        <v>242</v>
      </c>
      <c r="C118" s="117">
        <v>5</v>
      </c>
      <c r="D118" s="115"/>
      <c r="E118" s="115"/>
      <c r="F118" s="115"/>
      <c r="G118" s="115"/>
      <c r="H118" s="115"/>
      <c r="I118" s="115"/>
      <c r="J118" s="115"/>
      <c r="K118" s="115"/>
      <c r="L118" s="115"/>
      <c r="M118" s="115"/>
      <c r="N118" s="115"/>
      <c r="O118" s="115"/>
    </row>
    <row r="119" spans="1:15" x14ac:dyDescent="0.3">
      <c r="A119" s="115"/>
      <c r="B119" s="116" t="s">
        <v>255</v>
      </c>
      <c r="C119" s="117">
        <v>5</v>
      </c>
      <c r="D119" s="115"/>
      <c r="E119" s="115"/>
      <c r="F119" s="115"/>
      <c r="G119" s="115"/>
      <c r="H119" s="115"/>
      <c r="I119" s="115"/>
      <c r="J119" s="115"/>
      <c r="K119" s="115"/>
      <c r="L119" s="115"/>
      <c r="M119" s="115"/>
      <c r="N119" s="115"/>
      <c r="O119" s="115"/>
    </row>
    <row r="120" spans="1:15" x14ac:dyDescent="0.3">
      <c r="A120" s="115"/>
      <c r="B120" s="116" t="s">
        <v>303</v>
      </c>
      <c r="C120" s="117">
        <v>6</v>
      </c>
      <c r="D120" s="115"/>
      <c r="E120" s="115"/>
      <c r="F120" s="115"/>
      <c r="G120" s="115"/>
      <c r="H120" s="115"/>
      <c r="I120" s="115"/>
      <c r="J120" s="115"/>
      <c r="K120" s="115"/>
      <c r="L120" s="115"/>
      <c r="M120" s="115"/>
      <c r="N120" s="115"/>
      <c r="O120" s="115"/>
    </row>
    <row r="121" spans="1:15" x14ac:dyDescent="0.3">
      <c r="A121" s="115"/>
      <c r="B121" s="116" t="s">
        <v>282</v>
      </c>
      <c r="C121" s="117">
        <v>6</v>
      </c>
      <c r="D121" s="115"/>
      <c r="E121" s="115"/>
      <c r="F121" s="115"/>
      <c r="G121" s="115"/>
      <c r="H121" s="115"/>
      <c r="I121" s="115"/>
      <c r="J121" s="115"/>
      <c r="K121" s="115"/>
      <c r="L121" s="115"/>
      <c r="M121" s="115"/>
      <c r="N121" s="115"/>
      <c r="O121" s="115"/>
    </row>
    <row r="122" spans="1:15" x14ac:dyDescent="0.3">
      <c r="A122" s="115"/>
      <c r="B122" s="116" t="s">
        <v>259</v>
      </c>
      <c r="C122" s="117">
        <v>6</v>
      </c>
      <c r="D122" s="115"/>
      <c r="E122" s="115"/>
      <c r="F122" s="115"/>
      <c r="G122" s="115"/>
      <c r="H122" s="115"/>
      <c r="I122" s="115"/>
      <c r="J122" s="115"/>
      <c r="K122" s="115"/>
      <c r="L122" s="115"/>
      <c r="M122" s="115"/>
      <c r="N122" s="115"/>
      <c r="O122" s="115"/>
    </row>
    <row r="123" spans="1:15" x14ac:dyDescent="0.3">
      <c r="A123" s="115"/>
      <c r="B123" s="116" t="s">
        <v>297</v>
      </c>
      <c r="C123" s="117">
        <v>6</v>
      </c>
      <c r="D123" s="115"/>
      <c r="E123" s="115"/>
      <c r="F123" s="115"/>
      <c r="G123" s="115"/>
      <c r="H123" s="115"/>
      <c r="I123" s="115"/>
      <c r="J123" s="115"/>
      <c r="K123" s="115"/>
      <c r="L123" s="115"/>
      <c r="M123" s="115"/>
      <c r="N123" s="115"/>
      <c r="O123" s="115"/>
    </row>
    <row r="124" spans="1:15" x14ac:dyDescent="0.3">
      <c r="A124" s="115"/>
      <c r="B124" s="116" t="s">
        <v>234</v>
      </c>
      <c r="C124" s="117">
        <v>7</v>
      </c>
      <c r="D124" s="115"/>
      <c r="E124" s="115"/>
      <c r="F124" s="115"/>
      <c r="G124" s="115"/>
      <c r="H124" s="115"/>
      <c r="I124" s="115"/>
      <c r="J124" s="115"/>
      <c r="K124" s="115"/>
      <c r="L124" s="115"/>
      <c r="M124" s="115"/>
      <c r="N124" s="115"/>
      <c r="O124" s="115"/>
    </row>
    <row r="125" spans="1:15" x14ac:dyDescent="0.3">
      <c r="A125" s="115"/>
      <c r="B125" s="116" t="s">
        <v>249</v>
      </c>
      <c r="C125" s="117">
        <v>7</v>
      </c>
      <c r="D125" s="115"/>
      <c r="E125" s="115"/>
      <c r="F125" s="115"/>
      <c r="G125" s="115"/>
      <c r="H125" s="115"/>
      <c r="I125" s="115"/>
      <c r="J125" s="115"/>
      <c r="K125" s="115"/>
      <c r="L125" s="115"/>
      <c r="M125" s="115"/>
      <c r="N125" s="115"/>
      <c r="O125" s="115"/>
    </row>
    <row r="126" spans="1:15" x14ac:dyDescent="0.3">
      <c r="A126" s="115"/>
      <c r="B126" s="116" t="s">
        <v>320</v>
      </c>
      <c r="C126" s="117">
        <v>7</v>
      </c>
      <c r="D126" s="115"/>
      <c r="E126" s="115"/>
      <c r="F126" s="115"/>
      <c r="G126" s="115"/>
      <c r="H126" s="115"/>
      <c r="I126" s="115"/>
      <c r="J126" s="115"/>
      <c r="K126" s="115"/>
      <c r="L126" s="115"/>
      <c r="M126" s="115"/>
      <c r="N126" s="115"/>
      <c r="O126" s="115"/>
    </row>
    <row r="127" spans="1:15" x14ac:dyDescent="0.3">
      <c r="A127" s="115"/>
      <c r="B127" s="116" t="s">
        <v>277</v>
      </c>
      <c r="C127" s="117">
        <v>8</v>
      </c>
      <c r="D127" s="115"/>
      <c r="E127" s="115"/>
      <c r="F127" s="115"/>
      <c r="G127" s="115"/>
      <c r="H127" s="115"/>
      <c r="I127" s="115"/>
      <c r="J127" s="115"/>
      <c r="K127" s="115"/>
      <c r="L127" s="115"/>
      <c r="M127" s="115"/>
      <c r="N127" s="115"/>
      <c r="O127" s="115"/>
    </row>
    <row r="128" spans="1:15" x14ac:dyDescent="0.3">
      <c r="A128" s="115"/>
      <c r="B128" s="116" t="s">
        <v>246</v>
      </c>
      <c r="C128" s="117">
        <v>8</v>
      </c>
      <c r="D128" s="115"/>
      <c r="E128" s="115"/>
      <c r="F128" s="115"/>
      <c r="G128" s="115"/>
      <c r="H128" s="115"/>
      <c r="I128" s="115"/>
      <c r="J128" s="115"/>
      <c r="K128" s="115"/>
      <c r="L128" s="115"/>
      <c r="M128" s="115"/>
      <c r="N128" s="115"/>
      <c r="O128" s="115"/>
    </row>
    <row r="129" spans="1:15" x14ac:dyDescent="0.3">
      <c r="A129" s="115"/>
      <c r="B129" s="116" t="s">
        <v>273</v>
      </c>
      <c r="C129" s="117">
        <v>8</v>
      </c>
      <c r="D129" s="115"/>
      <c r="E129" s="115"/>
      <c r="F129" s="115"/>
      <c r="G129" s="115"/>
      <c r="H129" s="115"/>
      <c r="I129" s="115"/>
      <c r="J129" s="115"/>
      <c r="K129" s="115"/>
      <c r="L129" s="115"/>
      <c r="M129" s="115"/>
      <c r="N129" s="115"/>
      <c r="O129" s="115"/>
    </row>
    <row r="130" spans="1:15" x14ac:dyDescent="0.3">
      <c r="A130" s="115"/>
      <c r="B130" s="116" t="s">
        <v>294</v>
      </c>
      <c r="C130" s="117">
        <v>9</v>
      </c>
      <c r="D130" s="115"/>
      <c r="E130" s="115"/>
      <c r="F130" s="115"/>
      <c r="G130" s="115"/>
      <c r="H130" s="115"/>
      <c r="I130" s="115"/>
      <c r="J130" s="115"/>
      <c r="K130" s="115"/>
      <c r="L130" s="115"/>
      <c r="M130" s="115"/>
      <c r="N130" s="115"/>
      <c r="O130" s="115"/>
    </row>
    <row r="131" spans="1:15" x14ac:dyDescent="0.3">
      <c r="A131" s="115"/>
      <c r="B131" s="116" t="s">
        <v>316</v>
      </c>
      <c r="C131" s="117">
        <v>9</v>
      </c>
      <c r="D131" s="115"/>
      <c r="E131" s="115"/>
      <c r="F131" s="115"/>
      <c r="G131" s="115"/>
      <c r="H131" s="115"/>
      <c r="I131" s="115"/>
      <c r="J131" s="115"/>
      <c r="K131" s="115"/>
      <c r="L131" s="115"/>
      <c r="M131" s="115"/>
      <c r="N131" s="115"/>
      <c r="O131" s="115"/>
    </row>
    <row r="132" spans="1:15" x14ac:dyDescent="0.3">
      <c r="A132" s="115"/>
      <c r="B132" s="116" t="s">
        <v>238</v>
      </c>
      <c r="C132" s="117">
        <v>10</v>
      </c>
      <c r="D132" s="115"/>
      <c r="E132" s="115"/>
      <c r="F132" s="115"/>
      <c r="G132" s="115"/>
      <c r="H132" s="115"/>
      <c r="I132" s="115"/>
      <c r="J132" s="115"/>
      <c r="K132" s="115"/>
      <c r="L132" s="115"/>
      <c r="M132" s="115"/>
      <c r="N132" s="115"/>
      <c r="O132" s="115"/>
    </row>
    <row r="133" spans="1:15" x14ac:dyDescent="0.3">
      <c r="A133" s="115"/>
      <c r="B133" s="116" t="s">
        <v>226</v>
      </c>
      <c r="C133" s="117">
        <v>10</v>
      </c>
      <c r="D133" s="115"/>
      <c r="E133" s="115"/>
      <c r="F133" s="115"/>
      <c r="G133" s="115"/>
      <c r="H133" s="115"/>
      <c r="I133" s="115"/>
      <c r="J133" s="115"/>
      <c r="K133" s="115"/>
      <c r="L133" s="115"/>
      <c r="M133" s="115"/>
      <c r="N133" s="115"/>
      <c r="O133" s="115"/>
    </row>
    <row r="134" spans="1:15" x14ac:dyDescent="0.3">
      <c r="A134" s="115"/>
      <c r="B134" s="116" t="s">
        <v>222</v>
      </c>
      <c r="C134" s="117">
        <v>10</v>
      </c>
      <c r="D134" s="115"/>
      <c r="E134" s="115"/>
      <c r="F134" s="115"/>
      <c r="G134" s="115"/>
      <c r="H134" s="115"/>
      <c r="I134" s="115"/>
      <c r="J134" s="115"/>
      <c r="K134" s="115"/>
      <c r="L134" s="115"/>
      <c r="M134" s="115"/>
      <c r="N134" s="115"/>
      <c r="O134" s="115"/>
    </row>
    <row r="135" spans="1:15" x14ac:dyDescent="0.3">
      <c r="A135" s="115"/>
      <c r="B135" s="116" t="s">
        <v>230</v>
      </c>
      <c r="C135" s="117">
        <v>10</v>
      </c>
      <c r="D135" s="115"/>
      <c r="E135" s="115"/>
      <c r="F135" s="115"/>
      <c r="G135" s="115"/>
      <c r="H135" s="115"/>
      <c r="I135" s="115"/>
      <c r="J135" s="115"/>
      <c r="K135" s="115"/>
      <c r="L135" s="115"/>
      <c r="M135" s="115"/>
      <c r="N135" s="115"/>
      <c r="O135" s="115"/>
    </row>
    <row r="136" spans="1:15" x14ac:dyDescent="0.3">
      <c r="A136" s="115"/>
      <c r="B136" s="116" t="s">
        <v>218</v>
      </c>
      <c r="C136" s="117">
        <v>11</v>
      </c>
      <c r="D136" s="115"/>
      <c r="E136" s="115"/>
      <c r="F136" s="115"/>
      <c r="G136" s="115"/>
      <c r="H136" s="115"/>
      <c r="I136" s="115"/>
      <c r="J136" s="115"/>
      <c r="K136" s="115"/>
      <c r="L136" s="115"/>
      <c r="M136" s="115"/>
      <c r="N136" s="115"/>
      <c r="O136" s="115"/>
    </row>
    <row r="137" spans="1:15" x14ac:dyDescent="0.3">
      <c r="A137" s="115"/>
      <c r="B137" s="116" t="s">
        <v>310</v>
      </c>
      <c r="C137" s="117">
        <v>14</v>
      </c>
      <c r="D137" s="115"/>
      <c r="E137" s="115"/>
      <c r="F137" s="115"/>
      <c r="G137" s="115"/>
      <c r="H137" s="115"/>
      <c r="I137" s="115"/>
      <c r="J137" s="115"/>
      <c r="K137" s="115"/>
      <c r="L137" s="115"/>
      <c r="M137" s="115"/>
      <c r="N137" s="115"/>
      <c r="O137" s="115"/>
    </row>
    <row r="138" spans="1:15" x14ac:dyDescent="0.3">
      <c r="A138" s="115"/>
      <c r="B138" s="116" t="s">
        <v>1590</v>
      </c>
      <c r="C138" s="117">
        <v>187</v>
      </c>
      <c r="D138" s="115"/>
      <c r="E138" s="115"/>
      <c r="F138" s="115"/>
      <c r="G138" s="115"/>
      <c r="H138" s="115"/>
      <c r="I138" s="115"/>
      <c r="J138" s="115"/>
      <c r="K138" s="115"/>
      <c r="L138" s="115"/>
      <c r="M138" s="115"/>
      <c r="N138" s="115"/>
      <c r="O138" s="115"/>
    </row>
    <row r="139" spans="1:15" x14ac:dyDescent="0.3">
      <c r="A139" s="115"/>
      <c r="B139" s="116"/>
      <c r="C139" s="117"/>
      <c r="D139" s="115"/>
      <c r="E139" s="115"/>
      <c r="F139" s="115"/>
      <c r="G139" s="115"/>
      <c r="H139" s="115"/>
      <c r="I139" s="115"/>
      <c r="J139" s="115"/>
      <c r="K139" s="115"/>
      <c r="L139" s="115"/>
      <c r="M139" s="115"/>
      <c r="N139" s="115"/>
      <c r="O139" s="115"/>
    </row>
    <row r="140" spans="1:15" x14ac:dyDescent="0.3">
      <c r="A140" s="115"/>
      <c r="B140" s="116"/>
      <c r="C140" s="117"/>
      <c r="D140" s="115"/>
      <c r="E140" s="115"/>
      <c r="F140" s="115"/>
      <c r="G140" s="115"/>
      <c r="H140" s="115"/>
      <c r="I140" s="115"/>
      <c r="J140" s="115"/>
      <c r="K140" s="115"/>
      <c r="L140" s="115"/>
      <c r="M140" s="115"/>
      <c r="N140" s="115"/>
      <c r="O140" s="115"/>
    </row>
    <row r="141" spans="1:15" x14ac:dyDescent="0.3">
      <c r="A141" s="115"/>
      <c r="B141" s="116"/>
      <c r="C141" s="117"/>
      <c r="D141" s="115"/>
      <c r="E141" s="115"/>
      <c r="F141" s="115"/>
      <c r="G141" s="115"/>
      <c r="H141" s="115"/>
      <c r="I141" s="115"/>
      <c r="J141" s="115"/>
      <c r="K141" s="115"/>
      <c r="L141" s="115"/>
      <c r="M141" s="115"/>
      <c r="N141" s="115"/>
      <c r="O141" s="115"/>
    </row>
    <row r="142" spans="1:15" x14ac:dyDescent="0.3">
      <c r="A142" s="115"/>
      <c r="B142" s="116"/>
      <c r="C142" s="117"/>
      <c r="D142" s="115"/>
      <c r="E142" s="115"/>
      <c r="F142" s="115"/>
      <c r="G142" s="115"/>
      <c r="H142" s="115"/>
      <c r="I142" s="115"/>
      <c r="J142" s="115"/>
      <c r="K142" s="115"/>
      <c r="L142" s="115"/>
      <c r="M142" s="115"/>
      <c r="N142" s="115"/>
      <c r="O142" s="115"/>
    </row>
    <row r="143" spans="1:15" x14ac:dyDescent="0.3">
      <c r="A143" s="115"/>
      <c r="B143" s="116"/>
      <c r="C143" s="117"/>
      <c r="D143" s="115"/>
      <c r="E143" s="115"/>
      <c r="F143" s="115"/>
      <c r="G143" s="115"/>
      <c r="H143" s="115"/>
      <c r="I143" s="115"/>
      <c r="J143" s="115"/>
      <c r="K143" s="115"/>
      <c r="L143" s="115"/>
      <c r="M143" s="115"/>
      <c r="N143" s="115"/>
      <c r="O143" s="115"/>
    </row>
    <row r="144" spans="1:15" x14ac:dyDescent="0.3">
      <c r="A144" s="115"/>
      <c r="B144" s="116"/>
      <c r="C144" s="117"/>
      <c r="D144" s="115"/>
      <c r="E144" s="115"/>
      <c r="F144" s="115"/>
      <c r="G144" s="115"/>
      <c r="H144" s="115"/>
      <c r="I144" s="115"/>
      <c r="J144" s="115"/>
      <c r="K144" s="115"/>
      <c r="L144" s="115"/>
      <c r="M144" s="115"/>
      <c r="N144" s="115"/>
      <c r="O144" s="115"/>
    </row>
    <row r="145" spans="1:15" x14ac:dyDescent="0.3">
      <c r="A145" s="115"/>
      <c r="B145" s="116"/>
      <c r="C145" s="117"/>
      <c r="D145" s="115"/>
      <c r="E145" s="115"/>
      <c r="F145" s="115"/>
      <c r="G145" s="115"/>
      <c r="H145" s="115"/>
      <c r="I145" s="115"/>
      <c r="J145" s="115"/>
      <c r="K145" s="115"/>
      <c r="L145" s="115"/>
      <c r="M145" s="115"/>
      <c r="N145" s="115"/>
      <c r="O145" s="115"/>
    </row>
    <row r="146" spans="1:15" x14ac:dyDescent="0.3">
      <c r="A146" s="115"/>
      <c r="B146" s="116"/>
      <c r="C146" s="117"/>
      <c r="D146" s="115"/>
      <c r="E146" s="115"/>
      <c r="F146" s="115"/>
      <c r="G146" s="115"/>
      <c r="H146" s="115"/>
      <c r="I146" s="115"/>
      <c r="J146" s="115"/>
      <c r="K146" s="115"/>
      <c r="L146" s="115"/>
      <c r="M146" s="115"/>
      <c r="N146" s="115"/>
      <c r="O146" s="115"/>
    </row>
    <row r="147" spans="1:15" x14ac:dyDescent="0.3">
      <c r="A147" s="115"/>
      <c r="B147" s="116"/>
      <c r="C147" s="117"/>
      <c r="D147" s="115"/>
      <c r="E147" s="115"/>
      <c r="F147" s="115"/>
      <c r="G147" s="115"/>
      <c r="H147" s="115"/>
      <c r="I147" s="115"/>
      <c r="J147" s="115"/>
      <c r="K147" s="115"/>
      <c r="L147" s="115"/>
      <c r="M147" s="115"/>
      <c r="N147" s="115"/>
      <c r="O147" s="115"/>
    </row>
    <row r="148" spans="1:15" x14ac:dyDescent="0.3">
      <c r="A148" s="115"/>
      <c r="B148" s="116"/>
      <c r="C148" s="117"/>
      <c r="D148" s="115"/>
      <c r="E148" s="115"/>
      <c r="F148" s="115"/>
      <c r="G148" s="115"/>
      <c r="H148" s="115"/>
      <c r="I148" s="115"/>
      <c r="J148" s="115"/>
      <c r="K148" s="115"/>
      <c r="L148" s="115"/>
      <c r="M148" s="115"/>
      <c r="N148" s="115"/>
      <c r="O148" s="115"/>
    </row>
    <row r="149" spans="1:15" x14ac:dyDescent="0.3">
      <c r="A149" s="115"/>
      <c r="B149" s="116"/>
      <c r="C149" s="117"/>
      <c r="D149" s="115"/>
      <c r="E149" s="115"/>
      <c r="F149" s="115"/>
      <c r="G149" s="115"/>
      <c r="H149" s="115"/>
      <c r="I149" s="115"/>
      <c r="J149" s="115"/>
      <c r="K149" s="115"/>
      <c r="L149" s="115"/>
      <c r="M149" s="115"/>
      <c r="N149" s="115"/>
      <c r="O149" s="115"/>
    </row>
    <row r="150" spans="1:15" x14ac:dyDescent="0.3">
      <c r="A150" s="115"/>
      <c r="B150" s="116"/>
      <c r="C150" s="117"/>
      <c r="D150" s="115"/>
      <c r="E150" s="115"/>
      <c r="F150" s="115"/>
      <c r="G150" s="115"/>
      <c r="H150" s="115"/>
      <c r="I150" s="115"/>
      <c r="J150" s="115"/>
      <c r="K150" s="115"/>
      <c r="L150" s="115"/>
      <c r="M150" s="115"/>
      <c r="N150" s="115"/>
      <c r="O150" s="115"/>
    </row>
    <row r="151" spans="1:15" x14ac:dyDescent="0.3">
      <c r="A151" s="115"/>
      <c r="B151" s="115"/>
      <c r="C151" s="115"/>
      <c r="D151" s="115"/>
      <c r="E151" s="115"/>
      <c r="F151" s="115"/>
      <c r="G151" s="115"/>
      <c r="H151" s="115"/>
      <c r="I151" s="115"/>
      <c r="J151" s="115"/>
      <c r="K151" s="115"/>
      <c r="L151" s="115"/>
      <c r="M151" s="115"/>
      <c r="N151" s="115"/>
      <c r="O151" s="115"/>
    </row>
    <row r="152" spans="1:15" x14ac:dyDescent="0.3">
      <c r="A152" s="115"/>
      <c r="B152" s="116"/>
      <c r="C152" s="118"/>
      <c r="D152" s="115"/>
      <c r="E152" s="115"/>
      <c r="F152" s="115"/>
      <c r="G152" s="115"/>
      <c r="H152" s="115"/>
      <c r="I152" s="115"/>
      <c r="J152" s="115"/>
      <c r="K152" s="115"/>
      <c r="L152" s="115"/>
      <c r="M152" s="115"/>
      <c r="N152" s="115"/>
      <c r="O152" s="115"/>
    </row>
    <row r="153" spans="1:15" x14ac:dyDescent="0.3">
      <c r="A153" s="115"/>
      <c r="B153" s="116"/>
      <c r="C153" s="118"/>
      <c r="D153" s="115"/>
      <c r="E153" s="115"/>
      <c r="F153" s="115"/>
      <c r="G153" s="115"/>
      <c r="H153" s="115"/>
      <c r="I153" s="115"/>
      <c r="J153" s="115"/>
      <c r="K153" s="115"/>
      <c r="L153" s="115"/>
      <c r="M153" s="115"/>
      <c r="N153" s="115"/>
      <c r="O153" s="115"/>
    </row>
    <row r="154" spans="1:15" x14ac:dyDescent="0.3">
      <c r="A154" s="115"/>
      <c r="B154" s="116"/>
      <c r="C154" s="118"/>
      <c r="D154" s="115"/>
      <c r="E154" s="115"/>
      <c r="F154" s="115"/>
      <c r="G154" s="115"/>
      <c r="H154" s="115"/>
      <c r="I154" s="115"/>
      <c r="J154" s="115"/>
      <c r="K154" s="115"/>
      <c r="L154" s="115"/>
      <c r="M154" s="115"/>
      <c r="N154" s="115"/>
      <c r="O154" s="115"/>
    </row>
    <row r="155" spans="1:15" x14ac:dyDescent="0.3">
      <c r="A155" s="115"/>
      <c r="B155" s="116"/>
      <c r="C155" s="118"/>
      <c r="D155" s="115"/>
      <c r="E155" s="115"/>
      <c r="F155" s="115"/>
      <c r="G155" s="115"/>
      <c r="H155" s="115"/>
      <c r="I155" s="115"/>
      <c r="J155" s="115"/>
      <c r="K155" s="115"/>
      <c r="L155" s="115"/>
      <c r="M155" s="115"/>
      <c r="N155" s="115"/>
      <c r="O155" s="115"/>
    </row>
    <row r="156" spans="1:15" x14ac:dyDescent="0.3">
      <c r="B156" s="90"/>
      <c r="C156" s="18"/>
    </row>
    <row r="157" spans="1:15" x14ac:dyDescent="0.3">
      <c r="B157" s="90"/>
      <c r="C157" s="18"/>
    </row>
    <row r="158" spans="1:15" x14ac:dyDescent="0.3">
      <c r="B158" s="90"/>
      <c r="C158" s="18"/>
    </row>
    <row r="159" spans="1:15" x14ac:dyDescent="0.3">
      <c r="B159" s="90"/>
      <c r="C159" s="18"/>
    </row>
    <row r="160" spans="1:15" x14ac:dyDescent="0.3">
      <c r="B160" s="90"/>
      <c r="C160" s="18"/>
    </row>
    <row r="161" spans="2:3" x14ac:dyDescent="0.3">
      <c r="B161" s="90"/>
      <c r="C161" s="18"/>
    </row>
    <row r="162" spans="2:3" x14ac:dyDescent="0.3">
      <c r="B162" s="90"/>
      <c r="C162" s="18"/>
    </row>
    <row r="163" spans="2:3" x14ac:dyDescent="0.3">
      <c r="B163" s="90"/>
      <c r="C163" s="18"/>
    </row>
    <row r="164" spans="2:3" x14ac:dyDescent="0.3">
      <c r="B164" s="90"/>
      <c r="C164" s="18"/>
    </row>
    <row r="165" spans="2:3" x14ac:dyDescent="0.3">
      <c r="B165" s="90"/>
      <c r="C165" s="18"/>
    </row>
    <row r="166" spans="2:3" x14ac:dyDescent="0.3">
      <c r="B166" s="90"/>
      <c r="C166" s="18"/>
    </row>
    <row r="167" spans="2:3" x14ac:dyDescent="0.3">
      <c r="B167" s="90"/>
      <c r="C167" s="18"/>
    </row>
    <row r="168" spans="2:3" x14ac:dyDescent="0.3">
      <c r="B168" s="90"/>
      <c r="C168" s="18"/>
    </row>
    <row r="169" spans="2:3" x14ac:dyDescent="0.3">
      <c r="B169" s="90"/>
      <c r="C169" s="18"/>
    </row>
    <row r="170" spans="2:3" x14ac:dyDescent="0.3">
      <c r="B170" s="90"/>
      <c r="C170" s="18"/>
    </row>
    <row r="171" spans="2:3" x14ac:dyDescent="0.3">
      <c r="B171" s="90"/>
      <c r="C171" s="18"/>
    </row>
    <row r="172" spans="2:3" x14ac:dyDescent="0.3">
      <c r="B172" s="90"/>
      <c r="C172" s="18"/>
    </row>
    <row r="173" spans="2:3" x14ac:dyDescent="0.3">
      <c r="B173" s="90"/>
      <c r="C173" s="18"/>
    </row>
    <row r="174" spans="2:3" x14ac:dyDescent="0.3">
      <c r="B174" s="90"/>
      <c r="C174" s="18"/>
    </row>
    <row r="175" spans="2:3" x14ac:dyDescent="0.3">
      <c r="B175" s="90"/>
      <c r="C175" s="18"/>
    </row>
    <row r="176" spans="2:3" x14ac:dyDescent="0.3">
      <c r="B176" s="90"/>
      <c r="C176" s="18"/>
    </row>
    <row r="177" spans="2:3" x14ac:dyDescent="0.3">
      <c r="B177" s="90"/>
      <c r="C177" s="18"/>
    </row>
    <row r="178" spans="2:3" x14ac:dyDescent="0.3">
      <c r="B178" s="90"/>
      <c r="C178" s="18"/>
    </row>
    <row r="179" spans="2:3" x14ac:dyDescent="0.3">
      <c r="B179" s="90"/>
      <c r="C179" s="18"/>
    </row>
    <row r="180" spans="2:3" x14ac:dyDescent="0.3">
      <c r="B180" s="90"/>
      <c r="C180" s="42"/>
    </row>
    <row r="181" spans="2:3" x14ac:dyDescent="0.3">
      <c r="B181" s="90"/>
      <c r="C181" s="42"/>
    </row>
    <row r="182" spans="2:3" x14ac:dyDescent="0.3">
      <c r="B182" s="90"/>
      <c r="C182" s="42"/>
    </row>
    <row r="183" spans="2:3" x14ac:dyDescent="0.3">
      <c r="B183" s="90"/>
      <c r="C183" s="42"/>
    </row>
    <row r="184" spans="2:3" x14ac:dyDescent="0.3">
      <c r="B184" s="90"/>
      <c r="C184" s="42"/>
    </row>
    <row r="185" spans="2:3" x14ac:dyDescent="0.3">
      <c r="B185" s="90"/>
      <c r="C185" s="42"/>
    </row>
    <row r="186" spans="2:3" x14ac:dyDescent="0.3">
      <c r="B186" s="90"/>
      <c r="C186" s="42"/>
    </row>
    <row r="187" spans="2:3" x14ac:dyDescent="0.3">
      <c r="B187" s="90"/>
      <c r="C187" s="42"/>
    </row>
    <row r="188" spans="2:3" x14ac:dyDescent="0.3">
      <c r="B188" s="90"/>
      <c r="C188" s="42"/>
    </row>
    <row r="189" spans="2:3" x14ac:dyDescent="0.3">
      <c r="B189" s="90"/>
      <c r="C189" s="42"/>
    </row>
    <row r="190" spans="2:3" x14ac:dyDescent="0.3">
      <c r="B190" s="90"/>
      <c r="C190" s="42"/>
    </row>
    <row r="191" spans="2:3" x14ac:dyDescent="0.3">
      <c r="B191" s="90"/>
      <c r="C191" s="42"/>
    </row>
    <row r="192" spans="2:3" x14ac:dyDescent="0.3">
      <c r="B192" s="90"/>
      <c r="C192" s="42"/>
    </row>
    <row r="193" spans="2:3" x14ac:dyDescent="0.3">
      <c r="B193" s="90"/>
      <c r="C193" s="42"/>
    </row>
    <row r="194" spans="2:3" x14ac:dyDescent="0.3">
      <c r="B194" s="90"/>
      <c r="C194" s="42"/>
    </row>
    <row r="195" spans="2:3" x14ac:dyDescent="0.3">
      <c r="B195" s="90"/>
      <c r="C195" s="42"/>
    </row>
    <row r="196" spans="2:3" x14ac:dyDescent="0.3">
      <c r="B196" s="90"/>
      <c r="C196" s="42"/>
    </row>
    <row r="197" spans="2:3" x14ac:dyDescent="0.3">
      <c r="B197" s="90"/>
      <c r="C197" s="42"/>
    </row>
    <row r="198" spans="2:3" x14ac:dyDescent="0.3">
      <c r="B198" s="90"/>
      <c r="C198" s="42"/>
    </row>
    <row r="199" spans="2:3" x14ac:dyDescent="0.3">
      <c r="B199" s="90"/>
      <c r="C199" s="42"/>
    </row>
    <row r="200" spans="2:3" x14ac:dyDescent="0.3">
      <c r="B200" s="90"/>
      <c r="C200" s="42"/>
    </row>
    <row r="201" spans="2:3" x14ac:dyDescent="0.3">
      <c r="B201" s="90"/>
      <c r="C201" s="42"/>
    </row>
    <row r="202" spans="2:3" x14ac:dyDescent="0.3">
      <c r="B202" s="90"/>
      <c r="C202" s="42"/>
    </row>
    <row r="203" spans="2:3" x14ac:dyDescent="0.3">
      <c r="B203" s="90"/>
      <c r="C203" s="42"/>
    </row>
    <row r="204" spans="2:3" x14ac:dyDescent="0.3">
      <c r="B204" s="90"/>
      <c r="C204" s="42"/>
    </row>
    <row r="205" spans="2:3" x14ac:dyDescent="0.3">
      <c r="B205" s="90"/>
      <c r="C205" s="42"/>
    </row>
    <row r="206" spans="2:3" x14ac:dyDescent="0.3">
      <c r="B206" s="90"/>
      <c r="C206" s="42"/>
    </row>
    <row r="207" spans="2:3" x14ac:dyDescent="0.3">
      <c r="B207" s="90"/>
      <c r="C207" s="42"/>
    </row>
    <row r="208" spans="2:3" x14ac:dyDescent="0.3">
      <c r="B208" s="90"/>
      <c r="C208" s="42"/>
    </row>
    <row r="209" spans="2:3" x14ac:dyDescent="0.3">
      <c r="B209" s="90"/>
      <c r="C209" s="42"/>
    </row>
    <row r="210" spans="2:3" x14ac:dyDescent="0.3">
      <c r="B210" s="90"/>
      <c r="C210" s="42"/>
    </row>
    <row r="211" spans="2:3" x14ac:dyDescent="0.3">
      <c r="B211" s="90"/>
      <c r="C211" s="42"/>
    </row>
    <row r="212" spans="2:3" x14ac:dyDescent="0.3">
      <c r="B212" s="90"/>
      <c r="C212" s="42"/>
    </row>
    <row r="213" spans="2:3" x14ac:dyDescent="0.3">
      <c r="B213" s="90"/>
      <c r="C213" s="42"/>
    </row>
    <row r="214" spans="2:3" x14ac:dyDescent="0.3">
      <c r="B214" s="90"/>
      <c r="C214" s="42"/>
    </row>
    <row r="215" spans="2:3" x14ac:dyDescent="0.3">
      <c r="B215" s="90"/>
      <c r="C215" s="42"/>
    </row>
    <row r="216" spans="2:3" x14ac:dyDescent="0.3">
      <c r="B216" s="90"/>
      <c r="C216" s="42"/>
    </row>
    <row r="217" spans="2:3" x14ac:dyDescent="0.3">
      <c r="B217" s="90"/>
      <c r="C217" s="42"/>
    </row>
    <row r="218" spans="2:3" x14ac:dyDescent="0.3">
      <c r="B218" s="90"/>
      <c r="C218" s="42"/>
    </row>
    <row r="219" spans="2:3" x14ac:dyDescent="0.3">
      <c r="B219" s="90"/>
      <c r="C219" s="42"/>
    </row>
    <row r="220" spans="2:3" x14ac:dyDescent="0.3">
      <c r="B220" s="90"/>
      <c r="C220" s="42"/>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88" zoomScaleNormal="88" workbookViewId="0">
      <selection activeCell="G16" sqref="G16"/>
    </sheetView>
  </sheetViews>
  <sheetFormatPr defaultRowHeight="14.4" x14ac:dyDescent="0.3"/>
  <cols>
    <col min="1" max="1" width="15.77734375" bestFit="1" customWidth="1"/>
    <col min="2" max="2" width="19.88671875" bestFit="1" customWidth="1"/>
    <col min="3" max="3" width="12.44140625" bestFit="1" customWidth="1"/>
    <col min="5" max="5" width="36.5546875" bestFit="1" customWidth="1"/>
    <col min="6" max="6" width="14.109375" bestFit="1" customWidth="1"/>
    <col min="7" max="7" width="26.6640625" customWidth="1"/>
    <col min="8" max="8" width="14" bestFit="1" customWidth="1"/>
    <col min="9" max="9" width="11.21875" bestFit="1" customWidth="1"/>
    <col min="10" max="10" width="31.5546875" customWidth="1"/>
  </cols>
  <sheetData>
    <row r="1" spans="1:7" x14ac:dyDescent="0.3">
      <c r="A1" s="49" t="s">
        <v>1721</v>
      </c>
    </row>
    <row r="2" spans="1:7" x14ac:dyDescent="0.3">
      <c r="A2" s="112" t="s">
        <v>1670</v>
      </c>
      <c r="B2" s="112" t="s">
        <v>1671</v>
      </c>
      <c r="C2" s="112" t="s">
        <v>1672</v>
      </c>
      <c r="E2" s="119" t="s">
        <v>1676</v>
      </c>
      <c r="F2" s="119" t="s">
        <v>1677</v>
      </c>
    </row>
    <row r="3" spans="1:7" x14ac:dyDescent="0.3">
      <c r="A3" s="2" t="s">
        <v>1698</v>
      </c>
      <c r="B3" s="3" t="s">
        <v>1699</v>
      </c>
      <c r="C3" s="4" t="s">
        <v>1701</v>
      </c>
      <c r="E3" s="120" t="s">
        <v>1705</v>
      </c>
      <c r="F3" s="121" t="s">
        <v>1681</v>
      </c>
    </row>
    <row r="4" spans="1:7" x14ac:dyDescent="0.3">
      <c r="A4" s="5" t="s">
        <v>1704</v>
      </c>
      <c r="B4" s="6" t="s">
        <v>1700</v>
      </c>
      <c r="C4" s="7"/>
      <c r="E4" s="122" t="s">
        <v>1706</v>
      </c>
      <c r="F4" s="123" t="s">
        <v>1707</v>
      </c>
    </row>
    <row r="5" spans="1:7" x14ac:dyDescent="0.3">
      <c r="A5" s="5"/>
      <c r="B5" s="6" t="s">
        <v>1702</v>
      </c>
      <c r="C5" s="7"/>
      <c r="E5" s="122" t="s">
        <v>1708</v>
      </c>
      <c r="F5" s="123" t="s">
        <v>1678</v>
      </c>
    </row>
    <row r="6" spans="1:7" x14ac:dyDescent="0.3">
      <c r="A6" s="5"/>
      <c r="B6" s="6" t="s">
        <v>1703</v>
      </c>
      <c r="C6" s="7"/>
      <c r="E6" s="122" t="s">
        <v>1716</v>
      </c>
      <c r="F6" s="123" t="s">
        <v>1680</v>
      </c>
    </row>
    <row r="7" spans="1:7" x14ac:dyDescent="0.3">
      <c r="A7" s="8"/>
      <c r="B7" s="9" t="s">
        <v>1645</v>
      </c>
      <c r="C7" s="10"/>
      <c r="E7" s="124" t="s">
        <v>1709</v>
      </c>
      <c r="F7" s="125" t="s">
        <v>1681</v>
      </c>
    </row>
    <row r="9" spans="1:7" x14ac:dyDescent="0.3">
      <c r="A9" s="49" t="s">
        <v>1722</v>
      </c>
    </row>
    <row r="10" spans="1:7" x14ac:dyDescent="0.3">
      <c r="A10" s="81" t="s">
        <v>1670</v>
      </c>
      <c r="B10" s="81" t="s">
        <v>1671</v>
      </c>
      <c r="C10" s="81" t="s">
        <v>1672</v>
      </c>
      <c r="E10" s="88" t="s">
        <v>1676</v>
      </c>
      <c r="F10" s="88" t="s">
        <v>1677</v>
      </c>
      <c r="G10" s="105"/>
    </row>
    <row r="11" spans="1:7" ht="15.6" x14ac:dyDescent="0.3">
      <c r="A11" s="2" t="s">
        <v>1673</v>
      </c>
      <c r="B11" s="84" t="s">
        <v>651</v>
      </c>
      <c r="C11" s="4" t="s">
        <v>1579</v>
      </c>
      <c r="D11" s="82"/>
      <c r="E11" s="97" t="s">
        <v>1684</v>
      </c>
      <c r="F11" s="98" t="s">
        <v>1681</v>
      </c>
      <c r="G11" s="91"/>
    </row>
    <row r="12" spans="1:7" ht="15.6" x14ac:dyDescent="0.3">
      <c r="A12" s="5" t="s">
        <v>1674</v>
      </c>
      <c r="B12" s="82" t="s">
        <v>652</v>
      </c>
      <c r="C12" s="7" t="s">
        <v>1651</v>
      </c>
      <c r="E12" s="99" t="s">
        <v>1679</v>
      </c>
      <c r="F12" s="100" t="s">
        <v>1678</v>
      </c>
      <c r="G12" s="93"/>
    </row>
    <row r="13" spans="1:7" ht="31.2" x14ac:dyDescent="0.3">
      <c r="A13" s="5" t="s">
        <v>1637</v>
      </c>
      <c r="B13" s="82" t="s">
        <v>653</v>
      </c>
      <c r="C13" s="7"/>
      <c r="E13" s="99" t="s">
        <v>1690</v>
      </c>
      <c r="F13" s="100" t="s">
        <v>1681</v>
      </c>
      <c r="G13" s="93"/>
    </row>
    <row r="14" spans="1:7" ht="31.2" x14ac:dyDescent="0.3">
      <c r="A14" s="5" t="s">
        <v>1675</v>
      </c>
      <c r="B14" s="83" t="s">
        <v>1014</v>
      </c>
      <c r="C14" s="7"/>
      <c r="E14" s="101" t="s">
        <v>1694</v>
      </c>
      <c r="F14" s="102" t="s">
        <v>1693</v>
      </c>
      <c r="G14" s="29"/>
    </row>
    <row r="15" spans="1:7" ht="15.6" x14ac:dyDescent="0.3">
      <c r="A15" s="5"/>
      <c r="B15" s="83" t="s">
        <v>1627</v>
      </c>
      <c r="C15" s="7"/>
      <c r="E15" s="101" t="s">
        <v>1696</v>
      </c>
      <c r="F15" s="102" t="s">
        <v>1691</v>
      </c>
      <c r="G15" s="29"/>
    </row>
    <row r="16" spans="1:7" ht="31.2" x14ac:dyDescent="0.3">
      <c r="A16" s="8"/>
      <c r="B16" s="85" t="s">
        <v>1630</v>
      </c>
      <c r="C16" s="10"/>
      <c r="E16" s="103" t="s">
        <v>1695</v>
      </c>
      <c r="F16" s="104" t="s">
        <v>1692</v>
      </c>
      <c r="G16" s="29"/>
    </row>
    <row r="17" spans="5:10" x14ac:dyDescent="0.3">
      <c r="E17" s="38"/>
      <c r="F17" s="38"/>
      <c r="G17" s="86"/>
    </row>
    <row r="26" spans="5:10" x14ac:dyDescent="0.3">
      <c r="G26" s="95"/>
      <c r="H26" s="95"/>
      <c r="I26" s="95"/>
      <c r="J26" s="95"/>
    </row>
    <row r="27" spans="5:10" ht="49.2" customHeight="1" x14ac:dyDescent="0.3">
      <c r="E27" s="111"/>
      <c r="G27" s="29"/>
      <c r="H27" s="29"/>
      <c r="I27" s="110"/>
      <c r="J27" s="110"/>
    </row>
    <row r="28" spans="5:10" ht="39.6" customHeight="1" x14ac:dyDescent="0.3">
      <c r="E28" s="92"/>
      <c r="F28" s="87"/>
      <c r="G28" s="29"/>
      <c r="H28" s="29"/>
      <c r="I28" s="29"/>
      <c r="J28" s="110"/>
    </row>
    <row r="29" spans="5:10" ht="20.399999999999999" customHeight="1" x14ac:dyDescent="0.3">
      <c r="G29" s="29"/>
      <c r="H29" s="29"/>
      <c r="I29" s="29"/>
      <c r="J29" s="110"/>
    </row>
    <row r="30" spans="5:10" ht="43.2" customHeight="1" x14ac:dyDescent="0.3">
      <c r="G30" s="29"/>
      <c r="H30" s="29"/>
      <c r="I30" s="29"/>
      <c r="J30" s="110"/>
    </row>
    <row r="31" spans="5:10" ht="15" x14ac:dyDescent="0.3">
      <c r="G31" s="29"/>
      <c r="H31" s="29"/>
      <c r="I31" s="110"/>
      <c r="J31" s="110"/>
    </row>
    <row r="32" spans="5:10" ht="15" x14ac:dyDescent="0.3">
      <c r="G32" s="29"/>
      <c r="H32" s="29"/>
      <c r="I32" s="29"/>
      <c r="J32" s="11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Answers_Summary</vt:lpstr>
      <vt:lpstr>Customers_Membership</vt:lpstr>
      <vt:lpstr>Shipment_Details_Status</vt:lpstr>
      <vt:lpstr>Pivots</vt:lpstr>
      <vt:lpstr>Dashboard_1</vt:lpstr>
      <vt:lpstr>Dashboard_2</vt:lpstr>
      <vt:lpstr>Payment_Details</vt:lpstr>
      <vt:lpstr>Dashboard_pivots_1</vt:lpstr>
      <vt:lpstr>Data_Breakthrough</vt:lpstr>
      <vt:lpstr>Membership_Details</vt:lpstr>
      <vt:lpstr>Status</vt:lpstr>
      <vt:lpstr>Employee_Details</vt:lpstr>
      <vt:lpstr>Employee_Manages_Shipment</vt:lpstr>
      <vt:lpstr>Amount_Paid</vt:lpstr>
      <vt:lpstr>Customer_Id</vt:lpstr>
      <vt:lpstr>Payment_Mode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dc:creator>
  <cp:lastModifiedBy>ASUS</cp:lastModifiedBy>
  <dcterms:created xsi:type="dcterms:W3CDTF">2025-04-09T04:25:15Z</dcterms:created>
  <dcterms:modified xsi:type="dcterms:W3CDTF">2025-04-27T12:29:16Z</dcterms:modified>
</cp:coreProperties>
</file>