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dd738673d2882a/Desktop/"/>
    </mc:Choice>
  </mc:AlternateContent>
  <xr:revisionPtr revIDLastSave="5" documentId="8_{BB276E16-CF48-4234-89C9-25727E1546AD}" xr6:coauthVersionLast="47" xr6:coauthVersionMax="47" xr10:uidLastSave="{4D672B05-3542-4394-B148-5425815C0725}"/>
  <bookViews>
    <workbookView xWindow="-120" yWindow="-120" windowWidth="29040" windowHeight="15720" activeTab="5" xr2:uid="{00000000-000D-0000-FFFF-FFFF00000000}"/>
  </bookViews>
  <sheets>
    <sheet name="Crowdfunding" sheetId="1" r:id="rId1"/>
    <sheet name="CategoryStats" sheetId="2" r:id="rId2"/>
    <sheet name="Backers01" sheetId="8" r:id="rId3"/>
    <sheet name="SubcategoryStats" sheetId="3" r:id="rId4"/>
    <sheet name="LaunchDateOutcomes" sheetId="5" r:id="rId5"/>
    <sheet name="GoalOutcomes" sheetId="6" r:id="rId6"/>
  </sheets>
  <definedNames>
    <definedName name="_xlnm._FilterDatabase" localSheetId="2" hidden="1">Backers01!$D$1:$E$365</definedName>
    <definedName name="_xlnm._FilterDatabase" localSheetId="0" hidden="1">Crowdfunding!$A$1:$T$1001</definedName>
    <definedName name="_xlchart.v1.0" hidden="1">GoalOutcomes!$A$2:$A$13</definedName>
    <definedName name="_xlchart.v1.1" hidden="1">GoalOutcomes!$F$1</definedName>
    <definedName name="_xlchart.v1.2" hidden="1">GoalOutcomes!$F$2:$F$13</definedName>
    <definedName name="_xlchart.v1.3" hidden="1">GoalOutcomes!$G$1</definedName>
    <definedName name="_xlchart.v1.4" hidden="1">GoalOutcomes!$G$2:$G$13</definedName>
    <definedName name="_xlchart.v1.5" hidden="1">GoalOutcomes!$H$1</definedName>
    <definedName name="_xlchart.v1.6" hidden="1">GoalOutcomes!$H$2:$H$13</definedName>
  </definedNames>
  <calcPr calcId="191029"/>
  <pivotCaches>
    <pivotCache cacheId="26" r:id="rId7"/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8" l="1"/>
  <c r="K2" i="8"/>
  <c r="K7" i="8"/>
  <c r="K14" i="8"/>
  <c r="K11" i="8"/>
  <c r="K10" i="8"/>
  <c r="K15" i="8"/>
  <c r="K12" i="8"/>
  <c r="K6" i="8"/>
  <c r="K5" i="8"/>
  <c r="K4" i="8"/>
  <c r="K3" i="8"/>
  <c r="C2" i="6"/>
  <c r="B2" i="6"/>
  <c r="I991" i="1"/>
  <c r="I15" i="1"/>
  <c r="D13" i="6" l="1"/>
  <c r="D12" i="6"/>
  <c r="D11" i="6"/>
  <c r="D10" i="6"/>
  <c r="D9" i="6"/>
  <c r="D8" i="6"/>
  <c r="D6" i="6"/>
  <c r="D7" i="6"/>
  <c r="D5" i="6"/>
  <c r="D4" i="6"/>
  <c r="C4" i="6"/>
  <c r="C13" i="6"/>
  <c r="B13" i="6"/>
  <c r="C12" i="6"/>
  <c r="C11" i="6"/>
  <c r="C10" i="6"/>
  <c r="C9" i="6"/>
  <c r="C8" i="6"/>
  <c r="C7" i="6"/>
  <c r="C6" i="6"/>
  <c r="C5" i="6"/>
  <c r="B5" i="6"/>
  <c r="B12" i="6"/>
  <c r="B11" i="6"/>
  <c r="B10" i="6"/>
  <c r="B9" i="6"/>
  <c r="B8" i="6"/>
  <c r="B7" i="6"/>
  <c r="B4" i="6"/>
  <c r="D3" i="6"/>
  <c r="C3" i="6"/>
  <c r="D2" i="6"/>
  <c r="B3" i="6"/>
  <c r="B6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6" l="1"/>
  <c r="E12" i="6"/>
  <c r="G12" i="6" s="1"/>
  <c r="E3" i="6"/>
  <c r="F3" i="6" s="1"/>
  <c r="E5" i="6"/>
  <c r="F5" i="6" s="1"/>
  <c r="E8" i="6"/>
  <c r="G8" i="6" s="1"/>
  <c r="E4" i="6"/>
  <c r="G4" i="6" s="1"/>
  <c r="E9" i="6"/>
  <c r="F9" i="6" s="1"/>
  <c r="E10" i="6"/>
  <c r="G10" i="6" s="1"/>
  <c r="E13" i="6"/>
  <c r="G13" i="6" s="1"/>
  <c r="H3" i="6"/>
  <c r="G11" i="6"/>
  <c r="H11" i="6"/>
  <c r="E7" i="6"/>
  <c r="F7" i="6" s="1"/>
  <c r="E6" i="6"/>
  <c r="G6" i="6" s="1"/>
  <c r="E2" i="6"/>
  <c r="F11" i="6"/>
  <c r="G3" i="6" l="1"/>
  <c r="F8" i="6"/>
  <c r="F2" i="6"/>
  <c r="G2" i="6"/>
  <c r="H2" i="6"/>
  <c r="H5" i="6"/>
  <c r="G5" i="6"/>
  <c r="F4" i="6"/>
  <c r="F12" i="6"/>
  <c r="H12" i="6"/>
  <c r="H9" i="6"/>
  <c r="H8" i="6"/>
  <c r="F13" i="6"/>
  <c r="G9" i="6"/>
  <c r="F10" i="6"/>
  <c r="H10" i="6"/>
  <c r="H13" i="6"/>
  <c r="H4" i="6"/>
  <c r="H6" i="6"/>
  <c r="G7" i="6"/>
  <c r="H7" i="6"/>
  <c r="F6" i="6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<sst xmlns="http://schemas.openxmlformats.org/spreadsheetml/2006/main" count="7068" uniqueCount="2115">
  <si>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</si>
  <si>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</si>
  <si>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</si>
  <si>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</si>
  <si>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</si>
  <si>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</si>
  <si>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</si>
  <si>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</si>
  <si>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</si>
  <si>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</si>
  <si>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</si>
  <si>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</si>
  <si>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</si>
  <si>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</si>
  <si>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</si>
  <si>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</si>
  <si>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</si>
  <si>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</si>
  <si>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</si>
  <si>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</si>
  <si>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</si>
  <si>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</si>
  <si>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</si>
  <si>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</si>
  <si>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</si>
  <si>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</si>
  <si>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</si>
  <si>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</si>
  <si>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</si>
  <si>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</si>
  <si>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</si>
  <si>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</si>
  <si>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</si>
  <si>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</si>
  <si>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</si>
  <si>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</si>
  <si>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</si>
  <si>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</si>
  <si>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</si>
  <si>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</si>
  <si>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</si>
  <si>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</si>
  <si>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</si>
  <si>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</si>
  <si>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</si>
  <si>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</si>
  <si>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</si>
  <si>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</si>
  <si>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</si>
  <si>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</si>
  <si>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</si>
  <si>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</si>
  <si>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</si>
  <si>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</si>
  <si>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</si>
  <si>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</si>
  <si>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</si>
  <si>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</si>
  <si>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</si>
  <si>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</si>
  <si>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</si>
  <si>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</si>
  <si>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</si>
  <si>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</si>
  <si>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</si>
  <si>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</si>
  <si>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</si>
  <si>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</si>
  <si>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</si>
  <si>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</si>
  <si>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</si>
  <si>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</si>
  <si>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</si>
  <si>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</si>
  <si>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</si>
  <si>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</si>
  <si>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</si>
  <si>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</si>
  <si>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</si>
  <si>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</si>
  <si>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</si>
  <si>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</si>
  <si>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</si>
  <si>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</si>
  <si>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</si>
  <si>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</si>
  <si>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</si>
  <si>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</si>
  <si>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</si>
  <si>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</si>
  <si>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</si>
  <si>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</si>
  <si>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</si>
  <si>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</si>
  <si>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</si>
  <si>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</si>
  <si>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</si>
  <si>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</si>
  <si>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</si>
  <si>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</si>
  <si>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</si>
  <si>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</si>
  <si>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</si>
  <si>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</si>
  <si>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</si>
  <si>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</si>
  <si>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</si>
  <si>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</si>
  <si>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</si>
  <si>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</si>
  <si>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</si>
  <si>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</si>
  <si>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</si>
  <si>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</si>
  <si>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</si>
  <si>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</si>
  <si>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</si>
  <si>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</si>
  <si>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</si>
  <si>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</si>
  <si>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</si>
  <si>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</si>
  <si>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</si>
  <si>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</si>
  <si>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</si>
  <si>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</si>
  <si>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</si>
  <si>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</si>
  <si>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</si>
  <si>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</si>
  <si>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</si>
  <si>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</si>
  <si>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</si>
  <si>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</si>
  <si>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</si>
  <si>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</si>
  <si>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</si>
  <si>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</si>
  <si>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</si>
  <si>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</si>
  <si>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</si>
  <si>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</si>
  <si>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</si>
  <si>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</si>
  <si>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</si>
  <si>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</si>
  <si>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</si>
  <si>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</si>
  <si>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</si>
  <si>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</si>
  <si>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</si>
  <si>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</si>
  <si>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</si>
  <si>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</si>
  <si>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</si>
  <si>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</si>
  <si>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</si>
  <si>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</si>
  <si>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</si>
  <si>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</si>
  <si>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</si>
  <si>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</si>
  <si>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</si>
  <si>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</si>
  <si>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</si>
  <si>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</si>
  <si>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</si>
  <si>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</si>
  <si>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</si>
  <si>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</si>
  <si>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</si>
  <si>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</si>
  <si>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</si>
  <si>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</si>
  <si>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</si>
  <si>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</si>
  <si>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</si>
  <si>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</si>
  <si>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</si>
  <si>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</si>
  <si>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</si>
  <si>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</si>
  <si>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</si>
  <si>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</si>
  <si>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</si>
  <si>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</si>
  <si>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</si>
  <si>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</si>
  <si>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</si>
  <si>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</si>
  <si>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</si>
  <si>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</si>
  <si>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</si>
  <si>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</si>
  <si>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</si>
  <si>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</si>
  <si>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</si>
  <si>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</si>
  <si>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</si>
  <si>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</si>
  <si>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</si>
  <si>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</si>
  <si>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</si>
  <si>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</si>
  <si>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</si>
  <si>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</si>
  <si>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</si>
  <si>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</si>
  <si>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</si>
  <si>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</si>
  <si>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</si>
  <si>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</si>
  <si>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</si>
  <si>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</si>
  <si>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</si>
  <si>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</si>
  <si>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</si>
  <si>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</si>
  <si>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</si>
  <si>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</si>
  <si>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</si>
  <si>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</si>
  <si>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</si>
  <si>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</si>
  <si>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</si>
  <si>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</si>
  <si>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</si>
  <si>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</si>
  <si>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</si>
  <si>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</si>
  <si>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</si>
  <si>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</si>
  <si>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</si>
  <si>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</si>
  <si>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</si>
  <si>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</si>
  <si>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</si>
  <si>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</si>
  <si>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</si>
  <si>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</si>
  <si>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</si>
  <si>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</si>
  <si>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</si>
  <si>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</si>
  <si>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</si>
  <si>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</si>
  <si>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</si>
  <si>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</si>
  <si>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</si>
  <si>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</si>
  <si>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</si>
  <si>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</si>
  <si>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</si>
  <si>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</si>
  <si>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</si>
  <si>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</si>
  <si>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</si>
  <si>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</si>
  <si>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</si>
  <si>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</si>
  <si>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</si>
  <si>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</si>
  <si>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</si>
  <si>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</si>
  <si>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</si>
  <si>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</si>
  <si>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</si>
  <si>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</si>
  <si>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</si>
  <si>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</si>
  <si>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</si>
  <si>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</si>
  <si>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</si>
  <si>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</si>
  <si>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</si>
  <si>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</si>
  <si>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</si>
  <si>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</si>
  <si>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</si>
  <si>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</si>
  <si>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</si>
  <si>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</si>
  <si>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</si>
  <si>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</si>
  <si>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</si>
  <si>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</si>
  <si>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</si>
  <si>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</si>
  <si>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</si>
  <si>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</si>
  <si>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</si>
  <si>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</si>
  <si>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</si>
  <si>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</si>
  <si>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</si>
  <si>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</si>
  <si>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</si>
  <si>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</si>
  <si>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</si>
  <si>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</si>
  <si>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</si>
  <si>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</si>
  <si>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</si>
  <si>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</si>
  <si>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</si>
  <si>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</si>
  <si>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</si>
  <si>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</si>
  <si>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</si>
  <si>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</si>
  <si>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</si>
  <si>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</si>
  <si>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</si>
  <si>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</si>
  <si>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</si>
  <si>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</si>
  <si>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</si>
  <si>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</si>
  <si>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</si>
  <si>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</si>
  <si>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</si>
  <si>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</si>
  <si>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</si>
  <si>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</si>
  <si>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</si>
  <si>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</si>
  <si>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</si>
  <si>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</si>
  <si>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</si>
  <si>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</si>
  <si>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</si>
  <si>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</si>
  <si>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</si>
  <si>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</si>
  <si>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</si>
  <si>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</si>
  <si>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</si>
  <si>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</si>
  <si>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</si>
  <si>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</si>
  <si>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</si>
  <si>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</si>
  <si>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</si>
  <si>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</si>
  <si>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</si>
  <si>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</si>
  <si>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</si>
  <si>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</si>
  <si>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</si>
  <si>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</si>
  <si>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</si>
  <si>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</si>
  <si>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</si>
  <si>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</si>
  <si>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</si>
  <si>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</si>
  <si>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</si>
  <si>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</si>
  <si>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</si>
  <si>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</si>
  <si>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</si>
  <si>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</si>
  <si>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</si>
  <si>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</si>
  <si>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</si>
  <si>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</si>
  <si>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</si>
  <si>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</si>
  <si>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</si>
  <si>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</si>
  <si>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</si>
  <si>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</si>
  <si>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</si>
  <si>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</si>
  <si>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</si>
  <si>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</si>
  <si>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</si>
  <si>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</si>
  <si>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</si>
  <si>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</si>
  <si>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</si>
  <si>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</si>
  <si>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</si>
  <si>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</si>
  <si>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</si>
  <si>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</si>
  <si>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</si>
  <si>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</si>
  <si>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</si>
  <si>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</si>
  <si>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</si>
  <si>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</si>
  <si>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</si>
  <si>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</si>
  <si>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</si>
  <si>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</si>
  <si>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</si>
  <si>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</si>
  <si>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</si>
  <si>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</si>
  <si>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</si>
  <si>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</si>
  <si>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</si>
  <si>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</si>
  <si>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</si>
  <si>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</si>
  <si>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</si>
  <si>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</si>
  <si>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</si>
  <si>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</si>
  <si>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</si>
  <si>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</si>
  <si>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</si>
  <si>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</si>
  <si>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</si>
  <si>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</si>
  <si>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</si>
  <si>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</si>
  <si>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</si>
  <si>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</si>
  <si>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</si>
  <si>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</si>
  <si>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</si>
  <si>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</si>
  <si>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</si>
  <si>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</si>
  <si>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</si>
  <si>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</si>
  <si>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</si>
  <si>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</si>
  <si>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</si>
  <si>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</si>
  <si>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</si>
  <si>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</si>
  <si>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</si>
  <si>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</si>
  <si>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</si>
  <si>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</si>
  <si>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</si>
  <si>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</si>
  <si>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</si>
  <si>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</si>
  <si>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</si>
  <si>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</si>
  <si>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</si>
  <si>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</si>
  <si>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</si>
  <si>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</si>
  <si>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</si>
  <si>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</si>
  <si>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</si>
  <si>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</si>
  <si>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</si>
  <si>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</si>
  <si>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</si>
  <si>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</si>
  <si>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</si>
  <si>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</si>
  <si>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</si>
  <si>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</si>
  <si>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</si>
  <si>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</si>
  <si>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</si>
  <si>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</si>
  <si>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</si>
  <si>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</si>
  <si>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</si>
  <si>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</si>
  <si>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</si>
  <si>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</si>
  <si>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</si>
  <si>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</si>
  <si>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</si>
  <si>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</si>
  <si>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</si>
  <si>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</si>
  <si>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</si>
  <si>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</si>
  <si>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</si>
  <si>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</si>
  <si>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</si>
  <si>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</si>
  <si>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</si>
  <si>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</si>
  <si>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</si>
  <si>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</si>
  <si>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</si>
  <si>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</si>
  <si>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</si>
  <si>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</si>
  <si>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</si>
  <si>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</si>
  <si>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</si>
  <si>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</si>
  <si>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</si>
  <si>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</si>
  <si>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</si>
  <si>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</si>
  <si>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</si>
  <si>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</si>
  <si>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</si>
  <si>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</si>
  <si>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</si>
  <si>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</si>
  <si>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</si>
  <si>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</si>
  <si>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</si>
  <si>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</si>
  <si>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</si>
  <si>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</si>
  <si>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</si>
  <si>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</si>
  <si>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</si>
  <si>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</si>
  <si>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</si>
  <si>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</si>
  <si>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</si>
  <si>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</si>
  <si>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</si>
  <si>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</si>
  <si>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</si>
  <si>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</si>
  <si>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</si>
  <si>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</si>
  <si>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</si>
  <si>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</si>
  <si>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</si>
  <si>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</si>
  <si>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</si>
  <si>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</si>
  <si>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</si>
  <si>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</si>
  <si>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</si>
  <si>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</si>
  <si>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</si>
  <si>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</si>
  <si>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</si>
  <si>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</si>
  <si>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</si>
  <si>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</si>
  <si>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</si>
  <si>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</si>
  <si>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</si>
  <si>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</si>
  <si>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</si>
  <si>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</si>
  <si>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</si>
  <si>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</si>
  <si>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</si>
  <si>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</si>
  <si>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</si>
  <si>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</si>
  <si>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</si>
  <si>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</si>
  <si>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</si>
  <si>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</si>
  <si>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</si>
  <si>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</si>
  <si>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</si>
  <si>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</si>
  <si>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</si>
  <si>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</si>
  <si>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</si>
  <si>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</si>
  <si>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</si>
  <si>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</si>
  <si>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</si>
  <si>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</si>
  <si>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</si>
  <si>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</si>
  <si>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</si>
  <si>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</si>
  <si>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</si>
  <si>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</si>
  <si>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</si>
  <si>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</si>
  <si>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</si>
  <si>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</si>
  <si>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</si>
  <si>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</si>
  <si>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</si>
  <si>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</si>
  <si>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</si>
  <si>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</si>
  <si>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</si>
  <si>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</si>
  <si>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</si>
  <si>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</si>
  <si>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</si>
  <si>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</si>
  <si>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</si>
  <si>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</si>
  <si>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</si>
  <si>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</si>
  <si>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</si>
  <si>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</si>
  <si>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</si>
  <si>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</si>
  <si>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</si>
  <si>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</si>
  <si>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</si>
  <si>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</si>
  <si>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</si>
  <si>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</si>
  <si>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</si>
  <si>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</si>
  <si>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</si>
  <si>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</si>
  <si>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</si>
  <si>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</si>
  <si>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</si>
  <si>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</si>
  <si>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</si>
  <si>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</si>
  <si>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</si>
  <si>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</si>
  <si>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</si>
  <si>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</si>
  <si>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</si>
  <si>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</si>
  <si>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</si>
  <si>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</si>
  <si>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</si>
  <si>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</si>
  <si>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</si>
  <si>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</si>
  <si>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</si>
  <si>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</si>
  <si>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</si>
  <si>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</si>
  <si>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</si>
  <si>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</si>
  <si>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</si>
  <si>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</si>
  <si>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</si>
  <si>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</si>
  <si>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</si>
  <si>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</si>
  <si>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</si>
  <si>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</si>
  <si>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</si>
  <si>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</si>
  <si>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</si>
  <si>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</si>
  <si>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</si>
  <si>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</si>
  <si>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</si>
  <si>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</si>
  <si>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</si>
  <si>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</si>
  <si>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</si>
  <si>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</si>
  <si>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</si>
  <si>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</si>
  <si>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</si>
  <si>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</si>
  <si>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</si>
  <si>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</si>
  <si>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</si>
  <si>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</si>
  <si>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</si>
  <si>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</si>
  <si>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</si>
  <si>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</si>
  <si>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</si>
  <si>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</si>
  <si>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</si>
  <si>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</si>
  <si>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</si>
  <si>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</si>
  <si>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</si>
  <si>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</si>
  <si>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</si>
  <si>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</si>
  <si>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</si>
  <si>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</si>
  <si>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</si>
  <si>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</si>
  <si>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</si>
  <si>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</si>
  <si>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</si>
  <si>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</si>
  <si>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</si>
  <si>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</si>
  <si>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</si>
  <si>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</si>
  <si>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</si>
  <si>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</si>
  <si>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</si>
  <si>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</si>
  <si>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</si>
  <si>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</si>
  <si>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</si>
  <si>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</si>
  <si>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</si>
  <si>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</si>
  <si>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</si>
  <si>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</si>
  <si>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</si>
  <si>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</si>
  <si>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</si>
  <si>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</si>
  <si>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</si>
  <si>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</si>
  <si>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</si>
  <si>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</si>
  <si>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</si>
  <si>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</si>
  <si>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</si>
  <si>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</si>
  <si>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</si>
  <si>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</si>
  <si>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</si>
  <si>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</si>
  <si>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</si>
  <si>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</si>
  <si>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</si>
  <si>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</si>
  <si>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</si>
  <si>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</si>
  <si>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</si>
  <si>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</si>
  <si>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</si>
  <si>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</si>
  <si>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</si>
  <si>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</si>
  <si>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</si>
  <si>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</si>
  <si>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</si>
  <si>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</si>
  <si>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</si>
  <si>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</si>
  <si>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</si>
  <si>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</si>
  <si>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</si>
  <si>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</si>
  <si>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</si>
  <si>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</si>
  <si>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</si>
  <si>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</si>
  <si>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</si>
  <si>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</si>
  <si>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</si>
  <si>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</si>
  <si>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</si>
  <si>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</si>
  <si>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</si>
  <si>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</si>
  <si>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</si>
  <si>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</si>
  <si>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</si>
  <si>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</si>
  <si>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</si>
  <si>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</si>
  <si>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</si>
  <si>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</si>
  <si>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</si>
  <si>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</si>
  <si>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</si>
  <si>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</si>
  <si>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</si>
  <si>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</si>
  <si>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</si>
  <si>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</si>
  <si>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</si>
  <si>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</si>
  <si>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</si>
  <si>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</si>
  <si>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</si>
  <si>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</si>
  <si>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</si>
  <si>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</si>
  <si>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</si>
  <si>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</si>
  <si>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</si>
  <si>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</si>
  <si>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</si>
  <si>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</si>
  <si>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</si>
  <si>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</si>
  <si>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</si>
  <si>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</si>
  <si>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</si>
  <si>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</si>
  <si>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</si>
  <si>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</si>
  <si>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</si>
  <si>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</si>
  <si>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</si>
  <si>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</si>
  <si>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</si>
  <si>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</si>
  <si>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</si>
  <si>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</si>
  <si>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</si>
  <si>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</si>
  <si>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</si>
  <si>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</si>
  <si>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</si>
  <si>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</si>
  <si>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</si>
  <si>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</si>
  <si>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</si>
  <si>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</si>
  <si>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</si>
  <si>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</si>
  <si>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</si>
  <si>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</si>
  <si>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</si>
  <si>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</si>
  <si>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</si>
  <si>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</si>
  <si>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</si>
  <si>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</si>
  <si>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</si>
  <si>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</si>
  <si>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</si>
  <si>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</si>
  <si>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</si>
  <si>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</si>
  <si>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</si>
  <si>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</si>
  <si>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</si>
  <si>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</si>
  <si>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</si>
  <si>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</si>
  <si>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</si>
  <si>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</si>
  <si>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</si>
  <si>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</si>
  <si>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</si>
  <si>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</si>
  <si>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</si>
  <si>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</si>
  <si>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</si>
  <si>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</si>
  <si>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</si>
  <si>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</si>
  <si>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</si>
  <si>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</si>
  <si>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</si>
  <si>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</si>
  <si>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</si>
  <si>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</si>
  <si>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</si>
  <si>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</si>
  <si>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</si>
  <si>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</si>
  <si>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</si>
  <si>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</si>
  <si>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</si>
  <si>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</si>
  <si>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</si>
  <si>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</si>
  <si>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</si>
  <si>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</si>
  <si>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</si>
  <si>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</si>
  <si>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</si>
  <si>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</si>
  <si>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</si>
  <si>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</si>
  <si>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</si>
  <si>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</si>
  <si>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</si>
  <si>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</si>
  <si>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</si>
  <si>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</si>
  <si>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</si>
  <si>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</si>
  <si>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</si>
  <si>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</si>
  <si>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</si>
  <si>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</si>
  <si>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</si>
  <si>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</si>
  <si>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</si>
  <si>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</si>
  <si>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</si>
  <si>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</si>
  <si>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</si>
  <si>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</si>
  <si>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</si>
  <si>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</si>
  <si>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</si>
  <si>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</si>
  <si>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</si>
  <si>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</si>
  <si>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</si>
  <si>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</si>
  <si>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</si>
  <si>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</si>
  <si>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</si>
  <si>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</si>
  <si>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</si>
  <si>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</si>
  <si>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</si>
  <si>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</si>
  <si>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</si>
  <si>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</si>
  <si>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</si>
  <si>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</si>
  <si>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</si>
  <si>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</si>
  <si>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</si>
  <si>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</si>
  <si>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</si>
  <si>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</si>
  <si>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</si>
  <si>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</si>
  <si>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</si>
  <si>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</si>
  <si>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</si>
  <si>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</si>
  <si>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</si>
  <si>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</si>
  <si>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</si>
  <si>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</si>
  <si>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</si>
  <si>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</si>
  <si>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</si>
  <si>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</si>
  <si>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</si>
  <si>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</si>
  <si>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</si>
  <si>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</si>
  <si>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</si>
  <si>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</si>
  <si>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</si>
  <si>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</si>
  <si>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</si>
  <si>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</si>
  <si>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</si>
  <si>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</si>
  <si>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</si>
  <si>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</si>
  <si>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</si>
  <si>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</si>
  <si>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</si>
  <si>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</si>
  <si>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</si>
  <si>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</si>
  <si>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</si>
  <si>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</si>
  <si>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</si>
  <si>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</si>
  <si>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</si>
  <si>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</si>
  <si>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</si>
  <si>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</si>
  <si>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</si>
  <si>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</si>
  <si>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</si>
  <si>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</si>
  <si>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</si>
  <si>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</si>
  <si>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</si>
  <si>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</si>
  <si>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</si>
  <si>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</si>
  <si>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</si>
  <si>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</si>
  <si>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</si>
  <si>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</si>
  <si>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</si>
  <si>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</si>
  <si>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</si>
  <si>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</si>
  <si>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</si>
  <si>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</si>
  <si>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</si>
  <si>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</si>
  <si>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</si>
  <si>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</si>
  <si>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</si>
  <si>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</si>
  <si>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</si>
  <si>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</si>
  <si>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</si>
  <si>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</si>
  <si>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</si>
  <si>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</si>
  <si>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</si>
  <si>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</si>
  <si>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</si>
  <si>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</si>
  <si>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</si>
  <si>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</si>
  <si>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</si>
  <si>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</si>
  <si>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</si>
  <si>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</si>
  <si>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</si>
  <si>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</si>
  <si>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</si>
  <si>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</si>
  <si>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</si>
  <si>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</si>
  <si>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</si>
  <si>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</si>
  <si>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</si>
  <si>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</si>
  <si>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</si>
  <si>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</si>
  <si>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</si>
  <si>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</si>
  <si>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</si>
  <si>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</si>
  <si>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</si>
  <si>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</si>
  <si>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</si>
  <si>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</si>
  <si>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</si>
  <si>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</si>
  <si>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</si>
  <si>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</si>
  <si>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</si>
  <si>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</si>
  <si>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</si>
  <si>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</si>
  <si>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</si>
  <si>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</si>
  <si>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</si>
  <si>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</si>
  <si>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</si>
  <si>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</si>
  <si>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</si>
  <si>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</si>
  <si>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</si>
  <si>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</si>
  <si>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</si>
  <si>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</si>
  <si>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</si>
  <si>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</si>
  <si>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</si>
  <si>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</si>
  <si>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</si>
  <si>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</si>
  <si>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</si>
  <si>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</si>
  <si>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</si>
  <si>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</si>
  <si>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</si>
  <si>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</si>
  <si>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</si>
  <si>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</si>
  <si>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</si>
  <si>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</si>
  <si>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</si>
  <si>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</si>
  <si>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</si>
  <si>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</si>
  <si>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</si>
  <si>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</si>
  <si>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</si>
  <si>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</si>
  <si>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</si>
  <si>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</si>
  <si>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</si>
  <si>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</si>
  <si>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</si>
  <si>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</si>
  <si>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</si>
  <si>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</si>
  <si>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</si>
  <si>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</si>
  <si>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</si>
  <si>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</si>
  <si>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</si>
  <si>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</si>
  <si>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</si>
  <si>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</si>
  <si>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</si>
  <si>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</si>
  <si>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</si>
  <si>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</si>
  <si>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</si>
  <si>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</si>
  <si>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</si>
  <si>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</si>
  <si>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</si>
  <si>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</si>
  <si>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</si>
  <si>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</si>
  <si>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</si>
  <si>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</si>
  <si>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</si>
  <si>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</si>
  <si>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</si>
  <si>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</si>
  <si>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</si>
  <si>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</si>
  <si>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</si>
  <si>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</si>
  <si>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</si>
  <si>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</si>
  <si>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</si>
  <si>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</si>
  <si>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</si>
  <si>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</si>
  <si>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</si>
  <si>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</si>
  <si>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</si>
  <si>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</si>
  <si>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</si>
  <si>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</si>
  <si>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</si>
  <si>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</si>
  <si>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</si>
  <si>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</si>
  <si>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</si>
  <si>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</si>
  <si>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</si>
  <si>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</si>
  <si>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</si>
  <si>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</si>
  <si>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</si>
  <si>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</si>
  <si>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</si>
  <si>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</si>
  <si>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</si>
  <si>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</si>
  <si>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</si>
  <si>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</si>
  <si>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</si>
  <si>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</si>
  <si>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</si>
  <si>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</si>
  <si>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</si>
  <si>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</si>
  <si>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</si>
  <si>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</si>
  <si>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</si>
  <si>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</si>
  <si>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</si>
  <si>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</si>
  <si>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</si>
  <si>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</si>
  <si>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</si>
  <si>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</si>
  <si>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</si>
  <si>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</si>
  <si>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</si>
  <si>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</si>
  <si>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</si>
  <si>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</si>
  <si>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</si>
  <si>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</si>
  <si>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</si>
  <si>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</si>
  <si>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</si>
  <si>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</si>
  <si>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</si>
  <si>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</si>
  <si>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</si>
  <si>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</si>
  <si>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</si>
  <si>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</si>
  <si>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</si>
  <si>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</si>
  <si>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</si>
  <si>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</si>
  <si>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</si>
  <si>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</si>
  <si>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</si>
  <si>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</si>
  <si>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</si>
  <si>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</si>
  <si>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</si>
  <si>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</si>
  <si>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</si>
  <si>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</si>
  <si>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</si>
  <si>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</si>
  <si>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</si>
  <si>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</si>
  <si>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</si>
  <si>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</si>
  <si>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</si>
  <si>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</si>
  <si>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</si>
  <si>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</si>
  <si>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</si>
  <si>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</si>
  <si>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</si>
  <si>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</si>
  <si>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</si>
  <si>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</si>
  <si>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</si>
  <si>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</si>
  <si>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</si>
  <si>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</si>
  <si>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</si>
  <si>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</si>
  <si>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</si>
  <si>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</si>
  <si>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</si>
  <si>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</si>
  <si>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</si>
  <si>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</si>
  <si>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</si>
  <si>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</si>
  <si>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</si>
  <si>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</si>
  <si>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</si>
  <si>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</si>
  <si>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</si>
  <si>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</si>
  <si>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</si>
  <si>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</si>
  <si>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</si>
  <si>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</si>
  <si>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</si>
  <si>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</si>
  <si>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</si>
  <si>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</si>
  <si>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</si>
  <si>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</si>
  <si>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</si>
  <si>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</si>
  <si>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</si>
  <si>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</si>
  <si>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</si>
  <si>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</si>
  <si>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</si>
  <si>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</si>
  <si>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</si>
  <si>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</si>
  <si>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</si>
  <si>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</si>
  <si>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</si>
  <si>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</si>
  <si>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</si>
  <si>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</si>
  <si>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</si>
  <si>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</si>
  <si>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</si>
  <si>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</si>
  <si>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</si>
  <si>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</si>
  <si>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</si>
  <si>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</si>
  <si>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</si>
  <si>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</si>
  <si>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</si>
  <si>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</si>
  <si>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</si>
  <si>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</si>
  <si>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</si>
  <si>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</si>
  <si>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</si>
  <si>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</si>
  <si>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</si>
  <si>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</si>
  <si>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</si>
  <si>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</si>
  <si>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</si>
  <si>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</si>
  <si>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</si>
  <si>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</si>
  <si>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</si>
  <si>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</si>
  <si>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</si>
  <si>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</si>
  <si>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</si>
  <si>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</si>
  <si>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</si>
  <si>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</si>
  <si>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</si>
  <si>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</si>
  <si>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</si>
  <si>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</si>
  <si>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</si>
  <si>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</si>
  <si>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</si>
  <si>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</si>
  <si>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</si>
  <si>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</si>
  <si>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</si>
  <si>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</si>
  <si>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</si>
  <si>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</si>
  <si>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</si>
  <si>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</si>
  <si>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</si>
  <si>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</si>
  <si>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</si>
  <si>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</si>
  <si>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</si>
  <si>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</si>
  <si>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</si>
  <si>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</si>
  <si>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</si>
  <si>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</si>
  <si>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</si>
  <si>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</si>
  <si>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</si>
  <si>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</si>
  <si>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</si>
  <si>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</si>
  <si>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</si>
  <si>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</si>
  <si>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</si>
  <si>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</si>
  <si>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</si>
  <si>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</si>
  <si>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</si>
  <si>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</si>
  <si>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</si>
  <si>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</si>
  <si>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</si>
  <si>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</si>
  <si>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</si>
  <si>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</si>
  <si>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</si>
  <si>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</si>
  <si>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</si>
  <si>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</si>
  <si>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</si>
  <si>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</si>
  <si>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</si>
  <si>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</si>
  <si>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</si>
  <si>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</si>
  <si>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</si>
  <si>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</si>
  <si>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</si>
  <si>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</si>
  <si>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</si>
  <si>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</si>
  <si>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</si>
  <si>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</si>
  <si>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</si>
  <si>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</si>
  <si>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</si>
  <si>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</si>
  <si>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</si>
  <si>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</si>
  <si>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</si>
  <si>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</si>
  <si>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</si>
  <si>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</si>
  <si>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</si>
  <si>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</si>
  <si>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</si>
  <si>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</si>
  <si>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</si>
  <si>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</si>
  <si>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</si>
  <si>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</si>
  <si>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</si>
  <si>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</si>
  <si>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</si>
  <si>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</si>
  <si>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</si>
  <si>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</si>
  <si>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</si>
  <si>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</si>
  <si>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</si>
  <si>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</si>
  <si>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</si>
  <si>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</si>
  <si>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</si>
  <si>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</si>
  <si>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</si>
  <si>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</si>
  <si>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</si>
  <si>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</si>
  <si>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</si>
  <si>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</si>
  <si>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</si>
  <si>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</si>
  <si>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</si>
  <si>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</si>
  <si>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</si>
  <si>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</si>
  <si>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</si>
  <si>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</si>
  <si>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</si>
  <si>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</si>
  <si>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</si>
  <si>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</si>
  <si>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</si>
  <si>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</si>
  <si>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</si>
  <si>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</si>
  <si>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</si>
  <si>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</si>
  <si>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</si>
  <si>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</si>
  <si>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</si>
  <si>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</si>
  <si>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</si>
  <si>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</si>
  <si>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</si>
  <si>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</si>
  <si>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</si>
  <si>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</si>
  <si>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</si>
  <si>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</si>
  <si>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</si>
  <si>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</si>
  <si>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</si>
  <si>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</si>
  <si>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</si>
  <si>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</si>
  <si>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</si>
  <si>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</si>
  <si>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</si>
  <si>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</si>
  <si>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</si>
  <si>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</si>
  <si>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</si>
  <si>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</si>
  <si>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</si>
  <si>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</si>
  <si>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</si>
  <si>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</si>
  <si>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</si>
  <si>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</si>
  <si>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</si>
  <si>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</si>
  <si>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</si>
  <si>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</si>
  <si>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</si>
  <si>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</si>
  <si>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</si>
  <si>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</si>
  <si>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</si>
  <si>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</si>
  <si>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</si>
  <si>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</si>
  <si>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</si>
  <si>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</si>
  <si>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</si>
  <si>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</si>
  <si>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</si>
  <si>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</si>
  <si>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</si>
  <si>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</si>
  <si>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</si>
  <si>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</si>
  <si>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</si>
  <si>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</si>
  <si>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</si>
  <si>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</si>
  <si>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</si>
  <si>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</si>
  <si>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</si>
  <si>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</si>
  <si>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</si>
  <si>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</si>
  <si>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</si>
  <si>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</si>
  <si>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</si>
  <si>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</si>
  <si>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</si>
  <si>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</si>
  <si>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</si>
  <si>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</si>
  <si>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</si>
  <si>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</si>
  <si>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</si>
  <si>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</si>
  <si>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</si>
  <si>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</si>
  <si>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</si>
  <si>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</si>
  <si>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</si>
  <si>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</si>
  <si>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</si>
  <si>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</si>
  <si>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</si>
  <si>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</si>
  <si>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</si>
  <si>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</si>
  <si>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</si>
  <si>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</si>
  <si>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</si>
  <si>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</si>
  <si>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</si>
  <si>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</si>
  <si>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</si>
  <si>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</si>
  <si>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</si>
  <si>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</si>
  <si>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</si>
  <si>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</si>
  <si>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</si>
  <si>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</si>
  <si>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</si>
  <si>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</si>
  <si>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</si>
  <si>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</si>
  <si>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</si>
  <si>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</si>
  <si>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</si>
  <si>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</si>
  <si>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</si>
  <si>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</si>
  <si>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</si>
  <si>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</si>
  <si>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</si>
  <si>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</si>
  <si>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</si>
  <si>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</si>
  <si>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</si>
  <si>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</si>
  <si>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</si>
  <si>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</si>
  <si>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</si>
  <si>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</si>
  <si>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</si>
  <si>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</si>
  <si>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</si>
  <si>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</si>
  <si>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</si>
  <si>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</si>
  <si>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</si>
  <si>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</si>
  <si>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</si>
  <si>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</si>
  <si>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</si>
  <si>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</si>
  <si>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</si>
  <si>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</si>
  <si>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</si>
  <si>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</si>
  <si>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</si>
  <si>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</si>
  <si>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</si>
  <si>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</si>
  <si>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</si>
  <si>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</si>
  <si>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</si>
  <si>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</si>
  <si>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</si>
  <si>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</si>
  <si>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</si>
  <si>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</si>
  <si>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</si>
  <si>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</si>
  <si>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</si>
  <si>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</si>
  <si>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</si>
  <si>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</si>
  <si>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</si>
  <si>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</si>
  <si>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</si>
  <si>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</si>
  <si>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</si>
  <si>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</si>
  <si>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</si>
  <si>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</si>
  <si>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</si>
  <si>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</si>
  <si>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</si>
  <si>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</si>
  <si>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</si>
  <si>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</si>
  <si>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</si>
  <si>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</si>
  <si>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</si>
  <si>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</si>
  <si>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</si>
  <si>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</si>
  <si>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</si>
  <si>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</si>
  <si>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</si>
  <si>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</si>
  <si>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</si>
  <si>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</si>
  <si>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</si>
  <si>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</si>
  <si>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</si>
  <si>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</si>
  <si>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</si>
  <si>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</si>
  <si>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</si>
  <si>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</si>
  <si>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</si>
  <si>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</si>
  <si>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</si>
  <si>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</si>
  <si>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</si>
  <si>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</si>
  <si>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</si>
  <si>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</si>
  <si>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</si>
  <si>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</si>
  <si>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</si>
  <si>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</si>
  <si>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</si>
  <si>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</si>
  <si>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</si>
  <si>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</si>
  <si>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</si>
  <si>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</si>
  <si>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</si>
  <si>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</si>
  <si>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</si>
  <si>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</si>
  <si>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</si>
  <si>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</si>
  <si>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</si>
  <si>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</si>
  <si>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</si>
  <si>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</si>
  <si>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</si>
  <si>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</si>
  <si>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</si>
  <si>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</si>
  <si>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</si>
  <si>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</si>
  <si>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</si>
  <si>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</si>
  <si>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</si>
  <si>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</si>
  <si>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</si>
  <si>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</si>
  <si>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</si>
  <si>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</si>
  <si>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</si>
  <si>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</si>
  <si>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</si>
  <si>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</si>
  <si>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</si>
  <si>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</si>
  <si>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</si>
  <si>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</si>
  <si>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</si>
  <si>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</si>
  <si>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</si>
  <si>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</si>
  <si>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</si>
  <si>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</si>
  <si>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</si>
  <si>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</si>
  <si>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</si>
  <si>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</si>
  <si>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</si>
  <si>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</si>
  <si>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</si>
  <si>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</si>
  <si>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</si>
  <si>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</si>
  <si>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</si>
  <si>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</si>
  <si>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</si>
  <si>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</si>
  <si>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</si>
  <si>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</si>
  <si>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</si>
  <si>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</si>
  <si>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</si>
  <si>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</si>
  <si>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</si>
  <si>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</si>
  <si>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</si>
  <si>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</si>
  <si>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</si>
  <si>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</si>
  <si>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</si>
  <si>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</si>
  <si>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</si>
  <si>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</si>
  <si>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</si>
  <si>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</si>
  <si>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</si>
  <si>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</si>
  <si>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</si>
  <si>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</si>
  <si>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</si>
  <si>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</si>
  <si>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</si>
  <si>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</si>
  <si>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</si>
  <si>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</si>
  <si>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</si>
  <si>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</si>
  <si>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</si>
  <si>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</si>
  <si>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</si>
  <si>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</si>
  <si>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</si>
  <si>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</si>
  <si>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</si>
  <si>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</si>
  <si>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</si>
  <si>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</si>
  <si>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</si>
  <si>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</si>
  <si>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</si>
  <si>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</si>
  <si>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</si>
  <si>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</si>
  <si>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</si>
  <si>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</si>
  <si>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</si>
  <si>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</si>
  <si>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</si>
  <si>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</si>
  <si>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</si>
  <si>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</si>
  <si>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</si>
  <si>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</si>
  <si>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</si>
  <si>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</si>
  <si>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</si>
  <si>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</si>
  <si>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</si>
  <si>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</si>
  <si>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</si>
  <si>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</si>
  <si>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</si>
  <si>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</si>
  <si>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</si>
  <si>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</si>
  <si>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</si>
  <si>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</si>
  <si>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</si>
  <si>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</si>
  <si>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</si>
  <si>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</si>
  <si>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</si>
  <si>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</si>
  <si>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</si>
  <si>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</si>
  <si>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</si>
  <si>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</si>
  <si>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</si>
  <si>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</si>
  <si>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</si>
  <si>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</si>
  <si>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</si>
  <si>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</si>
  <si>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</si>
  <si>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</si>
  <si>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</si>
  <si>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</si>
  <si>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</si>
  <si>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</si>
  <si>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</si>
  <si>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</si>
  <si>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</si>
  <si>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</si>
  <si>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</si>
  <si>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</si>
  <si>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</si>
  <si>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</si>
  <si>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</si>
  <si>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</si>
  <si>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</si>
  <si>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</si>
  <si>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</si>
  <si>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</si>
  <si>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</si>
  <si>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</si>
  <si>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</si>
  <si>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</si>
  <si>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</si>
  <si>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</si>
  <si>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</si>
  <si>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</si>
  <si>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</si>
  <si>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</si>
  <si>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</si>
  <si>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</si>
  <si>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</si>
  <si>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</si>
  <si>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</si>
  <si>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</si>
  <si>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</si>
  <si>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</si>
  <si>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</si>
  <si>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</si>
  <si>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</si>
  <si>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</si>
  <si>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</si>
  <si>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</si>
  <si>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</si>
  <si>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</si>
  <si>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</si>
  <si>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</si>
  <si>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</si>
  <si>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</si>
  <si>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</si>
  <si>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</si>
  <si>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</si>
  <si>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</si>
  <si>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</si>
  <si>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</si>
  <si>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</si>
  <si>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</si>
  <si>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</si>
  <si>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</si>
  <si>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</si>
  <si>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</si>
  <si>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</si>
  <si>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</si>
  <si>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</si>
  <si>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</si>
  <si>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</si>
  <si>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</si>
  <si>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</si>
  <si>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</si>
  <si>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</si>
  <si>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</si>
  <si>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</si>
  <si>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</si>
  <si>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</si>
  <si>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</si>
  <si>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</si>
  <si>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</si>
  <si>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</si>
  <si>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</si>
  <si>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</si>
  <si>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</si>
  <si>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</si>
  <si>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</si>
  <si>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</si>
  <si>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</si>
  <si>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</si>
  <si>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</si>
  <si>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</si>
  <si>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</si>
  <si>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</si>
  <si>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</si>
  <si>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</si>
  <si>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</si>
  <si>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</si>
  <si>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</si>
  <si>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</si>
  <si>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</si>
  <si>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</si>
  <si>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</si>
  <si>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</si>
  <si>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</si>
  <si>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</si>
  <si>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</si>
  <si>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</si>
  <si>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</si>
  <si>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</si>
  <si>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</si>
  <si>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</si>
  <si>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</si>
  <si>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</si>
  <si>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</si>
  <si>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</si>
  <si>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</si>
  <si>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</si>
  <si>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</si>
  <si>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</si>
  <si>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</si>
  <si>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</si>
  <si>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</si>
  <si>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</si>
  <si>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</si>
  <si>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</si>
  <si>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</si>
  <si>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</si>
  <si>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</si>
  <si>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</si>
  <si>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</si>
  <si>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</si>
  <si>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</si>
  <si>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</si>
  <si>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</si>
  <si>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</si>
  <si>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</si>
  <si>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</si>
  <si>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</si>
  <si>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</si>
  <si>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</si>
  <si>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</si>
  <si>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</si>
  <si>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</si>
  <si>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</si>
  <si>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</si>
  <si>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</si>
  <si>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</si>
  <si>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</si>
  <si>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</si>
  <si>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</si>
  <si>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</si>
  <si>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</si>
  <si>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</si>
  <si>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</si>
  <si>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</si>
  <si>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</si>
  <si>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</si>
  <si>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</si>
  <si>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</si>
  <si>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</si>
  <si>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</si>
  <si>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</si>
  <si>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</si>
  <si>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</si>
  <si>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</si>
  <si>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</si>
  <si>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</si>
  <si>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</si>
  <si>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</si>
  <si>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</si>
  <si>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</si>
  <si>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</si>
  <si>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</si>
  <si>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</si>
  <si>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</si>
  <si>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</si>
  <si>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</si>
  <si>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</si>
  <si>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</si>
  <si>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</si>
  <si>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</si>
  <si>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</si>
  <si>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</si>
  <si>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</si>
  <si>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</si>
  <si>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</si>
  <si>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</si>
  <si>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</si>
  <si>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</si>
  <si>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</si>
  <si>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</si>
  <si>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</si>
  <si>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</si>
  <si>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</si>
  <si>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</si>
  <si>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</si>
  <si>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</si>
  <si>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</si>
  <si>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</si>
  <si>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</si>
  <si>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</si>
  <si>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</si>
  <si>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</si>
  <si>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</si>
  <si>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</si>
  <si>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</si>
  <si>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</si>
  <si>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</si>
  <si>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</si>
  <si>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</si>
  <si>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</si>
  <si>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</si>
  <si>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</si>
  <si>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</si>
  <si>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</si>
  <si>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</si>
  <si>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</si>
  <si>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</si>
  <si>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</si>
  <si>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</si>
  <si>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</si>
  <si>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</si>
  <si>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</si>
  <si>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</si>
  <si>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</si>
  <si>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</si>
  <si>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</si>
  <si>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</si>
  <si>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</si>
  <si>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</si>
  <si>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</si>
  <si>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</si>
  <si>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</si>
  <si>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</si>
  <si>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</si>
  <si>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</si>
  <si>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</si>
  <si>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</si>
  <si>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</si>
  <si>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</si>
  <si>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</si>
  <si>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</si>
  <si>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</si>
  <si>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</si>
  <si>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</si>
  <si>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</si>
  <si>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</si>
  <si>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</si>
  <si>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</si>
  <si>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</si>
  <si>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</si>
  <si>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</si>
  <si>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</si>
  <si>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</si>
  <si>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</si>
  <si>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</si>
  <si>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</si>
  <si>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</si>
  <si>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</si>
  <si>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</si>
  <si>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</si>
  <si>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</si>
  <si>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</si>
  <si>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</si>
  <si>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</si>
  <si>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</si>
  <si>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</si>
  <si>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</si>
  <si>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</si>
  <si>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</si>
  <si>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</si>
  <si>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</si>
  <si>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</si>
  <si>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</si>
  <si>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</si>
  <si>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</si>
  <si>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</si>
  <si>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</si>
  <si>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</si>
  <si>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</si>
  <si>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</si>
  <si>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</si>
  <si>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</si>
  <si>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</si>
  <si>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</si>
  <si>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</si>
  <si>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</si>
  <si>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</si>
  <si>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</si>
  <si>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</si>
  <si>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</si>
  <si>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</si>
  <si>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</si>
  <si>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</si>
  <si>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</si>
  <si>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</si>
  <si>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</si>
  <si>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</si>
  <si>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Count of outcome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</si>
  <si>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</si>
  <si>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</si>
  <si>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</si>
  <si>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</si>
  <si>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</si>
  <si>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</si>
  <si>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</si>
  <si>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</si>
  <si>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</si>
  <si>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</si>
  <si>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</si>
  <si>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</si>
  <si>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</si>
  <si>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</si>
  <si>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</si>
  <si>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</si>
  <si>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</si>
  <si>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</si>
  <si>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</si>
  <si>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</si>
  <si>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</si>
  <si>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</si>
  <si>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</si>
  <si>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</si>
  <si>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</si>
  <si>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</si>
  <si>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</si>
  <si>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</si>
  <si>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</si>
  <si>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</si>
  <si>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</si>
  <si>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</si>
  <si>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</si>
  <si>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</si>
  <si>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</si>
  <si>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</si>
  <si>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</si>
  <si>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</si>
  <si>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</si>
  <si>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</si>
  <si>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</si>
  <si>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</si>
  <si>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</si>
  <si>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</si>
  <si>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</si>
  <si>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</si>
  <si>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</si>
  <si>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</si>
  <si>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</si>
  <si>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</si>
  <si>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</si>
  <si>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</si>
  <si>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</si>
  <si>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</si>
  <si>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</si>
  <si>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</si>
  <si>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</si>
  <si>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</si>
  <si>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</si>
  <si>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</si>
  <si>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</si>
  <si>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</si>
  <si>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</si>
  <si>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</si>
  <si>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</si>
  <si>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</si>
  <si>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</si>
  <si>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</si>
  <si>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</si>
  <si>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</si>
  <si>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</si>
  <si>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</si>
  <si>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</si>
  <si>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Average</t>
  </si>
  <si>
    <t>Outcome</t>
  </si>
  <si>
    <t>Median</t>
  </si>
  <si>
    <t>Max</t>
  </si>
  <si>
    <t>Min</t>
  </si>
  <si>
    <t>Variance</t>
  </si>
  <si>
    <t>S.Deviation</t>
  </si>
  <si>
    <t>Failed</t>
  </si>
  <si>
    <t>Average_donation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</si>
</sst>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7" fillId="0" borderId="0" xfId="0" applyFont="1"/>
    <xf numFmtId="0" fontId="1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/>
    <xf numFmtId="9" fontId="0" fillId="0" borderId="0" xfId="42" applyFont="1"/>
    <xf numFmtId="0" fontId="7" fillId="2" borderId="0" xfId="6"/>
    <xf numFmtId="9" fontId="0" fillId="0" borderId="0" xfId="0" applyNumberFormat="1"/>
    <xf numFmtId="0" fontId="8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[Excel_Challenge.xlsx]CategoryStats!PivotTable1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6-4D90-BD2F-835BD9FF2E9A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6-4D90-BD2F-835BD9FF2E9A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6-4D90-BD2F-835BD9FF2E9A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6-4D90-BD2F-835BD9FF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201432"/>
        <c:axId val="711202152"/>
      </c:barChart>
      <c:catAx>
        <c:axId val="71120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02152"/>
        <c:crosses val="autoZero"/>
        <c:auto val="1"/>
        <c:lblAlgn val="ctr"/>
        <c:lblOffset val="100"/>
        <c:noMultiLvlLbl val="0"/>
      </c:catAx>
      <c:valAx>
        <c:axId val="7112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0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[Excel_Challenge.xlsx]SubcategoryStats!PivotTable2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7-4480-9126-42C9808A84FB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7-4480-9126-42C9808A84FB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7-4480-9126-42C9808A84FB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7-4480-9126-42C9808A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670904"/>
        <c:axId val="772669824"/>
      </c:barChart>
      <c:catAx>
        <c:axId val="77267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9824"/>
        <c:crosses val="autoZero"/>
        <c:auto val="1"/>
        <c:lblAlgn val="ctr"/>
        <c:lblOffset val="100"/>
        <c:noMultiLvlLbl val="0"/>
      </c:catAx>
      <c:valAx>
        <c:axId val="772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[Excel_Challenge.xlsx]LaunchDateOutcomes!PivotTable5</c:name>
    <c:fmtId val="2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B-4C9D-95C4-AE0EDB14985A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B-4C9D-95C4-AE0EDB14985A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FB-4C9D-95C4-AE0EDB14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9664"/>
        <c:axId val="632652544"/>
      </c:lineChart>
      <c:catAx>
        <c:axId val="6326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52544"/>
        <c:crosses val="autoZero"/>
        <c:auto val="1"/>
        <c:lblAlgn val="ctr"/>
        <c:lblOffset val="100"/>
        <c:noMultiLvlLbl val="0"/>
      </c:catAx>
      <c:valAx>
        <c:axId val="6326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CFC-B38D-8DB14F86886A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4-4CFC-B38D-8DB14F86886A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4-4CFC-B38D-8DB14F86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535648"/>
        <c:axId val="1277874335"/>
      </c:lineChart>
      <c:catAx>
        <c:axId val="12285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74335"/>
        <c:crosses val="autoZero"/>
        <c:auto val="1"/>
        <c:lblAlgn val="ctr"/>
        <c:lblOffset val="100"/>
        <c:noMultiLvlLbl val="0"/>
      </c:catAx>
      <c:valAx>
        <c:axId val="12778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66674</xdr:rowOff>
    </xdr:from>
    <xdr:to>
      <xdr:col>16</xdr:col>
      <xdr:colOff>180975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E1B3C-C4E1-8A54-8EF5-82FF92904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9525</xdr:rowOff>
    </xdr:from>
    <xdr:to>
      <xdr:col>19</xdr:col>
      <xdr:colOff>342901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AC97-B333-51E9-7F34-91ABB528C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3</xdr:row>
      <xdr:rowOff>9525</xdr:rowOff>
    </xdr:from>
    <xdr:to>
      <xdr:col>13</xdr:col>
      <xdr:colOff>247649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BB993-5604-5131-56A6-A1997F29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16</xdr:row>
      <xdr:rowOff>85725</xdr:rowOff>
    </xdr:from>
    <xdr:to>
      <xdr:col>10</xdr:col>
      <xdr:colOff>257174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CE029-10E7-C0D3-64D5-B24ADA63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hani, Kavita S - Dulles, VA" refreshedDate="45351.464374305557" createdVersion="8" refreshedVersion="8" minRefreshableVersion="3" recordCount="1000" xr:uid="{B10FF7E3-BACE-45B2-B811-DB25369AC1E9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count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hani, Kavita S - Dulles, VA" refreshedDate="45352.37849826389" createdVersion="8" refreshedVersion="8" minRefreshableVersion="3" recordCount="1000" xr:uid="{86EF8EDA-BAA0-49C6-966E-E592548FB25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count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1-27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4-08-19T05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3-11-17T06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9-08-11T05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1-20T06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2-08-28T05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7-09-13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5-08-13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0-08-09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3-09-19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0-08-14T05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09-2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9-10-22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6-06-11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2-03-06T06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9-12-10T06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4-01-22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1-01-12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8-09-08T05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9-03-04T06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4-07-28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1-08-15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8-04-03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9-02-14T06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4-06-21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1-05-18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8-07-31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5-10-03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0-02-09T06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8-07-20T05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9-05-24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6-01-05T06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8-01-10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4-10-05T05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7-03-23T05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9-01-19T06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1-02-26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9-10-06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0-10-18T05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3-02-25T06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0-06-05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2-09-0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1-07-04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4-07-24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9-03-17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6-11-02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0-07-08T05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4-03-29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5-06-25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9-10-20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3-08-01T05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2-03-27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0-09-15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4-05-20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8-03-11T06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7-30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5-01-10T06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7-09-01T05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5-09-21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7-06-12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2-07-1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1-02-21T06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5-06-05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7-04-28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8-07-02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1-01-27T06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5-04-08T05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0-01-25T06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7-07-27T05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0-12-19T06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0-11-02T05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9-11-30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5-07-01T05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6-11-27T06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03-27T05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8-07-15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5-01-23T06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0-09-27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8-04-16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6-16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7-08-29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11-23T06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9-01-17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6-07-28T05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2-07-28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1-09-11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5-05-04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1-03-08T06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5-04-16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0-04-15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6-02-25T06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8-06T05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0-06-2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2-10-20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9-04-07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10-14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1-03-10T06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5-06-25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7-27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4-11-25T06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1-10-19T05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5-02-21T06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8-05-14T05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0-10-24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7-05-23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3-04-02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9-09-08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8-04-2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2-04-06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4-01-12T06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8-09-11T05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2-09-22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4-08-24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7-09-12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9-04-0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7-11-17T06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5-09-18T05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1-09-22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4-01-26T06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6-16T05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5-04-17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4-10-05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1-27T06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5-11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9-05-13T05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8-09-19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6-08-14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0-05-12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8-27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5-02-03T06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1-10-26T05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3-11-29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8-01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1-08-12T05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6-19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3-03-07T06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4-06-07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0-10-06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2-09-28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5-04-21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8-02-25T06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5-06-12T05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2-04-06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0-06-28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9-06-17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4-09-07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1-11-08T06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6-06-13T05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7-07-25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3-01-01T06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8-12-16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4-06-09T05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7-02-17T06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2-10-19T05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6-05-12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0-03-25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9-10-05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3-12-30T06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5-12-08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9-03-27T05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27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5-09-2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8-12-08T06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7-10-20T05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0-08T05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08-01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0-12-22T06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3-06-10T05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9-02-22T06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2-06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7-08-03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4-03-2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7-19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3-05-18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5-10-05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6-08-31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03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0-11-15T06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7-09-21T05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3-03-17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0-03-22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7-10-04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9-06-15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0-09-09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9-05-03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8-05-13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4-05-23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3-02-23T06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4-12-02T06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6-03-04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3-06-04T05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9-03-12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4-06-27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8-04-08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5-09-14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8-07-29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6-09-03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7-06-23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0-08-06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5-07-07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0-03-25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4-07-2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1-10-0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7-01-17T06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1-04-03T05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8-10-17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0-02-27T06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8-08-28T05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7-11-09T06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6-05-06T05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7-03-03T06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3-08-27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9-12-15T06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10-11-06T05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08-19T05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9-02-13T06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1-11-22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9-04-28T05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1-11-11T06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2-08-16T05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1-07-01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2-06-21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4-10-02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6-03-16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4-09-24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05-03T05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0-04-08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5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6-08-3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7-06-01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9-12-06T06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3-05-21T05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6-07-25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1-06-12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7-08-22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2-13T06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9-06-25T05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4-04-25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7-12-14T06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5-08-29T05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0-08-06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4-04-13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7-05-10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8-03-04T06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4-07-14T05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4-07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3-08-05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6-12-22T06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4-12-31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2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0-01-25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2-12-09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3-10-25T05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1-04-08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7-02-21T06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1-02-16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6-01-24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3-03-05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6-12-08T06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2-12-0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09-28T05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0-08-25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1-04-05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0-01-09T06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3-02-12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6-01-03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4-11-07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2-10-24T05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0-04T05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9-01-31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0-12-02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5-12-07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9-07-10T05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7-09-17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11-06T06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9-04-06T05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2-04-19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0-07-19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2-11-26T06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8-09-03T05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7-11-21T06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2-03-11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6-11-27T06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05-30T05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2-05-01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6-09-10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1-23T06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5-04-28T05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2-03-14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5-08-03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3-05-10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1-10-15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2-03-16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0-10-05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8-10-26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3-10-15T05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9-01-28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4-01-14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6-02-26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03T06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7-08-30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5-02-26T06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8-09-02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6-01-07T06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8-07T05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3-19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7-07-14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2-06-06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1-04-18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9-21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0-04-09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1-02-16T06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3-10-25T05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2-02-27T06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9-03-12T05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4-05-24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9-11-19T06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7-05-14T05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4-02-14T06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0-08-12T05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1-05-10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4-01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0-11-25T06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4-03-27T05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5-06-21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8-06-16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5-12-26T06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9-08-28T05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8-11-30T06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6-12-12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7-12-08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1-12-1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3-03-28T05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8-11-20T06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01-10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9-11-15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0-12-15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9-11-11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1-10-05T05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7-08-02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1-12-12T06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5-08-28T05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3-07-20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11-19T06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8-01-22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5-07-09T05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7-08-24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5-02-11T06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7-02-16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7-14T05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5-05-20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8-24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11-07T06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9-07-05T05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3-09-03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7-01-22T06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2-01-14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5-09-03T05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8-08-10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1-08-27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1-01T06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7-10-07T05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1-01-27T06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12-27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8-03-05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6-12-29T06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1-01-03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4-10-18T05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0-10-13T05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3-02-03T06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9-04-15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5-02-08T06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1-08T06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7-08-17T05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9-01-11T06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5-10-16T05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4-07-06T05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9-10-2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8-05-21T05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1-10-27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3-06-23T05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5-06-0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7-10-16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9-02-13T06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7-02-10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9-03-29T05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0-06-26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2-06-12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1-04T06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0-10-28T05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3-09-13T05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4-01-14T06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1-01-0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7-07-17T05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3-07-29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1-12-08T06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8-10-05T05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3-05-2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8-05-08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1-02-02T06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3-08-16T05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9-10-2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2-01-06T06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0-05-12T05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7-11-14T06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8-06-04T05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3-01-30T06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9-10-13T05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6-06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7-04-18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5-04-28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7-05-29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4-01-03T06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8-11-27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0-04-20T05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2-01-13T06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1-01-17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8-11-03T05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2-05-06T05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1-12-22T06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7-06-25T05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6-2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0-04-17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1-09-22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8-04-18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5-07-28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3-02-27T06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4-09-13T05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1-02-11T06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4-02-10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9-09-29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8-06-2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4-05-02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3-11-25T06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6-12-0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4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9-04-20T05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5-09-13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3-03-04T06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6-11-06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7-06-30T05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2-04-26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7-09-02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0-09-30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1-07-24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0-12-03T06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2-12-18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7-12-19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3-04-14T05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9-03-06T06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8-10-21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7-07-19T05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0-07-06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6-12-01T06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3-10-21T05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1-09-23T05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8-02-10T06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6-10-14T05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0-03-28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4-12-28T06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0-08-09T05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4-04-28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3-01-30T06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12-31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8-02-11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1-27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3-05-15T05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5-11-23T06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9-04-14T05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5-05-18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6-12-12T06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2-05-02T05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9-03-11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8-06-26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4-12-16T06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3-06-25T05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8-08-10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1-06-2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5-03-09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7-07-29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0-03-11T06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4-10-01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2-02-24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9-12-12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4-08-04T05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9-06-10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8-03-09T06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7-04-20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6-02-03T06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0-08-16T05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9-11-17T06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3-07-01T05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0-06-0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9-06-29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2-03-2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4-06-10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7-05-21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6-12-20T06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5-01-01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6-03-15T05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3-05-01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3-12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2-07-27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5-07-01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5-18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3-03-08T06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7-11-23T06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3-04-09T05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8-07-29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2-05-05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8-05-31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9-07-25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4-07-05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0-09-09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3-12-06T06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1-12-23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0-08-06T05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7-05-05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8-02-23T06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5-01-08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9-04-19T05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6-08-23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2-07-03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0-03-04T06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4-26T05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11-23T06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5-12-26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5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3-11-23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5-10T05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0-08-31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3-11-11T06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8-01-25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3-07-24T05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8-08-17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6-0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0-08-24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8-08-30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3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9-07-01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8-05-05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5-06-10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6-01-22T06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3-09-11T05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6-01-08T06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9-12-25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18-09-17T05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5-01-25T06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6-04-01T05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3-05-28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2-02-29T06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4-12-20T06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6-11-26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1-01-02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6-12-19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4-04-02T05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1-09-06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5-10-02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6-02-24T06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8-02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1-11-18T06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0-17T05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9-03-12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8-11-13T06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5-03-15T05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1-11-15T06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6-02-24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4-07-10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0-07-15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1-01-11T06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4-12-20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5-06-19T05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9-28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4-05-02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9-12-07T06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4-05-20T05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7-11-01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1-03-11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12-01T06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08-07T05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4-02-26T06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1-04-29T05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5-06-10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2-02-20T06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4-25T05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0-03-18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11-17T06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9-01-19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0-03-25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5-07-0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4-12-21T06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0-07-14T05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4-05-30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3-26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6-06-27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0-03-16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6-03-05T06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9-11-17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0-06-15T05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5-02-12T06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3-07-30T05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4-05-30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5-06-05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9-04-18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1-01-22T06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5-10-03T05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6-03-07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4-03-23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9-03-06T06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1-16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2-12-16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3-07-25T05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0-10-23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7-08-26T05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1-11T06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6-04-29T05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3-09-20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4-06-04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3-05-02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1-05-06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6-07-08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9-13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8-04-15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5-07-16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1-25T06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20-01-27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10-09-28T05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06-16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10-04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6-07-06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9-05-01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3-26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4-11-02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5-11-07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7-03-25T05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3-02-09T06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2-01-18T06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6-11-14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0-07-27T05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8-07-2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6-01-18T06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7-02-20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8-12-17T06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7-03-01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8-12-18T06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8-09-26T05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3-03-13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8-04-09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7-07-06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0-10-20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4-07-08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2-22T06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6-08-05T05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4-08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5-08-24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7-03-02T06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12-28T06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7-12-27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5-08-30T05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1-01-27T06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5-08-21T05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2-03-28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8-12-09T06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0-10-07T05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2-02-20T06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1-07-09T05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3-08-30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4-09-10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2-08-01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7-06-26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6-02-25T06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0-07-31T05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8-03-21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6-04-15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1-08-19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9-09-11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2-09-26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6-07-10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9-01-19T06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10-18T05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2-14T06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1-12-21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3-12-11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8-09-16T05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0-06-29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5-08-23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8-03-27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7-03-12T06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9-01-10T06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3-10-29T05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1-11-27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2-10-03T05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9-07-09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7-10-1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27T06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5-11-14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04-20T05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8-03-3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1-11-24T06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9-06-25T05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0-01-25T06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1-03-27T05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3-07-22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2-04-21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6-07-04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3-12-11T06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9-01-06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8-12-08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7-05-22T05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2-04-19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8-07-14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6-01-24T06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7-08T05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22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4-08-19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0-08-07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3-07-10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1-08-22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3-06-17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2-05-29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8-02-21T06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4-04T05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7-11-06T06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6-03-02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4-10-22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1-15T06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0-10-25T05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9-01-20T06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6-05-25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3-02-04T06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5-05-23T05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7-07-23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3-22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4-07-2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7-01-28T06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6-03-30T05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5-02-20T06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6-11-11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4-11-16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2-06-29T05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7-02-03T06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0-05-23T05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1-19T06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5-10-21T05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8-08-10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0-05-30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1-10-09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0-09-02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3-01T06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4-10-08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0-07-01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6-03-17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0-08-05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5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2-10-28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7-12-27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5-01-20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1-05-12T05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4-10-24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8-02-05T06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9-08-01T05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7-07-22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2-11-28T06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05-08T05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1-05-13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7-04-15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8-09-19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5-10-06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3-12-11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08-15T05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4-04-14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9-01-26T06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09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7-04-13T05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6-05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4-11-06T06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9-07-04T05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1-09-23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08-13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5-08-14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6-07-22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0-10-31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1-03-0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3-12-17T06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6-03-06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9-04-2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8-03-27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1-05-21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2-10-2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4-05-27T05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0-02-14T06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6-12-11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3-06-26T05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6-25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7-12-22T06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6-11-01T05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4-08-08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8-12-30T06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2-05-31T05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6-01-30T06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5-06-12T05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9-12-31T06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19-07-04T05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1-27T06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8-01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4-11-15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2-03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9-10-15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6-05-17T05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2-08-14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7-11-28T06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6-01-09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8-04-16T05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2-08-27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6-05-27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7-11-29T06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4-02-10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9-05-04T05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1-21T06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2-11-24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8-07-29T05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7-02-28T06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4-02-28T06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9-10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0-06-19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7-07-25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0-12-13T06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5-03T05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8-08-28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5-06-09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8-01-03T06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2-03-26T05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5-10-22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1-02-14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3-06-23T05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5-02-28T06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0-02-05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1-03-27T05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8-09-27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4-03-17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7-16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6-02-19T06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8-06-15T05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8-26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2-01-22T06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8-05-15T05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7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1-07T06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0-06-12T05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2-02-09T06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1-11-19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2-05-02T05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1-07-16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6-20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9-11-18T06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1-06-18T05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2-04-24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2-05T06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8-04-21T05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3-03-01T06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9-02-19T06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0-03-21T05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1-08-01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5-06-17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6-08-19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4-09-15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1-05-08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8-10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3-10-12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0-06-21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5-08-24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7-11-01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8-09-03T05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4-01-08T06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0-04-23T05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1-01-13T06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9-06-08T05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6-07-26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20-01-15T06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17-02-22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9-07-21T05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5-07-09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1-21T06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0-05-25T05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4-05-04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0-06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8-26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5-07-17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7-04-11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4-03-12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9-06-24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1-12-03T06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0-05-21T05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5-06-15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3-07-11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8-02-03T06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1-07-14T05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9-04-28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12-16T06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3-10-07T05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4-09-19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8-07-17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6-01-30T06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2-05-05T05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10-04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3-09-19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7-05-13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1-04-27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2-05-02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8-06-04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5-01-22T06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9-09-09T05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2-09-05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9-05-12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3-08-04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7-08-29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4-12-18T06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1-06-28T05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2-07-27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7-10-14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9-02-07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2-02-12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8-12-09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0-07-14T05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9-10-31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7-09-22T05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6-05-12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2-07-12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3-12-29T06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7-05-03T05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5-02-25T06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4-06-28T05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3-11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3-04-08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6-02-22T06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5-07-24T05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9-07-22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5-11-26T06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8-06-12T05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1-05-07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2-12-01T06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1-01-09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1-25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4-09-24T05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7-02-10T06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2-04-05T05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1-06-16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4-09-26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2-12T06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5-04-18T05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9-04-16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6-12-26T06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08-09T05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5-12-20T06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2-09-22T05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1-25T06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5-12-22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2-02-1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0-06-21T05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6-28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6-02-08T06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1-02-17T06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3-11-14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1-03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5-05-11T05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0-01-25T06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7-06-15T05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2-04-06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1-01-01T06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9-12-22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1-05-09T05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3-10-08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4-06-02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0-12-10T06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3-05-18T05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5-11-29T06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1-01-28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8-02-07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6-11-12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5-03-15T05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10-30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7-12-25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1-07-19T05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9-08-04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9-08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3-12-06T06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1-04-05T05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7-04-27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6-11-12T06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9-04-16T05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6-03-03T06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4-09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8-05-07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5-12-24T06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4-10-17T05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8-11-04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3-01-02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4-01-20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0-02-11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6-06-29T05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1970-01-01T00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D0F44-EE6E-4046-A295-D334CD1EBF1B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8EB8D-CB89-416A-82FD-29DE23CA9DC7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807F3-E46C-45DA-8AFA-EC97EF17E265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I2" sqref="I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20.87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5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2114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(((L3/60)/60)/24)+DATE(1970,1,1)</f>
        <v>41870.208333333336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MID(R2, FIND("/", R2) +1, LEN(R2))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(((L4/60)/60)/24)+DATE(1970,1,1)</f>
        <v>41595.25</v>
      </c>
      <c r="P3" t="b">
        <v>0</v>
      </c>
      <c r="Q3" t="b">
        <v>1</v>
      </c>
      <c r="R3" t="s">
        <v>23</v>
      </c>
      <c r="S3" t="str">
        <f t="shared" ref="S3:S66" si="3">LEFT(R3, FIND("/", R3)-1)</f>
        <v>music</v>
      </c>
      <c r="T3" t="str">
        <f t="shared" ref="T3:T66" si="4">MID(R3, FIND("/", R3) +1, LEN(R3))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43688.208333333328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43485.25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41149.208333333336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42991.208333333328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42229.208333333328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40399.208333333336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41536.208333333336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40404.208333333336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40442.208333333336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43760.208333333328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42532.208333333328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40974.25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43809.25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41661.25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40555.25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43351.208333333328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43528.25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41848.208333333336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40770.208333333336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43193.208333333328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43510.25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41811.208333333336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40681.208333333336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43312.208333333328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42280.208333333328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40218.25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43301.208333333328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43609.208333333328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42374.25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43110.25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41917.208333333336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42817.208333333328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43484.25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40600.25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43744.208333333328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6"/>
      <c r="O39" s="6">
        <f t="shared" si="2"/>
        <v>40469.208333333336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41330.25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40334.208333333336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41156.208333333336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40728.208333333336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41844.208333333336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43541.208333333328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42676.208333333328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40367.208333333336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41727.208333333336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42180.208333333328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43758.208333333328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41487.208333333336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40995.208333333336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40436.208333333336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41779.208333333336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43170.25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43311.208333333328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42014.25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42979.208333333328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42268.208333333328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42898.208333333328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41107.208333333336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40595.25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42160.208333333328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42853.208333333328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43283.208333333328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40570.25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(((L67/60)/60)/24)+DATE(1970,1,1)</f>
        <v>40570.25</v>
      </c>
      <c r="O67" s="6">
        <f t="shared" ref="O67:O130" si="8">(((L68/60)/60)/24)+DATE(1970,1,1)</f>
        <v>42102.208333333328</v>
      </c>
      <c r="P67" t="b">
        <v>0</v>
      </c>
      <c r="Q67" t="b">
        <v>0</v>
      </c>
      <c r="R67" t="s">
        <v>33</v>
      </c>
      <c r="S67" t="str">
        <f t="shared" ref="S67:S130" si="9">LEFT(R67, FIND("/", R67)-1)</f>
        <v>theater</v>
      </c>
      <c r="T67" t="str">
        <f t="shared" ref="T67:T130" si="10">MID(R67, FIND("/", R67) +1, LEN(R67))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1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40203.25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42943.208333333328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40531.25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40484.208333333336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43799.25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42186.208333333328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42701.25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42456.208333333328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43296.208333333328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42027.25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40448.208333333336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43206.208333333328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43267.208333333328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42976.208333333328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43062.25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43482.25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42579.208333333328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41118.208333333336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40797.208333333336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42128.208333333328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40610.25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42110.208333333328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40283.208333333336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42425.25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42588.208333333328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40352.208333333336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41202.208333333336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43562.208333333328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43752.208333333328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40612.25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42180.208333333328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42212.208333333328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41968.25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40835.208333333336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42056.25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43234.208333333328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40475.208333333336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42878.208333333328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41366.208333333336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43716.208333333328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43213.208333333328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41005.208333333336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41651.25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43354.208333333328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41174.208333333336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41875.208333333336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42990.208333333328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43564.208333333328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43056.25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42265.208333333328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40808.208333333336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41665.25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41806.208333333336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42111.208333333328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41917.208333333336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41970.25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42332.25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43598.208333333328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43362.208333333328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42596.208333333328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40310.208333333336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40417.208333333336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42038.25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(((L131/60)/60)/24)+DATE(1970,1,1)</f>
        <v>42038.25</v>
      </c>
      <c r="O131" s="6">
        <f t="shared" ref="O131:O194" si="14">(((L132/60)/60)/24)+DATE(1970,1,1)</f>
        <v>40842.208333333336</v>
      </c>
      <c r="P131" t="b">
        <v>0</v>
      </c>
      <c r="Q131" t="b">
        <v>0</v>
      </c>
      <c r="R131" t="s">
        <v>17</v>
      </c>
      <c r="S131" t="str">
        <f t="shared" ref="S131:S194" si="15">LEFT(R131, FIND("/", R131)-1)</f>
        <v>food</v>
      </c>
      <c r="T131" t="str">
        <f t="shared" ref="T131:T194" si="16">MID(R131, FIND("/", R131) +1, LEN(R131))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7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41607.25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43112.25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40767.208333333336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40713.208333333336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41340.25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41797.208333333336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40457.208333333336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41180.208333333336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42115.208333333328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43156.25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42167.208333333328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41005.208333333336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40357.208333333336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43633.208333333328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41889.208333333336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40855.25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42534.208333333328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42941.208333333328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41275.25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43450.25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41799.208333333336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42783.25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41201.208333333336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42502.208333333328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40262.208333333336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43743.208333333328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41638.25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42346.25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43551.208333333328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43582.208333333328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42270.208333333328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43442.25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43028.208333333328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43016.208333333328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42948.208333333328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40534.25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41435.208333333336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43518.25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41077.208333333336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42950.208333333328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41718.208333333336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41839.208333333336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41412.208333333336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42282.208333333328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42613.208333333328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42616.208333333328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40497.25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42999.208333333328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41350.208333333336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40259.208333333336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43012.208333333328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43631.208333333328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40430.208333333336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43588.208333333328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43233.208333333328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41782.208333333336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41328.25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41975.25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42433.25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41429.208333333336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43536.208333333328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41817.208333333336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43198.208333333328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(((L195/60)/60)/24)+DATE(1970,1,1)</f>
        <v>43198.208333333328</v>
      </c>
      <c r="O195" s="6">
        <f t="shared" ref="O195:O258" si="20">(((L196/60)/60)/24)+DATE(1970,1,1)</f>
        <v>42261.208333333328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R195)-1)</f>
        <v>music</v>
      </c>
      <c r="T195" t="str">
        <f t="shared" ref="T195:T258" si="22">MID(R195, FIND("/", R195) +1, LEN(R195))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3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43310.208333333328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42616.208333333328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42909.208333333328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40396.208333333336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42192.208333333328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40262.208333333336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41845.208333333336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40818.208333333336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42752.25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40636.208333333336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43390.208333333328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40236.25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43340.208333333328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43048.25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42496.208333333328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42797.25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41513.208333333336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43814.25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40488.208333333336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40409.208333333336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43509.25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40869.25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43583.208333333328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40858.25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41137.208333333336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40725.208333333336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41081.208333333336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41914.208333333336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42445.208333333328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41906.208333333336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41762.208333333336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40276.208333333336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42139.208333333328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42613.208333333328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42887.208333333328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43805.25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41415.208333333336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42576.208333333328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40706.208333333336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42969.208333333328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42779.25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43641.208333333328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41754.208333333336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43083.25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42245.208333333328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40396.208333333336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41742.208333333336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42865.208333333328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43163.25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41834.208333333336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41736.208333333336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41491.208333333336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42726.25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42004.25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42006.25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40203.25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41252.25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41572.208333333336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40641.208333333336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42787.25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40590.25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42393.25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41338.25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(((L259/60)/60)/24)+DATE(1970,1,1)</f>
        <v>41338.25</v>
      </c>
      <c r="O259" s="6">
        <f t="shared" ref="O259:O322" si="26">(((L260/60)/60)/24)+DATE(1970,1,1)</f>
        <v>42712.25</v>
      </c>
      <c r="P259" t="b">
        <v>0</v>
      </c>
      <c r="Q259" t="b">
        <v>0</v>
      </c>
      <c r="R259" t="s">
        <v>33</v>
      </c>
      <c r="S259" t="str">
        <f t="shared" ref="S259:S322" si="27">LEFT(R259, FIND("/", R259)-1)</f>
        <v>theater</v>
      </c>
      <c r="T259" t="str">
        <f t="shared" ref="T259:T322" si="28">MID(R259, FIND("/", R259) +1, LEN(R259))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41251.25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41180.208333333336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40415.208333333336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40638.208333333336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40187.25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41317.25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42372.25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41950.25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41206.208333333336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41186.208333333336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43496.25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40514.25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42345.25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43656.208333333328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42995.208333333328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43045.25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43561.208333333328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41018.208333333336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40378.208333333336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41239.25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43346.208333333328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43060.25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40979.25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42701.25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42520.208333333328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41030.208333333336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42623.208333333328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42697.25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42122.208333333328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40982.208333333336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42219.208333333328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41404.208333333336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40831.208333333336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40984.208333333336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40456.208333333336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43399.208333333328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41562.208333333336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43493.25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41653.25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42426.25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42432.25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42977.208333333328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42061.25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43345.208333333328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42376.25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42589.208333333328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42448.208333333328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42930.208333333328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41066.208333333336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40651.208333333336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40807.208333333336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40277.208333333336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40590.25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41572.208333333336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40966.25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43536.208333333328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41783.208333333336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43788.25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42869.208333333328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41684.25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40402.208333333336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40673.208333333336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40634.208333333336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(((L323/60)/60)/24)+DATE(1970,1,1)</f>
        <v>40634.208333333336</v>
      </c>
      <c r="O323" s="6">
        <f t="shared" ref="O323:O386" si="32">(((L324/60)/60)/24)+DATE(1970,1,1)</f>
        <v>40507.25</v>
      </c>
      <c r="P323" t="b">
        <v>0</v>
      </c>
      <c r="Q323" t="b">
        <v>0</v>
      </c>
      <c r="R323" t="s">
        <v>100</v>
      </c>
      <c r="S323" t="str">
        <f t="shared" ref="S323:S386" si="33">LEFT(R323, FIND("/", R323)-1)</f>
        <v>film &amp; video</v>
      </c>
      <c r="T323" t="str">
        <f t="shared" ref="T323:T386" si="34">MID(R323, FIND("/", R323) +1, LEN(R323))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5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41725.208333333336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42176.208333333328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43267.208333333328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42364.25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43705.208333333328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43434.25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42716.25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43077.25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40896.25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41361.208333333336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43424.25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43110.25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43784.25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40527.25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43780.25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40821.208333333336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42949.208333333328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40889.25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42244.208333333328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41475.208333333336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41597.25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43122.25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42194.208333333328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42971.208333333328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42046.25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42782.25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42930.208333333328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42144.208333333328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42240.208333333328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42315.25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43651.208333333328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41520.208333333336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42757.25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40922.25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42250.208333333328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43322.208333333328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40782.208333333336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40544.25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43015.208333333328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40570.25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40904.25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43164.25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42733.25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40546.25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41930.208333333336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40464.208333333336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41308.25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43570.208333333328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42043.25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42012.25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42964.208333333328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43476.25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42293.208333333328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41826.208333333336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43760.208333333328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43241.208333333328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40843.208333333336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41448.208333333336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42163.208333333328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43024.208333333328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43509.25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42776.25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43553.208333333328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(((L387/60)/60)/24)+DATE(1970,1,1)</f>
        <v>43553.208333333328</v>
      </c>
      <c r="O387" s="6">
        <f t="shared" ref="O387:O450" si="38">(((L388/60)/60)/24)+DATE(1970,1,1)</f>
        <v>40355.208333333336</v>
      </c>
      <c r="P387" t="b">
        <v>0</v>
      </c>
      <c r="Q387" t="b">
        <v>0</v>
      </c>
      <c r="R387" t="s">
        <v>68</v>
      </c>
      <c r="S387" t="str">
        <f t="shared" ref="S387:S450" si="39">LEFT(R387, FIND("/", R387)-1)</f>
        <v>publishing</v>
      </c>
      <c r="T387" t="str">
        <f t="shared" ref="T387:T450" si="40">MID(R387, FIND("/", R387) +1, LEN(R387))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1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41072.208333333336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40912.25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40479.208333333336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41530.208333333336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41653.25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40549.25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42933.208333333328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41484.208333333336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40885.25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43378.208333333328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41417.208333333336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43228.208333333328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40576.25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41502.208333333336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43765.208333333328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40914.25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40310.208333333336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43053.25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43255.208333333328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41304.25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43751.208333333328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42541.208333333328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42843.208333333328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42122.208333333328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42884.208333333328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41642.25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43431.25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40288.208333333336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40921.25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40560.25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43407.208333333328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41035.208333333336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40899.25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42911.208333333328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42915.208333333328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40285.208333333336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40808.208333333336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43208.208333333328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42213.208333333328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41332.25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41895.208333333336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40585.25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41680.25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43737.208333333328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43273.208333333328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41761.208333333336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41603.25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42705.25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41988.25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43575.208333333328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42260.208333333328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41337.25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42680.208333333328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42916.208333333328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41025.208333333336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42980.208333333328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40451.208333333336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40748.208333333336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40515.25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41261.25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43088.25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41378.208333333336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43530.25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(((L451/60)/60)/24)+DATE(1970,1,1)</f>
        <v>43530.25</v>
      </c>
      <c r="O451" s="6">
        <f t="shared" ref="O451:O514" si="44">(((L452/60)/60)/24)+DATE(1970,1,1)</f>
        <v>43394.208333333328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R451)-1)</f>
        <v>games</v>
      </c>
      <c r="T451" t="str">
        <f t="shared" ref="T451:T514" si="46">MID(R451, FIND("/", R451) +1, LEN(R451))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42935.208333333328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40365.208333333336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42705.25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41568.208333333336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40809.208333333336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43141.25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42657.208333333328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40265.208333333336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42001.25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40399.208333333336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41757.208333333336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41304.25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41639.25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43142.25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43127.25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41409.208333333336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42331.25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43569.208333333328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42142.208333333328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42716.25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41031.208333333336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43535.208333333328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43277.208333333328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41989.25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41450.208333333336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43322.208333333328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40720.208333333336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42072.208333333328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42945.208333333328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40248.25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41913.208333333336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40963.25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43811.25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41855.208333333336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43626.208333333328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43168.25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42845.208333333328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42403.25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40406.208333333336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43786.25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41456.208333333336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40336.208333333336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43645.208333333328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40990.208333333336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41800.208333333336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42876.208333333328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42724.25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42005.25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42444.208333333328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41395.208333333336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41345.208333333336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41117.208333333336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42186.208333333328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42142.208333333328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41341.25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43062.25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41373.208333333336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43310.208333333328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41034.208333333336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43251.208333333328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43671.208333333328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41825.208333333336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40430.208333333336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(((L515/60)/60)/24)+DATE(1970,1,1)</f>
        <v>40430.208333333336</v>
      </c>
      <c r="O515" s="6">
        <f t="shared" ref="O515:O578" si="50">(((L516/60)/60)/24)+DATE(1970,1,1)</f>
        <v>41614.25</v>
      </c>
      <c r="P515" t="b">
        <v>0</v>
      </c>
      <c r="Q515" t="b">
        <v>0</v>
      </c>
      <c r="R515" t="s">
        <v>269</v>
      </c>
      <c r="S515" t="str">
        <f t="shared" ref="S515:S578" si="51">LEFT(R515, FIND("/", R515)-1)</f>
        <v>film &amp; video</v>
      </c>
      <c r="T515" t="str">
        <f t="shared" ref="T515:T578" si="52">MID(R515, FIND("/", R515) +1, LEN(R515))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3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40900.25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40396.208333333336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42860.208333333328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43154.25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42012.25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43574.208333333328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42605.208333333328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41093.208333333336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40241.25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40294.208333333336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40505.25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42364.25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42405.25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41601.25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41769.208333333336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40421.208333333336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41589.25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43125.25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41479.208333333336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43329.208333333328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43259.208333333328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40414.208333333336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43342.208333333328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41539.208333333336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43647.208333333328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43225.208333333328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42165.208333333328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42391.25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41528.208333333336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42377.25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43824.25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43360.208333333328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42029.25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42461.208333333328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41422.208333333336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40968.25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41993.25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42700.25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40545.25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42723.25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41731.208333333336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40792.208333333336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42279.208333333328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42424.25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42584.208333333328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40865.25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40833.208333333336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43536.208333333328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43417.25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42078.208333333328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40862.25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42424.25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41830.208333333336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40374.208333333336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40554.25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41993.25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42174.208333333328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42275.208333333328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41761.208333333336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43806.25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41779.208333333336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43040.208333333328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40613.25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(((L579/60)/60)/24)+DATE(1970,1,1)</f>
        <v>40613.25</v>
      </c>
      <c r="O579" s="6">
        <f t="shared" ref="O579:O642" si="56">(((L580/60)/60)/24)+DATE(1970,1,1)</f>
        <v>40878.25</v>
      </c>
      <c r="P579" t="b">
        <v>0</v>
      </c>
      <c r="Q579" t="b">
        <v>0</v>
      </c>
      <c r="R579" t="s">
        <v>159</v>
      </c>
      <c r="S579" t="str">
        <f t="shared" ref="S579:S642" si="57">LEFT(R579, FIND("/", R579)-1)</f>
        <v>music</v>
      </c>
      <c r="T579" t="str">
        <f t="shared" ref="T579:T642" si="58">MID(R579, FIND("/", R579) +1, LEN(R579))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40762.208333333336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41696.25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40662.208333333336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42165.208333333328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40959.25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41024.208333333336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40255.208333333336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40499.25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43484.25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40262.208333333336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42190.208333333328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41994.25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40373.208333333336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41789.208333333336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41724.208333333336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42548.208333333328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40253.208333333336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42434.25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43786.25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40344.208333333336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42047.25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41485.208333333336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41789.208333333336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42160.208333333328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43573.208333333328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40565.25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42280.208333333328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42436.25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41721.208333333336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43530.25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43481.25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41259.25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41480.208333333336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40474.208333333336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42973.208333333328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42746.25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42489.208333333328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41537.208333333336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41794.208333333336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41396.208333333336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40669.208333333336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42559.208333333328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42626.208333333328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43205.208333333328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42201.208333333328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42029.25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43857.25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40449.208333333336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40345.208333333336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40455.208333333336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42557.208333333328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43586.208333333328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43550.208333333328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41945.208333333336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42315.25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42819.208333333328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41314.25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40926.25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42688.25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40386.208333333336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43309.208333333328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42387.25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42786.25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(((L643/60)/60)/24)+DATE(1970,1,1)</f>
        <v>42786.25</v>
      </c>
      <c r="O643" s="6">
        <f t="shared" ref="O643:O706" si="62">(((L644/60)/60)/24)+DATE(1970,1,1)</f>
        <v>43451.25</v>
      </c>
      <c r="P643" t="b">
        <v>0</v>
      </c>
      <c r="Q643" t="b">
        <v>0</v>
      </c>
      <c r="R643" t="s">
        <v>33</v>
      </c>
      <c r="S643" t="str">
        <f t="shared" ref="S643:S706" si="63">LEFT(R643, FIND("/", R643)-1)</f>
        <v>theater</v>
      </c>
      <c r="T643" t="str">
        <f t="shared" ref="T643:T706" si="64">MID(R643, FIND("/", R643) +1, LEN(R643))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5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42795.25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43452.25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43369.208333333328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41346.208333333336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43199.208333333328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42922.208333333328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40471.208333333336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41828.208333333336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41692.25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42587.208333333328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42468.208333333328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42240.208333333328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42796.25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43097.25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43096.25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42246.208333333328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40570.25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42237.208333333328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40996.208333333336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43443.25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40458.208333333336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40959.25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40733.208333333336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41516.208333333336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41892.208333333336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41122.208333333336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42912.208333333328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42425.25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40390.208333333336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43180.208333333328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42475.208333333328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40774.208333333336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43719.208333333328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41178.208333333336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42561.208333333328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43484.25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43756.208333333328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43813.25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40898.25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41619.25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43359.208333333328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40358.208333333336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42239.208333333328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43186.208333333328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42806.25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43475.25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41576.208333333336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40874.25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41185.208333333336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43655.208333333328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43025.208333333328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43066.25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42322.25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42114.208333333328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43190.208333333328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40871.25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43641.208333333328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40203.25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40629.208333333336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41477.208333333336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41020.208333333336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42555.208333333328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41619.25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(((L707/60)/60)/24)+DATE(1970,1,1)</f>
        <v>41619.25</v>
      </c>
      <c r="O707" s="6">
        <f t="shared" ref="O707:O770" si="68">(((L708/60)/60)/24)+DATE(1970,1,1)</f>
        <v>43471.25</v>
      </c>
      <c r="P707" t="b">
        <v>0</v>
      </c>
      <c r="Q707" t="b">
        <v>0</v>
      </c>
      <c r="R707" t="s">
        <v>68</v>
      </c>
      <c r="S707" t="str">
        <f t="shared" ref="S707:S770" si="69">LEFT(R707, FIND("/", R707)-1)</f>
        <v>publishing</v>
      </c>
      <c r="T707" t="str">
        <f t="shared" ref="T707:T770" si="70">MID(R707, FIND("/", R707) +1, LEN(R707))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1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43442.25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42877.208333333328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41018.208333333336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43295.208333333328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42393.25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42559.208333333328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42604.208333333328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41870.208333333336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40397.208333333336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41465.208333333336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40777.208333333336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41442.208333333336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41058.208333333336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43152.25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43194.208333333328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43045.25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42431.25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41934.208333333336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41958.25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40476.208333333336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43485.25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42515.208333333328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41309.25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42147.208333333328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42939.208333333328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42816.208333333328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41844.208333333336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42763.25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42459.208333333328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42055.25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42685.25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41959.25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41089.208333333336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42769.25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40321.208333333336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40197.25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42298.208333333328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43322.208333333328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40328.208333333336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40825.208333333336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40423.208333333336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40238.25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41920.208333333336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40360.208333333336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42446.208333333328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40395.208333333336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40321.208333333336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41210.208333333336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43096.25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42024.25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40675.208333333336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41936.208333333336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43136.25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43678.208333333328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42938.208333333328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41241.25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41037.208333333336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40676.208333333336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42840.208333333328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43362.208333333328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42283.208333333328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41619.25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41501.208333333336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(((L771/60)/60)/24)+DATE(1970,1,1)</f>
        <v>41501.208333333336</v>
      </c>
      <c r="O771" s="6">
        <f t="shared" ref="O771:O834" si="74">(((L772/60)/60)/24)+DATE(1970,1,1)</f>
        <v>41743.208333333336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R771)-1)</f>
        <v>games</v>
      </c>
      <c r="T771" t="str">
        <f t="shared" ref="T771:T834" si="76">MID(R771, FIND("/", R771) +1, LEN(R771))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7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43491.25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43505.25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42838.208333333328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42513.208333333328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41949.25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43650.208333333328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40809.208333333336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40768.208333333336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42230.208333333328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42573.208333333328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40482.208333333336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40603.25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41625.25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42435.25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43582.208333333328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43186.208333333328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40684.208333333336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41202.208333333336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41786.208333333336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40223.25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42715.25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41451.208333333336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41450.208333333336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43091.25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42675.208333333328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41859.208333333336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43464.25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41060.208333333336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42399.25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42167.208333333328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43830.25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43650.208333333328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43492.25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43102.25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41958.25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40973.25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43753.208333333328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42507.208333333328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41135.208333333336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43067.25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42378.25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43206.208333333328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41148.208333333336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42517.208333333328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43068.25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41680.25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43589.208333333328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43486.25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41237.25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43310.208333333328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42794.25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41698.25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41892.208333333336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40348.208333333336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42941.208333333328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40525.25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40666.208333333336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43340.208333333328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42164.208333333328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43103.25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40994.208333333336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42299.208333333328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40588.25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(((L835/60)/60)/24)+DATE(1970,1,1)</f>
        <v>40588.25</v>
      </c>
      <c r="O835" s="6">
        <f t="shared" ref="O835:O898" si="80">(((L836/60)/60)/24)+DATE(1970,1,1)</f>
        <v>41448.208333333336</v>
      </c>
      <c r="P835" t="b">
        <v>0</v>
      </c>
      <c r="Q835" t="b">
        <v>0</v>
      </c>
      <c r="R835" t="s">
        <v>206</v>
      </c>
      <c r="S835" t="str">
        <f t="shared" ref="S835:S898" si="81">LEFT(R835, FIND("/", R835)-1)</f>
        <v>publishing</v>
      </c>
      <c r="T835" t="str">
        <f t="shared" ref="T835:T898" si="82">MID(R835, FIND("/", R835) +1, LEN(R835))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3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42063.25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40214.25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40629.208333333336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43370.208333333328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41715.208333333336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41836.208333333336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42419.25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43266.208333333328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43338.208333333328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40930.25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43235.208333333328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43302.208333333328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43107.25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40341.208333333336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40948.25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40866.25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41031.208333333336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40740.208333333336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40714.208333333336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43787.25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40712.208333333336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41023.208333333336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40944.25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43211.208333333328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41334.25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43515.25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40258.208333333336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40756.208333333336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42172.208333333328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42601.208333333328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41897.208333333336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40671.208333333336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43382.208333333328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41559.208333333336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40350.208333333336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42240.208333333328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43040.208333333328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43346.208333333328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41647.25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40291.208333333336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40556.25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43624.208333333328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42577.208333333328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43845.25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42788.25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43667.208333333328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42194.208333333328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42025.25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40323.208333333336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41763.208333333336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40335.208333333336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40416.208333333336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42202.208333333328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42836.208333333328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41710.208333333336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43640.208333333328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40880.25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40319.208333333336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42170.208333333328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41466.208333333336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43134.25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40738.208333333336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43583.208333333328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(((L899/60)/60)/24)+DATE(1970,1,1)</f>
        <v>43583.208333333328</v>
      </c>
      <c r="O899" s="6">
        <f t="shared" ref="O899:O962" si="86">(((L900/60)/60)/24)+DATE(1970,1,1)</f>
        <v>43815.25</v>
      </c>
      <c r="P899" t="b">
        <v>0</v>
      </c>
      <c r="Q899" t="b">
        <v>0</v>
      </c>
      <c r="R899" t="s">
        <v>33</v>
      </c>
      <c r="S899" t="str">
        <f t="shared" ref="S899:S962" si="87">LEFT(R899, FIND("/", R899)-1)</f>
        <v>theater</v>
      </c>
      <c r="T899" t="str">
        <f t="shared" ref="T899:T962" si="88">MID(R899, FIND("/", R899) +1, LEN(R899))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41554.208333333336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41901.208333333336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43298.208333333328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42399.25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41034.208333333336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41186.208333333336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41536.208333333336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42868.208333333328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40660.208333333336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41031.208333333336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43255.208333333328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42026.25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43717.208333333328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41157.208333333336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43597.208333333328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41490.208333333336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42976.208333333328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41991.25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40722.208333333336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41117.208333333336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43022.208333333328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43503.25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40951.25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43443.25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40373.208333333336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43769.208333333328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43000.208333333328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42502.208333333328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41102.208333333336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41637.25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42858.208333333328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42060.25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41818.208333333336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41709.208333333336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41372.208333333336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42422.25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42209.208333333328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43668.208333333328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42334.25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43263.208333333328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40670.208333333336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41244.25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40552.25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40568.25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41906.208333333336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42776.25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41004.208333333336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40710.208333333336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41908.208333333336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41985.25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42112.208333333328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43571.208333333328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42730.25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42591.208333333328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42358.25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41174.208333333336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41238.25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42360.25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40955.25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40350.208333333336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40357.208333333336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42408.25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40591.25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(((L963/60)/60)/24)+DATE(1970,1,1)</f>
        <v>40591.25</v>
      </c>
      <c r="O963" s="6">
        <f t="shared" ref="O963:O1001" si="92">(((L964/60)/60)/24)+DATE(1970,1,1)</f>
        <v>41592.25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R963)-1)</f>
        <v>publishing</v>
      </c>
      <c r="T963" t="str">
        <f t="shared" ref="T963:T1001" si="94">MID(R963, FIND("/", R963) +1, LEN(R963))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5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40607.25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42135.208333333328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40203.25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42901.208333333328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41005.208333333336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40544.25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43821.25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40672.208333333336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41555.208333333336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41792.208333333336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40522.25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41412.208333333336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42337.25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40571.25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43138.25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42686.25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42078.208333333328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42307.208333333328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43094.25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40743.208333333336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43681.208333333328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43716.208333333328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41614.25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40638.208333333336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42852.208333333328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42686.25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43571.208333333328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42432.25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41907.208333333336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43227.208333333328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42362.25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41929.208333333336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43408.208333333328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41276.25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41659.25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40220.25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42550.208333333328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25569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70C0"/>
      </colorScale>
    </cfRule>
  </conditionalFormatting>
  <conditionalFormatting sqref="G1:G1048576">
    <cfRule type="containsText" dxfId="19" priority="2" operator="containsText" text="canceled">
      <formula>NOT(ISERROR(SEARCH("canceled",G1)))</formula>
    </cfRule>
    <cfRule type="containsText" dxfId="18" priority="3" operator="containsText" text="live">
      <formula>NOT(ISERROR(SEARCH("live",G1)))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C13E-83BD-47AA-88A4-19307A84F648}">
  <sheetPr codeName="Sheet2"/>
  <dimension ref="A1:F14"/>
  <sheetViews>
    <sheetView workbookViewId="0">
      <selection activeCell="A26" sqref="A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2032</v>
      </c>
      <c r="B3" s="4" t="s">
        <v>2044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2038</v>
      </c>
      <c r="E8">
        <v>4</v>
      </c>
      <c r="F8">
        <v>4</v>
      </c>
    </row>
    <row r="9" spans="1:6" x14ac:dyDescent="0.2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4CD0-404B-4251-AF59-A5519958D14E}">
  <sheetPr codeName="Sheet3"/>
  <dimension ref="A1:K566"/>
  <sheetViews>
    <sheetView workbookViewId="0">
      <selection activeCell="K14" sqref="K14"/>
    </sheetView>
  </sheetViews>
  <sheetFormatPr defaultRowHeight="15.75" x14ac:dyDescent="0.25"/>
  <cols>
    <col min="2" max="2" width="13.5" customWidth="1"/>
    <col min="5" max="5" width="13.5" bestFit="1" customWidth="1"/>
    <col min="10" max="10" width="15.5" customWidth="1"/>
  </cols>
  <sheetData>
    <row r="1" spans="1:11" x14ac:dyDescent="0.25">
      <c r="A1" t="s">
        <v>2107</v>
      </c>
      <c r="B1" s="1" t="s">
        <v>5</v>
      </c>
      <c r="D1" s="1" t="s">
        <v>4</v>
      </c>
      <c r="E1" s="1" t="s">
        <v>5</v>
      </c>
      <c r="J1" s="13" t="s">
        <v>2105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J2" t="s">
        <v>2106</v>
      </c>
      <c r="K2">
        <f>ROUND(AVERAGE(B2:B566),0)</f>
        <v>851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J3" t="s">
        <v>2108</v>
      </c>
      <c r="K3">
        <f>MEDIAN(B2:B566)</f>
        <v>201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J4" t="s">
        <v>2109</v>
      </c>
      <c r="K4">
        <f>MAX(B2:B566)</f>
        <v>7295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J5" t="s">
        <v>2110</v>
      </c>
      <c r="K5">
        <f>MIN(B2:B566)</f>
        <v>16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J6" t="s">
        <v>2111</v>
      </c>
      <c r="K6">
        <f>VAR(B2:B566)</f>
        <v>1606216.5936295739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J7" t="s">
        <v>2112</v>
      </c>
      <c r="K7">
        <f>ROUND(_xlfn.STDEV.P(B2:B566),0)</f>
        <v>1266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J9" s="15" t="s">
        <v>2113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J10" t="s">
        <v>2106</v>
      </c>
      <c r="K10">
        <f>ROUND(AVERAGE(E2:E365),0)</f>
        <v>586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J11" t="s">
        <v>2108</v>
      </c>
      <c r="K11">
        <f>ROUND(MEDIAN(E2:E365),0)</f>
        <v>115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J12" t="s">
        <v>2109</v>
      </c>
      <c r="K12">
        <f>MAX(E2:E365)</f>
        <v>6080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J13" t="s">
        <v>2110</v>
      </c>
      <c r="K13">
        <f>MIN(E2:E365)</f>
        <v>0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J14" t="s">
        <v>2111</v>
      </c>
      <c r="K14">
        <f>ROUND(_xlfn.VAR.P(E2:E365),0)</f>
        <v>921575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J15" t="s">
        <v>2112</v>
      </c>
      <c r="K15">
        <f>ROUND(_xlfn.STDEV.P(E2:E365),0)</f>
        <v>960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D1:E365" xr:uid="{D05B4CD0-404B-4251-AF59-A5519958D14E}"/>
  <conditionalFormatting sqref="D1:D365">
    <cfRule type="containsText" dxfId="11" priority="9" operator="containsText" text="canceled">
      <formula>NOT(ISERROR(SEARCH("canceled",D1)))</formula>
    </cfRule>
    <cfRule type="containsText" dxfId="10" priority="10" operator="containsText" text="live">
      <formula>NOT(ISERROR(SEARCH("live",D1)))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A2:A566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4D75-2985-484C-A27D-4362F5B67A02}">
  <sheetPr codeName="Sheet4"/>
  <dimension ref="A1:F30"/>
  <sheetViews>
    <sheetView workbookViewId="0">
      <selection activeCell="O29" sqref="O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2030</v>
      </c>
      <c r="B2" t="s">
        <v>2045</v>
      </c>
    </row>
    <row r="4" spans="1:6" x14ac:dyDescent="0.25">
      <c r="A4" s="4" t="s">
        <v>2032</v>
      </c>
      <c r="B4" s="4" t="s">
        <v>2044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2047</v>
      </c>
      <c r="E7">
        <v>4</v>
      </c>
      <c r="F7">
        <v>4</v>
      </c>
    </row>
    <row r="8" spans="1:6" x14ac:dyDescent="0.25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2050</v>
      </c>
      <c r="C10">
        <v>8</v>
      </c>
      <c r="E10">
        <v>10</v>
      </c>
      <c r="F10">
        <v>18</v>
      </c>
    </row>
    <row r="11" spans="1:6" x14ac:dyDescent="0.25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2055</v>
      </c>
      <c r="C15">
        <v>3</v>
      </c>
      <c r="E15">
        <v>4</v>
      </c>
      <c r="F15">
        <v>7</v>
      </c>
    </row>
    <row r="16" spans="1:6" x14ac:dyDescent="0.25">
      <c r="A16" s="5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2060</v>
      </c>
      <c r="C20">
        <v>4</v>
      </c>
      <c r="E20">
        <v>4</v>
      </c>
      <c r="F20">
        <v>8</v>
      </c>
    </row>
    <row r="21" spans="1:6" x14ac:dyDescent="0.25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2062</v>
      </c>
      <c r="C22">
        <v>9</v>
      </c>
      <c r="E22">
        <v>5</v>
      </c>
      <c r="F22">
        <v>14</v>
      </c>
    </row>
    <row r="23" spans="1:6" x14ac:dyDescent="0.25">
      <c r="A23" s="5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2065</v>
      </c>
      <c r="C25">
        <v>7</v>
      </c>
      <c r="E25">
        <v>14</v>
      </c>
      <c r="F25">
        <v>21</v>
      </c>
    </row>
    <row r="26" spans="1:6" x14ac:dyDescent="0.25">
      <c r="A26" s="5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2069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A378-FEDE-40D8-8599-2C1CFB4B2F7C}">
  <sheetPr codeName="Sheet5"/>
  <dimension ref="A1:E18"/>
  <sheetViews>
    <sheetView workbookViewId="0">
      <selection activeCell="B25" sqref="B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2030</v>
      </c>
      <c r="B1" t="s">
        <v>2045</v>
      </c>
    </row>
    <row r="2" spans="1:5" x14ac:dyDescent="0.25">
      <c r="A2" s="4" t="s">
        <v>2084</v>
      </c>
      <c r="B2" t="s">
        <v>2045</v>
      </c>
    </row>
    <row r="4" spans="1:5" x14ac:dyDescent="0.25">
      <c r="A4" s="4" t="s">
        <v>2032</v>
      </c>
      <c r="B4" s="4" t="s">
        <v>2044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E3FF-0A6A-4B2A-898E-C6D41907E1AF}">
  <sheetPr codeName="Sheet6"/>
  <dimension ref="A1:H13"/>
  <sheetViews>
    <sheetView tabSelected="1" topLeftCell="A4" workbookViewId="0">
      <selection activeCell="A25" sqref="A25"/>
    </sheetView>
  </sheetViews>
  <sheetFormatPr defaultRowHeight="15.75" x14ac:dyDescent="0.25"/>
  <cols>
    <col min="1" max="1" width="34.375" customWidth="1"/>
    <col min="2" max="2" width="17.25" bestFit="1" customWidth="1"/>
    <col min="3" max="3" width="13.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8" t="s">
        <v>2085</v>
      </c>
      <c r="B1" s="8" t="s">
        <v>2086</v>
      </c>
      <c r="C1" s="8" t="s">
        <v>2087</v>
      </c>
      <c r="D1" s="8" t="s">
        <v>2088</v>
      </c>
      <c r="E1" s="8" t="s">
        <v>2089</v>
      </c>
      <c r="F1" s="8" t="s">
        <v>2090</v>
      </c>
      <c r="G1" s="8" t="s">
        <v>2091</v>
      </c>
      <c r="H1" s="8" t="s">
        <v>2092</v>
      </c>
    </row>
    <row r="2" spans="1:8" x14ac:dyDescent="0.25">
      <c r="A2" s="9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COUNTIFS(Crowdfunding!G:G,"Canceled",Crowdfunding!D:D,"&lt;=1000")</f>
        <v>1</v>
      </c>
      <c r="E2">
        <f>SUM(B2:D2)</f>
        <v>51</v>
      </c>
      <c r="F2" s="14">
        <f>ROUND((B2/E2)*100,0)/100</f>
        <v>0.59</v>
      </c>
      <c r="G2" s="12">
        <f>ROUND((C2/E2)*100,0)/100</f>
        <v>0.39</v>
      </c>
      <c r="H2" s="12">
        <f>ROUND((D2/E2)*100,0)/100</f>
        <v>0.02</v>
      </c>
    </row>
    <row r="3" spans="1:8" x14ac:dyDescent="0.25">
      <c r="A3" s="10" t="s">
        <v>2094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>SUM(B3:D3)</f>
        <v>231</v>
      </c>
      <c r="F3" s="12">
        <f>ROUND((B3/E3)*100,0)/100</f>
        <v>0.83</v>
      </c>
      <c r="G3" s="12">
        <f>ROUND(($C3/$E3)*100,0)/100</f>
        <v>0.16</v>
      </c>
      <c r="H3" s="12">
        <f>ROUND(($D3/$E3)*100,0)/100</f>
        <v>0.01</v>
      </c>
    </row>
    <row r="4" spans="1:8" x14ac:dyDescent="0.25">
      <c r="A4" s="10" t="s">
        <v>2095</v>
      </c>
      <c r="B4">
        <f>COUNTIFS(Crowdfunding!G:G,"successful",Crowdfunding!D:D,"&gt;=5000",Crowdfunding!D:D,"&lt;9999")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>SUM(B4:D4)</f>
        <v>315</v>
      </c>
      <c r="F4" s="12">
        <f t="shared" ref="F4:F13" si="0">ROUND((B4/E4)*100,0)/100</f>
        <v>0.52</v>
      </c>
      <c r="G4" s="12">
        <f t="shared" ref="G4:G13" si="1">ROUND(($C4/$E4)*100,0)/100</f>
        <v>0.4</v>
      </c>
      <c r="H4" s="12">
        <f t="shared" ref="H4:H13" si="2">ROUND(($D4/$E4)*100,0)/100</f>
        <v>0.08</v>
      </c>
    </row>
    <row r="5" spans="1:8" x14ac:dyDescent="0.25">
      <c r="A5" s="9" t="s">
        <v>2096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COUNTIFS(Crowdfunding!$G:$G,"Canceled",Crowdfunding!$D:$D,"&gt;=10000",Crowdfunding!$D:$D,"&lt;14999")</f>
        <v>0</v>
      </c>
      <c r="E5">
        <f t="shared" ref="E5:E13" si="3">SUM(B5:D5)</f>
        <v>9</v>
      </c>
      <c r="F5" s="12">
        <f t="shared" si="0"/>
        <v>0.44</v>
      </c>
      <c r="G5" s="12">
        <f t="shared" si="1"/>
        <v>0.56000000000000005</v>
      </c>
      <c r="H5" s="12">
        <f t="shared" si="2"/>
        <v>0</v>
      </c>
    </row>
    <row r="6" spans="1:8" x14ac:dyDescent="0.25">
      <c r="A6" s="10" t="s">
        <v>2097</v>
      </c>
      <c r="B6">
        <f>COUNTIFS(Crowdfunding!G:G,"successful",Crowdfunding!D:D,"&gt;=15000",Crowdfunding!D:D,"&lt;19999")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5">
      <c r="A7" s="10" t="s">
        <v>2098</v>
      </c>
      <c r="B7">
        <f>COUNTIFS(Crowdfunding!G:G,"successful",Crowdfunding!D:D,"&gt;=20000",Crowdfunding!D:D,"&lt;24999")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5">
      <c r="A8" s="10" t="s">
        <v>2099</v>
      </c>
      <c r="B8">
        <f>COUNTIFS(Crowdfunding!G:G,"successful",Crowdfunding!D:D,"&gt;=25000",Crowdfunding!D:D,"&lt;29999")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3"/>
        <v>14</v>
      </c>
      <c r="F8" s="12">
        <f t="shared" si="0"/>
        <v>0.79</v>
      </c>
      <c r="G8" s="12">
        <f t="shared" si="1"/>
        <v>0.21</v>
      </c>
      <c r="H8" s="12">
        <f t="shared" si="2"/>
        <v>0</v>
      </c>
    </row>
    <row r="9" spans="1:8" x14ac:dyDescent="0.25">
      <c r="A9" s="10" t="s">
        <v>2100</v>
      </c>
      <c r="B9">
        <f>COUNTIFS(Crowdfunding!G:G,"successful",Crowdfunding!D:D,"&gt;=30000",Crowdfunding!D:D,"&lt;34999")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5">
      <c r="A10" s="10" t="s">
        <v>2101</v>
      </c>
      <c r="B10">
        <f>COUNTIFS(Crowdfunding!G:G,"successful",Crowdfunding!D:D,"&gt;=35000",Crowdfunding!D:D,"&lt;39999")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3"/>
        <v>12</v>
      </c>
      <c r="F10" s="12">
        <f t="shared" si="0"/>
        <v>0.67</v>
      </c>
      <c r="G10" s="12">
        <f t="shared" si="1"/>
        <v>0.25</v>
      </c>
      <c r="H10" s="12">
        <f t="shared" si="2"/>
        <v>0.08</v>
      </c>
    </row>
    <row r="11" spans="1:8" x14ac:dyDescent="0.25">
      <c r="A11" s="10" t="s">
        <v>2102</v>
      </c>
      <c r="B11">
        <f>COUNTIFS(Crowdfunding!G:G,"successful",Crowdfunding!D:D,"&gt;=40000",Crowdfunding!D:D,"&lt;44999")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3"/>
        <v>14</v>
      </c>
      <c r="F11" s="12">
        <f t="shared" si="0"/>
        <v>0.79</v>
      </c>
      <c r="G11" s="12">
        <f t="shared" si="1"/>
        <v>0.21</v>
      </c>
      <c r="H11" s="12">
        <f t="shared" si="2"/>
        <v>0</v>
      </c>
    </row>
    <row r="12" spans="1:8" x14ac:dyDescent="0.25">
      <c r="A12" s="10" t="s">
        <v>2103</v>
      </c>
      <c r="B12">
        <f>COUNTIFS(Crowdfunding!G:G,"successful",Crowdfunding!D:D,"&gt;=45000",Crowdfunding!D:D,"&lt;49999")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3"/>
        <v>11</v>
      </c>
      <c r="F12" s="12">
        <f t="shared" si="0"/>
        <v>0.73</v>
      </c>
      <c r="G12" s="12">
        <f t="shared" si="1"/>
        <v>0.27</v>
      </c>
      <c r="H12" s="12">
        <f t="shared" si="2"/>
        <v>0</v>
      </c>
    </row>
    <row r="13" spans="1:8" x14ac:dyDescent="0.25">
      <c r="A13" s="11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3"/>
        <v>305</v>
      </c>
      <c r="F13" s="12">
        <f t="shared" si="0"/>
        <v>0.37</v>
      </c>
      <c r="G13" s="12">
        <f t="shared" si="1"/>
        <v>0.53</v>
      </c>
      <c r="H13" s="12">
        <f t="shared" si="2"/>
        <v>0.09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CategoryStats</vt:lpstr>
      <vt:lpstr>Backers01</vt:lpstr>
      <vt:lpstr>SubcategoryStats</vt:lpstr>
      <vt:lpstr>LaunchDateOutcomes</vt:lpstr>
      <vt:lpstr>GoalOutcomes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kavita lakhani</cp:lastModifiedBy>
  <dcterms:created xsi:type="dcterms:W3CDTF">2021-09-29T18:52:28Z</dcterms:created>
  <dcterms:modified xsi:type="dcterms:W3CDTF">2024-03-07T01:13:52Z</dcterms:modified>
</cp:coreProperties>
</file>