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jpeg" ContentType="image/jpeg"/>
  <Override PartName="/xl/media/image4.jpeg" ContentType="image/jpeg"/>
  <Override PartName="/xl/media/image5.png" ContentType="image/png"/>
  <Override PartName="/xl/media/image6.png" ContentType="image/png"/>
  <Override PartName="/xl/media/image7.png" ContentType="image/png"/>
  <Override PartName="/xl/media/image8.png" ContentType="image/png"/>
  <Override PartName="/xl/media/image9.png" ContentType="image/png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vmlDrawing1.vml" ContentType="application/vnd.openxmlformats-officedocument.vmlDrawing"/>
  <Override PartName="/xl/drawings/_rels/drawing6.xml.rels" ContentType="application/vnd.openxmlformats-package.relationships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vmlDrawing2.vml" ContentType="application/vnd.openxmlformats-officedocument.vmlDrawing"/>
  <Override PartName="/xl/comments13.xml" ContentType="application/vnd.openxmlformats-officedocument.spreadsheetml.comments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12.xml.rels" ContentType="application/vnd.openxmlformats-package.relationships+xml"/>
  <Override PartName="/xl/worksheets/_rels/sheet6.xml.rels" ContentType="application/vnd.openxmlformats-package.relationships+xml"/>
  <Override PartName="/xl/worksheets/_rels/sheet13.xml.rels" ContentType="application/vnd.openxmlformats-package.relationships+xml"/>
  <Override PartName="/xl/worksheets/_rels/sheet9.xml.rels" ContentType="application/vnd.openxmlformats-package.relationships+xml"/>
  <Override PartName="/xl/worksheets/_rels/sheet5.xml.rels" ContentType="application/vnd.openxmlformats-package.relationships+xml"/>
  <Override PartName="/xl/worksheets/_rels/sheet1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2" activeTab="2"/>
  </bookViews>
  <sheets>
    <sheet name="Fund_transfer_borker_account" sheetId="1" state="hidden" r:id="rId4"/>
    <sheet name="Portfoli_summary" sheetId="2" state="hidden" r:id="rId5"/>
    <sheet name="Keshav" sheetId="3" state="visible" r:id="rId6"/>
    <sheet name="TMS_trascation" sheetId="4" state="hidden" r:id="rId7"/>
    <sheet name=" Share to pick" sheetId="5" state="hidden" r:id="rId8"/>
    <sheet name="Sector info" sheetId="6" state="visible" r:id="rId9"/>
    <sheet name="Daily price" sheetId="7" state="hidden" r:id="rId10"/>
    <sheet name="Investment Summary" sheetId="8" state="hidden" r:id="rId11"/>
    <sheet name="Ready to buy" sheetId="9" state="hidden" r:id="rId12"/>
    <sheet name="CurrentMP" sheetId="10" state="hidden" r:id="rId13"/>
    <sheet name="Loan_details" sheetId="11" state="hidden" r:id="rId14"/>
    <sheet name="Settlement report" sheetId="12" state="hidden" r:id="rId15"/>
    <sheet name="Binod  paper trade" sheetId="13" state="hidden" r:id="rId16"/>
    <sheet name="DPCache_Keshav" sheetId="14" state="hidden" r:id="rId17"/>
  </sheets>
  <definedNames>
    <definedName function="false" hidden="true" localSheetId="12" name="_xlnm._FilterDatabase" vbProcedure="false">'Binod  paper trade'!$A$3:$R$12</definedName>
    <definedName function="false" hidden="true" localSheetId="2" name="_xlnm._FilterDatabase" vbProcedure="false">Keshav!$A$4:$W$1048576</definedName>
    <definedName function="false" hidden="true" localSheetId="8" name="_xlnm._FilterDatabase" vbProcedure="false">'Ready to buy'!$A$1:$K$121</definedName>
    <definedName function="false" hidden="true" localSheetId="5" name="_xlnm._FilterDatabase" vbProcedure="false">'Sector info'!$A$2:$D$2</definedName>
    <definedName function="false" hidden="false" name="ColumnTitle1" vbProcedure="false">#REF!</definedName>
    <definedName function="false" hidden="false" name="ColumnTitle2" vbProcedure="false">#REF!</definedName>
    <definedName function="false" hidden="false" name="ColumnTitle3" vbProcedure="false">#REF!</definedName>
    <definedName function="false" hidden="false" name="EPS" vbProcedure="false">#REF!</definedName>
    <definedName function="false" hidden="false" name="Profit" vbProcedure="false">#REF!</definedName>
    <definedName function="false" hidden="false" name="Title" vbProcedure="false">#REF!</definedName>
    <definedName function="false" hidden="true" name="_xleta.PY" vbProcedure="false">#NAME?</definedName>
  </definedNames>
  <calcPr iterateCount="100" refMode="A1" iterate="false" iterateDelta="0.0001"/>
  <pivotCaches>
    <pivotCache cacheId="1" r:id="rId19"/>
  </pivotCaches>
  <extLst>
    <ext xmlns:loext="http://schemas.libreoffice.org/" uri="{7626C862-2A13-11E5-B345-FEFF819CDC9F}">
      <loext:extCalcPr stringRefSyntax="ExcelA1"/>
    </ext>
  </extLst>
</workbook>
</file>

<file path=xl/comments5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C16" authorId="0">
      <text>
        <r>
          <rPr>
            <sz val="10"/>
            <rFont val="Arial"/>
            <family val="2"/>
          </rPr>
          <t xml:space="preserve">netra timalsina:
</t>
        </r>
      </text>
    </comment>
    <comment ref="M2" authorId="0">
      <text>
        <r>
          <rPr>
            <sz val="10"/>
            <rFont val="Arial"/>
            <family val="2"/>
          </rPr>
          <t xml:space="preserve">netra timalsina:
</t>
        </r>
        <r>
          <rPr>
            <sz val="9"/>
            <color rgb="FF000000"/>
            <rFont val="Tahoma"/>
            <family val="2"/>
            <charset val="1"/>
          </rPr>
          <t xml:space="preserve">sqrt(22.5*EPS*Book Value)</t>
        </r>
      </text>
    </comment>
  </commentList>
</comments>
</file>

<file path=xl/comments1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H4" authorId="0">
      <text>
        <r>
          <rPr>
            <sz val="10"/>
            <rFont val="Arial"/>
            <family val="2"/>
          </rPr>
          <t xml:space="preserve">Binod Timilsina: Merged AIL with UIL 200 ail comes 165</t>
        </r>
      </text>
    </comment>
  </commentList>
</comments>
</file>

<file path=xl/sharedStrings.xml><?xml version="1.0" encoding="utf-8"?>
<sst xmlns="http://schemas.openxmlformats.org/spreadsheetml/2006/main" count="3672" uniqueCount="1089">
  <si>
    <t xml:space="preserve">BILL NO.</t>
  </si>
  <si>
    <t xml:space="preserve">CLIENT</t>
  </si>
  <si>
    <t xml:space="preserve">CLIENT NAME</t>
  </si>
  <si>
    <t xml:space="preserve">AMOUNT (NPR)</t>
  </si>
  <si>
    <t xml:space="preserve">STATUS</t>
  </si>
  <si>
    <t xml:space="preserve">TRANSFER DATE</t>
  </si>
  <si>
    <t xml:space="preserve">BATCH ID</t>
  </si>
  <si>
    <t xml:space="preserve">TRANSFER TYPE</t>
  </si>
  <si>
    <t xml:space="preserve">TRANSFER DIRECTION</t>
  </si>
  <si>
    <t xml:space="preserve">TMS TRANSACTION ID</t>
  </si>
  <si>
    <t xml:space="preserve">NCHL TRANSACTION ID</t>
  </si>
  <si>
    <t xml:space="preserve">DEBTOR A/C NO</t>
  </si>
  <si>
    <t xml:space="preserve">CREDITOR A/C NO</t>
  </si>
  <si>
    <t xml:space="preserve">REMARKS</t>
  </si>
  <si>
    <t xml:space="preserve">1</t>
  </si>
  <si>
    <t xml:space="preserve">20220917317  [ Kathmandu ]  </t>
  </si>
  <si>
    <t xml:space="preserve">NETRA PRASAD TIMALSINA</t>
  </si>
  <si>
    <t xml:space="preserve">SUCCESS</t>
  </si>
  <si>
    <t xml:space="preserve">2023062616000000019</t>
  </si>
  <si>
    <t xml:space="preserve">collateral_deposit</t>
  </si>
  <si>
    <t xml:space="preserve">Client to Member</t>
  </si>
  <si>
    <t xml:space="preserve">Own account Kumari</t>
  </si>
  <si>
    <t xml:space="preserve">2023041716000000001</t>
  </si>
  <si>
    <t xml:space="preserve">Own account</t>
  </si>
  <si>
    <t xml:space="preserve">2023032216000000045</t>
  </si>
  <si>
    <t xml:space="preserve">Tranfer to broker account</t>
  </si>
  <si>
    <t xml:space="preserve">2023011716000000363</t>
  </si>
  <si>
    <t xml:space="preserve">Fra NCC bank (Kumari bank)</t>
  </si>
  <si>
    <t xml:space="preserve">2022122616000000001</t>
  </si>
  <si>
    <t xml:space="preserve">Online from NCC account</t>
  </si>
  <si>
    <t xml:space="preserve">2022101916000000001</t>
  </si>
  <si>
    <t xml:space="preserve">Online tranfer</t>
  </si>
  <si>
    <t xml:space="preserve">2022092016000000118</t>
  </si>
  <si>
    <t xml:space="preserve">test</t>
  </si>
  <si>
    <t xml:space="preserve">position</t>
  </si>
  <si>
    <t xml:space="preserve">o</t>
  </si>
  <si>
    <t xml:space="preserve">1) click in the chart then PivotChart field appears in the right windows. Then select the variable with sector wise or company wise</t>
  </si>
  <si>
    <t xml:space="preserve">Symbol</t>
  </si>
  <si>
    <t xml:space="preserve">Sum of Investment, </t>
  </si>
  <si>
    <t xml:space="preserve">EBL</t>
  </si>
  <si>
    <t xml:space="preserve">HLI</t>
  </si>
  <si>
    <t xml:space="preserve">GCIL</t>
  </si>
  <si>
    <t xml:space="preserve">CLI</t>
  </si>
  <si>
    <t xml:space="preserve">CGH</t>
  </si>
  <si>
    <t xml:space="preserve">HBL</t>
  </si>
  <si>
    <t xml:space="preserve">HDL</t>
  </si>
  <si>
    <t xml:space="preserve">JBBL</t>
  </si>
  <si>
    <t xml:space="preserve">KBL</t>
  </si>
  <si>
    <t xml:space="preserve">Total Result</t>
  </si>
  <si>
    <t xml:space="preserve">➡️ Do not change the Excel table layout.
➡️ Only update values inside the table.</t>
  </si>
  <si>
    <t xml:space="preserve">registered in Mero Share(OK)</t>
  </si>
  <si>
    <t xml:space="preserve">Open date</t>
  </si>
  <si>
    <t xml:space="preserve">Closed date</t>
  </si>
  <si>
    <t xml:space="preserve">Sell price</t>
  </si>
  <si>
    <t xml:space="preserve">Buy price</t>
  </si>
  <si>
    <t xml:space="preserve">Buy kittA</t>
  </si>
  <si>
    <t xml:space="preserve">Market price</t>
  </si>
  <si>
    <t xml:space="preserve">Bonus share</t>
  </si>
  <si>
    <t xml:space="preserve">79-80</t>
  </si>
  <si>
    <t xml:space="preserve"> 078-79</t>
  </si>
  <si>
    <t xml:space="preserve">  077-78</t>
  </si>
  <si>
    <t xml:space="preserve">Feezed  (locked)</t>
  </si>
  <si>
    <t xml:space="preserve">Total holding</t>
  </si>
  <si>
    <t xml:space="preserve">OK</t>
  </si>
  <si>
    <t xml:space="preserve">NMLBBL</t>
  </si>
  <si>
    <t xml:space="preserve">CZBIL</t>
  </si>
  <si>
    <t xml:space="preserve">DDBL</t>
  </si>
  <si>
    <t xml:space="preserve">O</t>
  </si>
  <si>
    <t xml:space="preserve">PURE</t>
  </si>
  <si>
    <t xml:space="preserve">C</t>
  </si>
  <si>
    <t xml:space="preserve">UAIL</t>
  </si>
  <si>
    <t xml:space="preserve">NLG</t>
  </si>
  <si>
    <t xml:space="preserve">NABIL</t>
  </si>
  <si>
    <t xml:space="preserve">NBL</t>
  </si>
  <si>
    <t xml:space="preserve">ICFC</t>
  </si>
  <si>
    <t xml:space="preserve">VLUCL</t>
  </si>
  <si>
    <t xml:space="preserve">c</t>
  </si>
  <si>
    <t xml:space="preserve">BNHC</t>
  </si>
  <si>
    <t xml:space="preserve">USLB</t>
  </si>
  <si>
    <t xml:space="preserve">UPCL</t>
  </si>
  <si>
    <t xml:space="preserve">NIFRA</t>
  </si>
  <si>
    <t xml:space="preserve">HIDCL</t>
  </si>
  <si>
    <t xml:space="preserve">SAHAS</t>
  </si>
  <si>
    <t xml:space="preserve">NHPC</t>
  </si>
  <si>
    <t xml:space="preserve">GUFL</t>
  </si>
  <si>
    <t xml:space="preserve">MANDU</t>
  </si>
  <si>
    <t xml:space="preserve">SICL</t>
  </si>
  <si>
    <t xml:space="preserve">NMB</t>
  </si>
  <si>
    <t xml:space="preserve">PRVU</t>
  </si>
  <si>
    <t xml:space="preserve">GBBL</t>
  </si>
  <si>
    <t xml:space="preserve">SCB</t>
  </si>
  <si>
    <t xml:space="preserve">NWCL</t>
  </si>
  <si>
    <t xml:space="preserve">ADBL</t>
  </si>
  <si>
    <t xml:space="preserve">UPPER</t>
  </si>
  <si>
    <t xml:space="preserve">SHINE</t>
  </si>
  <si>
    <t xml:space="preserve">NLIC</t>
  </si>
  <si>
    <t xml:space="preserve">NICLBSL</t>
  </si>
  <si>
    <t xml:space="preserve">NRIC</t>
  </si>
  <si>
    <t xml:space="preserve">SHIVM</t>
  </si>
  <si>
    <t xml:space="preserve">Ok</t>
  </si>
  <si>
    <t xml:space="preserve">HRL</t>
  </si>
  <si>
    <t xml:space="preserve">SONA</t>
  </si>
  <si>
    <t xml:space="preserve">MNBBL</t>
  </si>
  <si>
    <t xml:space="preserve">MLBL</t>
  </si>
  <si>
    <t xml:space="preserve">SARBTM</t>
  </si>
  <si>
    <t xml:space="preserve">SGIC</t>
  </si>
  <si>
    <t xml:space="preserve">SANIMA</t>
  </si>
  <si>
    <t xml:space="preserve">LBBL</t>
  </si>
  <si>
    <t xml:space="preserve">NIMB</t>
  </si>
  <si>
    <t xml:space="preserve">SHEL</t>
  </si>
  <si>
    <t xml:space="preserve">CFCL</t>
  </si>
  <si>
    <t xml:space="preserve">GILB</t>
  </si>
  <si>
    <t xml:space="preserve">SHLB</t>
  </si>
  <si>
    <t xml:space="preserve">BFC</t>
  </si>
  <si>
    <t xml:space="preserve">SNLI</t>
  </si>
  <si>
    <t xml:space="preserve">RNLI</t>
  </si>
  <si>
    <t xml:space="preserve">NICA</t>
  </si>
  <si>
    <t xml:space="preserve">JBLB</t>
  </si>
  <si>
    <t xml:space="preserve">NHDL</t>
  </si>
  <si>
    <t xml:space="preserve">CBBL</t>
  </si>
  <si>
    <t xml:space="preserve">NTC</t>
  </si>
  <si>
    <t xml:space="preserve">MFIL</t>
  </si>
  <si>
    <t xml:space="preserve">FMDBL</t>
  </si>
  <si>
    <t xml:space="preserve">HEI</t>
  </si>
  <si>
    <t xml:space="preserve">NGPL</t>
  </si>
  <si>
    <t xml:space="preserve">NICL</t>
  </si>
  <si>
    <t xml:space="preserve">PCBL</t>
  </si>
  <si>
    <t xml:space="preserve">Decipline+focus+action</t>
  </si>
  <si>
    <t xml:space="preserve">Column2</t>
  </si>
  <si>
    <t xml:space="preserve">Column3</t>
  </si>
  <si>
    <t xml:space="preserve">Column4</t>
  </si>
  <si>
    <t xml:space="preserve">k</t>
  </si>
  <si>
    <t xml:space="preserve">Cash Tansection in TMS</t>
  </si>
  <si>
    <t xml:space="preserve">Transer to TMS</t>
  </si>
  <si>
    <t xml:space="preserve">Fundamental Analysis of Stocks</t>
  </si>
  <si>
    <t xml:space="preserve">S.N</t>
  </si>
  <si>
    <t xml:space="preserve">Companies</t>
  </si>
  <si>
    <t xml:space="preserve"> EPS</t>
  </si>
  <si>
    <t xml:space="preserve">PE Ratio</t>
  </si>
  <si>
    <t xml:space="preserve">ROE</t>
  </si>
  <si>
    <t xml:space="preserve">Book Value </t>
  </si>
  <si>
    <t xml:space="preserve">PEG  &lt;1)</t>
  </si>
  <si>
    <t xml:space="preserve"> (NPL)&lt;5</t>
  </si>
  <si>
    <t xml:space="preserve">ROA </t>
  </si>
  <si>
    <t xml:space="preserve">PB Ratio</t>
  </si>
  <si>
    <t xml:space="preserve">Graham Number</t>
  </si>
  <si>
    <t xml:space="preserve">diff. fm Grm nos(10-9)</t>
  </si>
  <si>
    <t xml:space="preserve">Updated Date</t>
  </si>
  <si>
    <t xml:space="preserve">Dividend last 3 yrs</t>
  </si>
  <si>
    <t xml:space="preserve">Promoter Holding(pro:publ)</t>
  </si>
  <si>
    <t xml:space="preserve">rmks</t>
  </si>
  <si>
    <t xml:space="preserve">1. Commercial Bank</t>
  </si>
  <si>
    <t xml:space="preserve">Global IME bank</t>
  </si>
  <si>
    <t xml:space="preserve">GBIME</t>
  </si>
  <si>
    <t xml:space="preserve">Q1</t>
  </si>
  <si>
    <t xml:space="preserve">Q2</t>
  </si>
  <si>
    <t xml:space="preserve">Q3</t>
  </si>
  <si>
    <t xml:space="preserve">weak</t>
  </si>
  <si>
    <t xml:space="preserve">final</t>
  </si>
  <si>
    <t xml:space="preserve">Nabil Bank</t>
  </si>
  <si>
    <t xml:space="preserve">good</t>
  </si>
  <si>
    <t xml:space="preserve">Nepal investment bank</t>
  </si>
  <si>
    <t xml:space="preserve">NIB</t>
  </si>
  <si>
    <t xml:space="preserve">Sanima Banks</t>
  </si>
  <si>
    <t xml:space="preserve">avg</t>
  </si>
  <si>
    <t xml:space="preserve">NIC Asia</t>
  </si>
  <si>
    <t xml:space="preserve">18..6</t>
  </si>
  <si>
    <t xml:space="preserve">Everest bank</t>
  </si>
  <si>
    <t xml:space="preserve">PRME Commericial Bnk</t>
  </si>
  <si>
    <t xml:space="preserve">2. Development Bank</t>
  </si>
  <si>
    <t xml:space="preserve">Shine Resunga</t>
  </si>
  <si>
    <t xml:space="preserve">Development Bank</t>
  </si>
  <si>
    <t xml:space="preserve">GARIMA DEV BANK</t>
  </si>
  <si>
    <t xml:space="preserve">MUKTINATH DEV BANK</t>
  </si>
  <si>
    <t xml:space="preserve">3. Life INSURANCES</t>
  </si>
  <si>
    <t xml:space="preserve">Nepal life Insurance</t>
  </si>
  <si>
    <t xml:space="preserve">Life Insureance</t>
  </si>
  <si>
    <t xml:space="preserve">sURYa JYOTI life</t>
  </si>
  <si>
    <t xml:space="preserve">SJLIC</t>
  </si>
  <si>
    <t xml:space="preserve">hIMALAYAN (GLICL, PLIC , ULIC)</t>
  </si>
  <si>
    <t xml:space="preserve">new</t>
  </si>
  <si>
    <t xml:space="preserve">4. Non-Life INSURANCES</t>
  </si>
  <si>
    <t xml:space="preserve">NLG Insurance </t>
  </si>
  <si>
    <t xml:space="preserve">weak?</t>
  </si>
  <si>
    <t xml:space="preserve">Non_Life Insurance</t>
  </si>
  <si>
    <t xml:space="preserve">Sikhar Insurance</t>
  </si>
  <si>
    <t xml:space="preserve">NECO insurance</t>
  </si>
  <si>
    <t xml:space="preserve">NIL</t>
  </si>
  <si>
    <t xml:space="preserve">Premiere Insurance</t>
  </si>
  <si>
    <t xml:space="preserve">PIC</t>
  </si>
  <si>
    <t xml:space="preserve">merge?</t>
  </si>
  <si>
    <t xml:space="preserve">Weak?</t>
  </si>
  <si>
    <t xml:space="preserve">Ajod Insurance</t>
  </si>
  <si>
    <t xml:space="preserve">AIL</t>
  </si>
  <si>
    <t xml:space="preserve">merge</t>
  </si>
  <si>
    <t xml:space="preserve">5. MICRO FINANCES</t>
  </si>
  <si>
    <t xml:space="preserve">Chimek MF</t>
  </si>
  <si>
    <t xml:space="preserve">Micro Finance</t>
  </si>
  <si>
    <t xml:space="preserve">Sanakishan MF</t>
  </si>
  <si>
    <t xml:space="preserve">SKBBL</t>
  </si>
  <si>
    <t xml:space="preserve">going merge, wait</t>
  </si>
  <si>
    <t xml:space="preserve">Deprosc MF</t>
  </si>
  <si>
    <t xml:space="preserve">Nirdhan Utthan MF</t>
  </si>
  <si>
    <t xml:space="preserve">NUBL</t>
  </si>
  <si>
    <t xml:space="preserve">Forward</t>
  </si>
  <si>
    <t xml:space="preserve">FOWAD</t>
  </si>
  <si>
    <t xml:space="preserve">Jiban Bikas</t>
  </si>
  <si>
    <t xml:space="preserve">Mahila Laghubitta</t>
  </si>
  <si>
    <t xml:space="preserve">MLBSL</t>
  </si>
  <si>
    <t xml:space="preserve">npl is high, rest is good</t>
  </si>
  <si>
    <t xml:space="preserve">First MF</t>
  </si>
  <si>
    <t xml:space="preserve">Swablamban Laghubitta</t>
  </si>
  <si>
    <t xml:space="preserve">SWBBL</t>
  </si>
  <si>
    <t xml:space="preserve">npl is high, rest is avg</t>
  </si>
  <si>
    <t xml:space="preserve">6. Hydropower</t>
  </si>
  <si>
    <t xml:space="preserve">Upper Tamakosi</t>
  </si>
  <si>
    <t xml:space="preserve">,-19</t>
  </si>
  <si>
    <t xml:space="preserve">, -22</t>
  </si>
  <si>
    <t xml:space="preserve">SAHAS URJA</t>
  </si>
  <si>
    <t xml:space="preserve">Nepal Hydro Developer</t>
  </si>
  <si>
    <t xml:space="preserve">7. Finance company</t>
  </si>
  <si>
    <t xml:space="preserve">Gurkha Finance</t>
  </si>
  <si>
    <t xml:space="preserve">avg, npl is high</t>
  </si>
  <si>
    <t xml:space="preserve">Finance</t>
  </si>
  <si>
    <t xml:space="preserve">Manjushree Finance</t>
  </si>
  <si>
    <t xml:space="preserve">ICFC Finance</t>
  </si>
  <si>
    <t xml:space="preserve">8. Maufacturing and Production</t>
  </si>
  <si>
    <t xml:space="preserve">Himalayan Distrilary</t>
  </si>
  <si>
    <t xml:space="preserve">50,75,60</t>
  </si>
  <si>
    <t xml:space="preserve">,58:42</t>
  </si>
  <si>
    <t xml:space="preserve">Manufacturing and production</t>
  </si>
  <si>
    <t xml:space="preserve">Shivam Cements</t>
  </si>
  <si>
    <t xml:space="preserve">0,0,0</t>
  </si>
  <si>
    <t xml:space="preserve">,0:100</t>
  </si>
  <si>
    <t xml:space="preserve">9. OTHERS</t>
  </si>
  <si>
    <t xml:space="preserve">Nepal Reinsurnace</t>
  </si>
  <si>
    <t xml:space="preserve">16,5,5</t>
  </si>
  <si>
    <t xml:space="preserve">,84:16:44</t>
  </si>
  <si>
    <t xml:space="preserve">Chandragiri Cable Car</t>
  </si>
  <si>
    <t xml:space="preserve">CGHL</t>
  </si>
  <si>
    <t xml:space="preserve">Nepal Telecom</t>
  </si>
  <si>
    <t xml:space="preserve">0,20,0</t>
  </si>
  <si>
    <t xml:space="preserve">,91:8:91</t>
  </si>
  <si>
    <t xml:space="preserve">10. Hotels and Tourism</t>
  </si>
  <si>
    <t xml:space="preserve">Sholti Hotel , face value 10</t>
  </si>
  <si>
    <t xml:space="preserve">SHL</t>
  </si>
  <si>
    <t xml:space="preserve">Taragaun</t>
  </si>
  <si>
    <t xml:space="preserve">TRH</t>
  </si>
  <si>
    <t xml:space="preserve">Kalinchowk</t>
  </si>
  <si>
    <t xml:space="preserve">KDL</t>
  </si>
  <si>
    <t xml:space="preserve">, 80:20</t>
  </si>
  <si>
    <t xml:space="preserve">City Hotel</t>
  </si>
  <si>
    <t xml:space="preserve">CITY</t>
  </si>
  <si>
    <t xml:space="preserve">, 90:10</t>
  </si>
  <si>
    <t xml:space="preserve">11. Investment</t>
  </si>
  <si>
    <t xml:space="preserve">Nepal INfrastructure</t>
  </si>
  <si>
    <t xml:space="preserve">8,0</t>
  </si>
  <si>
    <t xml:space="preserve">,60;40;10</t>
  </si>
  <si>
    <t xml:space="preserve">Hydro Investment</t>
  </si>
  <si>
    <t xml:space="preserve">cash only</t>
  </si>
  <si>
    <t xml:space="preserve">,80:20:50</t>
  </si>
  <si>
    <t xml:space="preserve">CHDC Invesment</t>
  </si>
  <si>
    <t xml:space="preserve">CHDC</t>
  </si>
  <si>
    <t xml:space="preserve">,70:30</t>
  </si>
  <si>
    <t xml:space="preserve">nearly lock expire date</t>
  </si>
  <si>
    <t xml:space="preserve">Citizen Investment Trust</t>
  </si>
  <si>
    <t xml:space="preserve">CIT</t>
  </si>
  <si>
    <t xml:space="preserve">9,30,25</t>
  </si>
  <si>
    <t xml:space="preserve">,80:20:10</t>
  </si>
  <si>
    <t xml:space="preserve">For Binod </t>
  </si>
  <si>
    <t xml:space="preserve">company</t>
  </si>
  <si>
    <t xml:space="preserve">kitta</t>
  </si>
  <si>
    <t xml:space="preserve">M rate</t>
  </si>
  <si>
    <t xml:space="preserve">invest</t>
  </si>
  <si>
    <t xml:space="preserve">RSI </t>
  </si>
  <si>
    <t xml:space="preserve">(50 to 65)</t>
  </si>
  <si>
    <t xml:space="preserve">Stage Analysis ( Stage 1: Accumulation, Stage 2: Momentum up, Stage 3: Distribution and Stage 4: Decline)</t>
  </si>
  <si>
    <t xml:space="preserve">Price Action with Volume (always with the moving average of 200 days)</t>
  </si>
  <si>
    <t xml:space="preserve">Stop loss  : Fall 10%, whatever news or sitution of rumors)</t>
  </si>
  <si>
    <t xml:space="preserve">Indication of Falling : huge volume bar at the top with bearish Candles</t>
  </si>
  <si>
    <t xml:space="preserve">Entry: Not Bottom, just coming retress after uptrending</t>
  </si>
  <si>
    <t xml:space="preserve">Eat the Fish Middle part not the Tail and Head</t>
  </si>
  <si>
    <t xml:space="preserve">Commercial Banks</t>
  </si>
  <si>
    <t xml:space="preserve">Hydropower</t>
  </si>
  <si>
    <t xml:space="preserve">Trading </t>
  </si>
  <si>
    <t xml:space="preserve">Microfinance</t>
  </si>
  <si>
    <t xml:space="preserve">Developments Banks</t>
  </si>
  <si>
    <t xml:space="preserve">Non-Life Insurance</t>
  </si>
  <si>
    <t xml:space="preserve">Life Insurance</t>
  </si>
  <si>
    <t xml:space="preserve">Finance </t>
  </si>
  <si>
    <t xml:space="preserve">Manufactureing and Processing</t>
  </si>
  <si>
    <t xml:space="preserve">Investment</t>
  </si>
  <si>
    <t xml:space="preserve">Comapny</t>
  </si>
  <si>
    <t xml:space="preserve">Symbol </t>
  </si>
  <si>
    <t xml:space="preserve">Sector</t>
  </si>
  <si>
    <t xml:space="preserve">CB</t>
  </si>
  <si>
    <t xml:space="preserve">HP</t>
  </si>
  <si>
    <t xml:space="preserve">Trd</t>
  </si>
  <si>
    <t xml:space="preserve">MF</t>
  </si>
  <si>
    <t xml:space="preserve">DB</t>
  </si>
  <si>
    <t xml:space="preserve">N-LI</t>
  </si>
  <si>
    <t xml:space="preserve">LI</t>
  </si>
  <si>
    <t xml:space="preserve">F</t>
  </si>
  <si>
    <t xml:space="preserve">MfP</t>
  </si>
  <si>
    <t xml:space="preserve">Inv</t>
  </si>
  <si>
    <t xml:space="preserve">Nabil Bank Limited</t>
  </si>
  <si>
    <t xml:space="preserve">Nepal Investment Mega Bank Limited</t>
  </si>
  <si>
    <t xml:space="preserve">Standard Chartered Bank Limited</t>
  </si>
  <si>
    <t xml:space="preserve">Company Name</t>
  </si>
  <si>
    <t xml:space="preserve">Predicted Sector</t>
  </si>
  <si>
    <t xml:space="preserve">Himalayan Bank Limited</t>
  </si>
  <si>
    <t xml:space="preserve">Nepal SBI Bank Limited</t>
  </si>
  <si>
    <t xml:space="preserve">SBI</t>
  </si>
  <si>
    <t xml:space="preserve">BNL</t>
  </si>
  <si>
    <t xml:space="preserve">Everest Bank Limited</t>
  </si>
  <si>
    <t xml:space="preserve">MMKJL</t>
  </si>
  <si>
    <t xml:space="preserve">NIC Asia Bank Ltd.</t>
  </si>
  <si>
    <t xml:space="preserve">BGWT</t>
  </si>
  <si>
    <t xml:space="preserve">Machhapuchhre Bank Limited</t>
  </si>
  <si>
    <t xml:space="preserve">MBL</t>
  </si>
  <si>
    <t xml:space="preserve">KBSH</t>
  </si>
  <si>
    <t xml:space="preserve">Laxmi Sunrise Bank Limited</t>
  </si>
  <si>
    <t xml:space="preserve">LSL</t>
  </si>
  <si>
    <t xml:space="preserve">Kumari Bank Limited</t>
  </si>
  <si>
    <t xml:space="preserve">Siddhartha Bank Limited</t>
  </si>
  <si>
    <t xml:space="preserve">SBL</t>
  </si>
  <si>
    <t xml:space="preserve">NRM</t>
  </si>
  <si>
    <t xml:space="preserve">Sanima Bank Limited</t>
  </si>
  <si>
    <t xml:space="preserve">NMB Bank Limited</t>
  </si>
  <si>
    <t xml:space="preserve">Prabhu  Bank Limited</t>
  </si>
  <si>
    <t xml:space="preserve">Global IME Bank Limited</t>
  </si>
  <si>
    <t xml:space="preserve">Soaltee Hotel Limited</t>
  </si>
  <si>
    <t xml:space="preserve">Hotels</t>
  </si>
  <si>
    <t xml:space="preserve">Citizens Bank International Limited</t>
  </si>
  <si>
    <t xml:space="preserve">SMPDA</t>
  </si>
  <si>
    <t xml:space="preserve">Taragaon Regency Hotel Limited</t>
  </si>
  <si>
    <t xml:space="preserve">Prime Commercial Bank Ltd.</t>
  </si>
  <si>
    <t xml:space="preserve">HATHY</t>
  </si>
  <si>
    <t xml:space="preserve">Oriental Hotels Limited</t>
  </si>
  <si>
    <t xml:space="preserve">Agricultural Development Bank Limited</t>
  </si>
  <si>
    <t xml:space="preserve">MKCL</t>
  </si>
  <si>
    <t xml:space="preserve">National Hydro Power Company Limited</t>
  </si>
  <si>
    <t xml:space="preserve">Nepal Bank Limited</t>
  </si>
  <si>
    <t xml:space="preserve">USHL</t>
  </si>
  <si>
    <t xml:space="preserve">Butwal Power Company Limited</t>
  </si>
  <si>
    <t xml:space="preserve">Sana Kisan Bikas Laghubitta Bittiya Sanstha Limited Promoter</t>
  </si>
  <si>
    <t xml:space="preserve">SKBBLP</t>
  </si>
  <si>
    <t xml:space="preserve">Chilime Hydropower Company Limited</t>
  </si>
  <si>
    <t xml:space="preserve">10% NIC Asia Debenture 2085/86</t>
  </si>
  <si>
    <t xml:space="preserve">NICAD85/86</t>
  </si>
  <si>
    <t xml:space="preserve">CKHL</t>
  </si>
  <si>
    <t xml:space="preserve">Salt Trading Corporation</t>
  </si>
  <si>
    <t xml:space="preserve">10% Sanima Bank Limited Debenture</t>
  </si>
  <si>
    <t xml:space="preserve">SAND2085</t>
  </si>
  <si>
    <t xml:space="preserve">Debentures</t>
  </si>
  <si>
    <t xml:space="preserve">TVCL</t>
  </si>
  <si>
    <t xml:space="preserve">Bishal Bazar Company Limited</t>
  </si>
  <si>
    <t xml:space="preserve">11% NIC Asia Debenture 082/83</t>
  </si>
  <si>
    <t xml:space="preserve">NICAD8283</t>
  </si>
  <si>
    <t xml:space="preserve">ULHC</t>
  </si>
  <si>
    <t xml:space="preserve">Nirdhan Utthan Laghubitta Bittiya Sanstha Limited</t>
  </si>
  <si>
    <t xml:space="preserve">10% Prabhu Bank Debenture 2084 </t>
  </si>
  <si>
    <t xml:space="preserve">PBLD84</t>
  </si>
  <si>
    <t xml:space="preserve">TSHL</t>
  </si>
  <si>
    <t xml:space="preserve">Chhimek Laghubitta Bittiya Sanstha Limited</t>
  </si>
  <si>
    <t xml:space="preserve">Prabhu Mahalaxmi Life Insurance Limited</t>
  </si>
  <si>
    <t xml:space="preserve">PMLI</t>
  </si>
  <si>
    <t xml:space="preserve">VLBS</t>
  </si>
  <si>
    <t xml:space="preserve">Deprosc Laghubitta Bittiya Sanstha Limited</t>
  </si>
  <si>
    <t xml:space="preserve">Nepal Infrastructure Bank Limited</t>
  </si>
  <si>
    <t xml:space="preserve">8.5% Nepal Investment Bank Debenture 2084</t>
  </si>
  <si>
    <t xml:space="preserve">NIBD84</t>
  </si>
  <si>
    <t xml:space="preserve">ILI</t>
  </si>
  <si>
    <t xml:space="preserve">Narayani Development Bank Limited</t>
  </si>
  <si>
    <t xml:space="preserve">9.5% Manjushree Finance Limited Debenture 2085</t>
  </si>
  <si>
    <t xml:space="preserve">MFLD85</t>
  </si>
  <si>
    <t xml:space="preserve">Nepal Insurance Co. Ltd.</t>
  </si>
  <si>
    <t xml:space="preserve">8.5% Nepal Bank Debenture 2087</t>
  </si>
  <si>
    <t xml:space="preserve">NBLD87</t>
  </si>
  <si>
    <t xml:space="preserve">Rastriya Beema Company Limited</t>
  </si>
  <si>
    <t xml:space="preserve">EBLD86</t>
  </si>
  <si>
    <t xml:space="preserve">National Life Insurance Co. Ltd.</t>
  </si>
  <si>
    <t xml:space="preserve">10.25% KBL Debenture 2086</t>
  </si>
  <si>
    <t xml:space="preserve">KBLD86</t>
  </si>
  <si>
    <t xml:space="preserve">MSHL</t>
  </si>
  <si>
    <t xml:space="preserve">Himalayan Everest Insurance Limited</t>
  </si>
  <si>
    <t xml:space="preserve">9.5% NCC Debenture 2086</t>
  </si>
  <si>
    <t xml:space="preserve">NCCD86</t>
  </si>
  <si>
    <t xml:space="preserve">NIBLSTF</t>
  </si>
  <si>
    <t xml:space="preserve">United Ajod Insurance Limited</t>
  </si>
  <si>
    <t xml:space="preserve">Garima Debenture"</t>
  </si>
  <si>
    <t xml:space="preserve">GBBD85</t>
  </si>
  <si>
    <t xml:space="preserve">Siddhartha Premier Insurance Limited</t>
  </si>
  <si>
    <t xml:space="preserve">10.75% SBL Debenture 2089</t>
  </si>
  <si>
    <t xml:space="preserve">SBLD89</t>
  </si>
  <si>
    <t xml:space="preserve">NBBD2085</t>
  </si>
  <si>
    <t xml:space="preserve">Neco Insurance Limited</t>
  </si>
  <si>
    <t xml:space="preserve">Modi Energy Limited</t>
  </si>
  <si>
    <t xml:space="preserve">MEL</t>
  </si>
  <si>
    <t xml:space="preserve">MATRI</t>
  </si>
  <si>
    <t xml:space="preserve">Prabhu Insurance Ltd.</t>
  </si>
  <si>
    <t xml:space="preserve">11% L.B.B.L. Debenture 2089</t>
  </si>
  <si>
    <t xml:space="preserve">LBBLD89</t>
  </si>
  <si>
    <t xml:space="preserve">KSY</t>
  </si>
  <si>
    <t xml:space="preserve">Sagarmatha Lumbini Insurance Co. Limited</t>
  </si>
  <si>
    <t xml:space="preserve">9% Nepal SBI Bank Rinpatra 2089</t>
  </si>
  <si>
    <t xml:space="preserve">SBID89</t>
  </si>
  <si>
    <t xml:space="preserve">IGI Prudential insurance Limited</t>
  </si>
  <si>
    <t xml:space="preserve">10% Citizens Bank Debenture 2090</t>
  </si>
  <si>
    <t xml:space="preserve">CIZBD90</t>
  </si>
  <si>
    <t xml:space="preserve">NMFBS</t>
  </si>
  <si>
    <t xml:space="preserve">Nepal Life Insurance Co. Ltd.</t>
  </si>
  <si>
    <t xml:space="preserve">NABBC</t>
  </si>
  <si>
    <t xml:space="preserve">MEHL</t>
  </si>
  <si>
    <t xml:space="preserve">Life Insurance Corporation (Nepal) Limited</t>
  </si>
  <si>
    <t xml:space="preserve">Excel Development Bank Ltd.</t>
  </si>
  <si>
    <t xml:space="preserve">EDBL</t>
  </si>
  <si>
    <t xml:space="preserve">KBLD89</t>
  </si>
  <si>
    <t xml:space="preserve">Shikhar Insurance Co. Ltd.</t>
  </si>
  <si>
    <t xml:space="preserve">Lumbini Bikas Bank Ltd.</t>
  </si>
  <si>
    <t xml:space="preserve">CBLD88</t>
  </si>
  <si>
    <t xml:space="preserve">Nepal Finance Ltd.</t>
  </si>
  <si>
    <t xml:space="preserve">Miteri Development Bank Limited</t>
  </si>
  <si>
    <t xml:space="preserve">MDB</t>
  </si>
  <si>
    <t xml:space="preserve">Bottlers Nepal (Balaju) Limited</t>
  </si>
  <si>
    <t xml:space="preserve">Mahalaxmi Bikas Bank Ltd.</t>
  </si>
  <si>
    <t xml:space="preserve">MBLD2085</t>
  </si>
  <si>
    <t xml:space="preserve">Gurkhas Finance Ltd.</t>
  </si>
  <si>
    <t xml:space="preserve">Garima Bikas Bank Limited</t>
  </si>
  <si>
    <t xml:space="preserve">SBD89</t>
  </si>
  <si>
    <t xml:space="preserve">Jyoti Bikas Bank Limited</t>
  </si>
  <si>
    <t xml:space="preserve">NIMBD90</t>
  </si>
  <si>
    <t xml:space="preserve">Bottlers Nepal (Terai) Limited</t>
  </si>
  <si>
    <t xml:space="preserve">Karnali Development Bank Limited</t>
  </si>
  <si>
    <t xml:space="preserve">KRBL</t>
  </si>
  <si>
    <t xml:space="preserve">NICGF2</t>
  </si>
  <si>
    <t xml:space="preserve">Unilever Nepal Limited</t>
  </si>
  <si>
    <t xml:space="preserve">Corporate Development Bank Limited</t>
  </si>
  <si>
    <t xml:space="preserve">CORBL</t>
  </si>
  <si>
    <t xml:space="preserve">SIGS3</t>
  </si>
  <si>
    <t xml:space="preserve">Best Finance Company Ltd.</t>
  </si>
  <si>
    <t xml:space="preserve">Kamana Sewa Bikas Bank Limited</t>
  </si>
  <si>
    <t xml:space="preserve">KSBBL</t>
  </si>
  <si>
    <t xml:space="preserve">C30MF</t>
  </si>
  <si>
    <t xml:space="preserve">Goodwill Finance Limited</t>
  </si>
  <si>
    <t xml:space="preserve">Shangrila Development Bank Ltd.</t>
  </si>
  <si>
    <t xml:space="preserve">SADBL</t>
  </si>
  <si>
    <t xml:space="preserve">NIFRAUR85/86</t>
  </si>
  <si>
    <t xml:space="preserve">Himalayan Distillery Limited</t>
  </si>
  <si>
    <t xml:space="preserve">Shine Resunga Development Bank Ltd.</t>
  </si>
  <si>
    <t xml:space="preserve">LVF2</t>
  </si>
  <si>
    <t xml:space="preserve">Pokhara Finance Ltd.</t>
  </si>
  <si>
    <t xml:space="preserve">Muktinath Bikas Bank Ltd.</t>
  </si>
  <si>
    <t xml:space="preserve">Sindhu Bikash Bank Ltd</t>
  </si>
  <si>
    <t xml:space="preserve">SINDU</t>
  </si>
  <si>
    <t xml:space="preserve">NICD88</t>
  </si>
  <si>
    <t xml:space="preserve">Shree Investment Finance Co. Ltd.</t>
  </si>
  <si>
    <t xml:space="preserve">Green Development Bank Ltd.</t>
  </si>
  <si>
    <t xml:space="preserve">GRDBL</t>
  </si>
  <si>
    <t xml:space="preserve">PBD84</t>
  </si>
  <si>
    <t xml:space="preserve">Central Finance Co. Ltd.</t>
  </si>
  <si>
    <t xml:space="preserve">10.25% NBBL Debenture 2085</t>
  </si>
  <si>
    <t xml:space="preserve">Janaki Finance Company Limited</t>
  </si>
  <si>
    <t xml:space="preserve">Saptakoshi Development Bank Ltd</t>
  </si>
  <si>
    <t xml:space="preserve">SAPDBL</t>
  </si>
  <si>
    <t xml:space="preserve">SCBD</t>
  </si>
  <si>
    <t xml:space="preserve">8.5% Sanima Debenture 2087</t>
  </si>
  <si>
    <t xml:space="preserve">SBD87</t>
  </si>
  <si>
    <t xml:space="preserve">ADBLD83</t>
  </si>
  <si>
    <t xml:space="preserve">Samriddhi Finance Company Limited</t>
  </si>
  <si>
    <t xml:space="preserve">9% Kamana Sewa Bikas Bank Limited Debenture 2087</t>
  </si>
  <si>
    <t xml:space="preserve">KSBBLD87</t>
  </si>
  <si>
    <t xml:space="preserve">Guheshowori Merchant Bank &amp; Finance Co. Ltd.</t>
  </si>
  <si>
    <t xml:space="preserve">8.75 % Prime Debenture 2085</t>
  </si>
  <si>
    <t xml:space="preserve">PBD85</t>
  </si>
  <si>
    <t xml:space="preserve">Swabalamban Laghubitta Bittiya Sanstha Limited</t>
  </si>
  <si>
    <t xml:space="preserve">Shangri-la Development Bank Debenture 2087</t>
  </si>
  <si>
    <t xml:space="preserve">SDBD87</t>
  </si>
  <si>
    <t xml:space="preserve">JBBD87</t>
  </si>
  <si>
    <t xml:space="preserve">ICFC Finance Limited</t>
  </si>
  <si>
    <t xml:space="preserve">GFCL</t>
  </si>
  <si>
    <t xml:space="preserve">NBLD82</t>
  </si>
  <si>
    <t xml:space="preserve">Nepal Doorsanchar Company Limited</t>
  </si>
  <si>
    <t xml:space="preserve">Others</t>
  </si>
  <si>
    <t xml:space="preserve">PFL</t>
  </si>
  <si>
    <t xml:space="preserve">H8020</t>
  </si>
  <si>
    <t xml:space="preserve">Progressive Finance Limited</t>
  </si>
  <si>
    <t xml:space="preserve">Multipurpose Finance Company  Limited</t>
  </si>
  <si>
    <t xml:space="preserve">MPFL</t>
  </si>
  <si>
    <t xml:space="preserve">MBLD87</t>
  </si>
  <si>
    <t xml:space="preserve">Manjushree Finance Ltd.</t>
  </si>
  <si>
    <t xml:space="preserve">12 % Goodwill Finance Limited Debenture 2083</t>
  </si>
  <si>
    <t xml:space="preserve">GWFD83</t>
  </si>
  <si>
    <t xml:space="preserve">PBLD87</t>
  </si>
  <si>
    <t xml:space="preserve">NFS</t>
  </si>
  <si>
    <t xml:space="preserve">Arun Valley Hydropower Development Co. Ltd.</t>
  </si>
  <si>
    <t xml:space="preserve">SIFC</t>
  </si>
  <si>
    <t xml:space="preserve">NMBD89/90</t>
  </si>
  <si>
    <t xml:space="preserve">SBLD84</t>
  </si>
  <si>
    <t xml:space="preserve">Asian Life Insurance Co. Limited</t>
  </si>
  <si>
    <t xml:space="preserve">JFL</t>
  </si>
  <si>
    <t xml:space="preserve">Himalayan Life Insurance Limited</t>
  </si>
  <si>
    <t xml:space="preserve">SFCL</t>
  </si>
  <si>
    <t xml:space="preserve">SBIBD86</t>
  </si>
  <si>
    <t xml:space="preserve">Nerude Mirmire Laghubitta Bittiya Sanstha Limited</t>
  </si>
  <si>
    <t xml:space="preserve">GMFIL</t>
  </si>
  <si>
    <t xml:space="preserve">PROFL</t>
  </si>
  <si>
    <t xml:space="preserve">SuryaJyoti Life Insurance Company Limited</t>
  </si>
  <si>
    <t xml:space="preserve">Reliance Finance Ltd.</t>
  </si>
  <si>
    <t xml:space="preserve">RLFL</t>
  </si>
  <si>
    <t xml:space="preserve">Civil Bank Debenture 2088</t>
  </si>
  <si>
    <t xml:space="preserve">Global IME Bank Debenture"</t>
  </si>
  <si>
    <t xml:space="preserve">GBILD84/85</t>
  </si>
  <si>
    <t xml:space="preserve">DLBS</t>
  </si>
  <si>
    <t xml:space="preserve">BOKD86</t>
  </si>
  <si>
    <t xml:space="preserve">RBBD83</t>
  </si>
  <si>
    <t xml:space="preserve">OHL</t>
  </si>
  <si>
    <t xml:space="preserve">KBLD90</t>
  </si>
  <si>
    <t xml:space="preserve">Nepal Investment Mega Bank Ltd. Promoter Share</t>
  </si>
  <si>
    <t xml:space="preserve">Promtor shares</t>
  </si>
  <si>
    <t xml:space="preserve">Chandragiri Hills Limited</t>
  </si>
  <si>
    <t xml:space="preserve">NMBD87/88</t>
  </si>
  <si>
    <t xml:space="preserve">Kalinchowk Darshan Limited</t>
  </si>
  <si>
    <t xml:space="preserve">NLO</t>
  </si>
  <si>
    <t xml:space="preserve">City Hotel Limited</t>
  </si>
  <si>
    <t xml:space="preserve">BPCL</t>
  </si>
  <si>
    <t xml:space="preserve">First Micro Finance Laghubitta Bittiya Sanstha Limited</t>
  </si>
  <si>
    <t xml:space="preserve">CHCL</t>
  </si>
  <si>
    <t xml:space="preserve">JOSHI</t>
  </si>
  <si>
    <t xml:space="preserve">AHPC</t>
  </si>
  <si>
    <t xml:space="preserve">UNHPL</t>
  </si>
  <si>
    <t xml:space="preserve">Sanima Mai Hydropower Ltd.</t>
  </si>
  <si>
    <t xml:space="preserve">SHPC</t>
  </si>
  <si>
    <t xml:space="preserve">RURU</t>
  </si>
  <si>
    <t xml:space="preserve">Swarojgar Laghubitta Bittiya Sanstha Ltd.</t>
  </si>
  <si>
    <t xml:space="preserve">Ridi Power Company Limited</t>
  </si>
  <si>
    <t xml:space="preserve">RIDI</t>
  </si>
  <si>
    <t xml:space="preserve">AKJCL</t>
  </si>
  <si>
    <t xml:space="preserve">NLG Insurance Company Ltd.</t>
  </si>
  <si>
    <t xml:space="preserve">Barun Hydropower Co. Ltd.</t>
  </si>
  <si>
    <t xml:space="preserve">BARUN</t>
  </si>
  <si>
    <t xml:space="preserve">Api Power Company Ltd.</t>
  </si>
  <si>
    <t xml:space="preserve">API</t>
  </si>
  <si>
    <t xml:space="preserve">Sana Kisan Bikas Laghubitta Bittiya Sanstha Limited</t>
  </si>
  <si>
    <t xml:space="preserve">Ngadi Group Power Ltd.</t>
  </si>
  <si>
    <t xml:space="preserve">NYADI</t>
  </si>
  <si>
    <t xml:space="preserve">Grameen Bikas Laghubitta Bittiya Sanstha Ltd.</t>
  </si>
  <si>
    <t xml:space="preserve">Khanikhola Hydropower Co. Ltd.</t>
  </si>
  <si>
    <t xml:space="preserve">KKHC</t>
  </si>
  <si>
    <t xml:space="preserve">SPDL</t>
  </si>
  <si>
    <t xml:space="preserve">Dibyashwori Hydropower Ltd.</t>
  </si>
  <si>
    <t xml:space="preserve">DHPL</t>
  </si>
  <si>
    <t xml:space="preserve">Arun Kabeli Power Ltd.</t>
  </si>
  <si>
    <t xml:space="preserve">AKPL</t>
  </si>
  <si>
    <t xml:space="preserve">Kalika Laghubitta Bittiya Sanstha Ltd</t>
  </si>
  <si>
    <t xml:space="preserve">Synergy Power Development Ltd.</t>
  </si>
  <si>
    <t xml:space="preserve">Mithila LaghuBitta Bittiya Sanstha Limited</t>
  </si>
  <si>
    <t xml:space="preserve">United Modi Hydropower Ltd.</t>
  </si>
  <si>
    <t xml:space="preserve">UMHL</t>
  </si>
  <si>
    <t xml:space="preserve">PMHPL</t>
  </si>
  <si>
    <t xml:space="preserve">Chhyangdi Hydropower Ltd.</t>
  </si>
  <si>
    <t xml:space="preserve">CHL</t>
  </si>
  <si>
    <t xml:space="preserve">HDHPC</t>
  </si>
  <si>
    <t xml:space="preserve">Laxmi Laghubitta Bittiya Sanstha Ltd.</t>
  </si>
  <si>
    <t xml:space="preserve">Himalayan Power Partner Ltd.</t>
  </si>
  <si>
    <t xml:space="preserve">HPPL</t>
  </si>
  <si>
    <t xml:space="preserve">Rastriya Beema Company Limited Promoter Share</t>
  </si>
  <si>
    <t xml:space="preserve">Mutual Funds</t>
  </si>
  <si>
    <t xml:space="preserve">Nepal Hydro Developers Ltd.</t>
  </si>
  <si>
    <t xml:space="preserve">Radhi Bidyut Company Ltd</t>
  </si>
  <si>
    <t xml:space="preserve">RADHI</t>
  </si>
  <si>
    <t xml:space="preserve">Panchakanya Mai Hydropower Ltd</t>
  </si>
  <si>
    <t xml:space="preserve">Vijaya laghubitta Bittiya Sanstha Ltd.</t>
  </si>
  <si>
    <t xml:space="preserve">Kalika power Company Ltd</t>
  </si>
  <si>
    <t xml:space="preserve">KPCL</t>
  </si>
  <si>
    <t xml:space="preserve">NLICL</t>
  </si>
  <si>
    <t xml:space="preserve">Himalayan Laghubitta Bittiya Sanstha Limited</t>
  </si>
  <si>
    <t xml:space="preserve">Ankhu Khola Jalvidhyut Company Ltd</t>
  </si>
  <si>
    <t xml:space="preserve">Matribhumi Lagubitta Bittiya Sanstha Limited</t>
  </si>
  <si>
    <t xml:space="preserve">Joshi Hydropower Development Company Ltd</t>
  </si>
  <si>
    <t xml:space="preserve">MCHL</t>
  </si>
  <si>
    <t xml:space="preserve">Janautthan Samudayic Laghubitta Bittya Sanstha Limited</t>
  </si>
  <si>
    <t xml:space="preserve">Upper Tamakoshi Hydropower Ltd</t>
  </si>
  <si>
    <t xml:space="preserve">Ghalemdi Hydro Limited</t>
  </si>
  <si>
    <t xml:space="preserve">GHL</t>
  </si>
  <si>
    <t xml:space="preserve">Himalayan Everest Insurance Limited Promoter</t>
  </si>
  <si>
    <t xml:space="preserve">Promotor Share</t>
  </si>
  <si>
    <t xml:space="preserve">UNIVERSAL POWER COMPANY LTD</t>
  </si>
  <si>
    <t xml:space="preserve">NMB  Microfinance Bittiya Sanstha Ltd.</t>
  </si>
  <si>
    <t xml:space="preserve">Mountain Hydro Nepal Limited</t>
  </si>
  <si>
    <t xml:space="preserve">MHNL</t>
  </si>
  <si>
    <t xml:space="preserve">Global IME Laghubitta Bittiya Sanstha Ltd.</t>
  </si>
  <si>
    <t xml:space="preserve">Panchthar Power Compant Limited</t>
  </si>
  <si>
    <t xml:space="preserve">PPCL</t>
  </si>
  <si>
    <t xml:space="preserve">SFMF</t>
  </si>
  <si>
    <t xml:space="preserve">Suryodaya Womi Laghubitta Bittiya Sanstha Limited</t>
  </si>
  <si>
    <t xml:space="preserve">Himalaya Urja Bikas Company Limited</t>
  </si>
  <si>
    <t xml:space="preserve">HURJA</t>
  </si>
  <si>
    <t xml:space="preserve">RAWA</t>
  </si>
  <si>
    <t xml:space="preserve">Mero Microfinance Bittiya Sanstha Ltd.</t>
  </si>
  <si>
    <t xml:space="preserve">Union Hydropower Limited</t>
  </si>
  <si>
    <t xml:space="preserve">NIMBPO</t>
  </si>
  <si>
    <t xml:space="preserve">Hydorelectricity Investment and Development Company Ltd</t>
  </si>
  <si>
    <t xml:space="preserve">RASUWAGADHI HYDROPOWER COMPANY LIMITED</t>
  </si>
  <si>
    <t xml:space="preserve">RHPL</t>
  </si>
  <si>
    <t xml:space="preserve">DOLTI</t>
  </si>
  <si>
    <t xml:space="preserve">SANJEN JALAVIDHYUT COMPANY LIMITED</t>
  </si>
  <si>
    <t xml:space="preserve">SJCL</t>
  </si>
  <si>
    <t xml:space="preserve">Himal Dolakha Hydropower Company Limited</t>
  </si>
  <si>
    <t xml:space="preserve">National Laghubitta Bittiya Sanstha Limited</t>
  </si>
  <si>
    <t xml:space="preserve">Liberty Energy Company Limited</t>
  </si>
  <si>
    <t xml:space="preserve">LEC</t>
  </si>
  <si>
    <t xml:space="preserve">TAMOR</t>
  </si>
  <si>
    <t xml:space="preserve">RSDC Laghubitta Bittiya Sanstha Ltd.</t>
  </si>
  <si>
    <t xml:space="preserve">Shiva Shree Hydropower Ltd</t>
  </si>
  <si>
    <t xml:space="preserve">SSHL</t>
  </si>
  <si>
    <t xml:space="preserve">Mountain Energy Nepal Limited</t>
  </si>
  <si>
    <t xml:space="preserve">MEN</t>
  </si>
  <si>
    <t xml:space="preserve">GLBSL</t>
  </si>
  <si>
    <t xml:space="preserve">United IDI Mardi RB Hydropower Limited.</t>
  </si>
  <si>
    <t xml:space="preserve">UMRH</t>
  </si>
  <si>
    <t xml:space="preserve">DORDI</t>
  </si>
  <si>
    <t xml:space="preserve">GreenLife Hydropower Limited</t>
  </si>
  <si>
    <t xml:space="preserve">GLH</t>
  </si>
  <si>
    <t xml:space="preserve">Forward Microfinance Laghubitta Bittiya Sanstha Limited</t>
  </si>
  <si>
    <t xml:space="preserve">Singati Hydro Energy Limited</t>
  </si>
  <si>
    <t xml:space="preserve">Ru Ru Jalbidhyut Pariyojana Limited</t>
  </si>
  <si>
    <t xml:space="preserve">CEDB Hydropower Development Company Limited</t>
  </si>
  <si>
    <t xml:space="preserve">Samata Gharelu Laghubitta Bittiya Sanstha Limited</t>
  </si>
  <si>
    <t xml:space="preserve">Mailung Khola Jal Vidhyut Company Limited</t>
  </si>
  <si>
    <t xml:space="preserve">MKJC</t>
  </si>
  <si>
    <t xml:space="preserve">RHGCL</t>
  </si>
  <si>
    <t xml:space="preserve">Sahas Urja Limited</t>
  </si>
  <si>
    <t xml:space="preserve">Terhathum Power Company Limited</t>
  </si>
  <si>
    <t xml:space="preserve">TPC</t>
  </si>
  <si>
    <t xml:space="preserve">Mahuli Laghubitta Bittiya Sanstha Limited</t>
  </si>
  <si>
    <t xml:space="preserve">Samling Power Company Limited</t>
  </si>
  <si>
    <t xml:space="preserve">SPC</t>
  </si>
  <si>
    <t xml:space="preserve">Nyadi Hydropower Limited</t>
  </si>
  <si>
    <t xml:space="preserve">BNT</t>
  </si>
  <si>
    <t xml:space="preserve">Siddhartha Equity Fund</t>
  </si>
  <si>
    <t xml:space="preserve">Madhya Bhotekoshi Jalavidyut Company Limited</t>
  </si>
  <si>
    <t xml:space="preserve">MBJC</t>
  </si>
  <si>
    <t xml:space="preserve">Support Microfinance Bittiya Sanstha Ltd.</t>
  </si>
  <si>
    <t xml:space="preserve">Buddha Bhumi Nepal Hydropower Company Limited</t>
  </si>
  <si>
    <t xml:space="preserve">Sanima Equity Fund</t>
  </si>
  <si>
    <t xml:space="preserve">Emerging Nepal Limited</t>
  </si>
  <si>
    <t xml:space="preserve">ENL</t>
  </si>
  <si>
    <t xml:space="preserve">NRN</t>
  </si>
  <si>
    <t xml:space="preserve">Unnati Sahakarya Laghubitta Bittiya Sanstha Limited</t>
  </si>
  <si>
    <t xml:space="preserve">Green Ventures Limited</t>
  </si>
  <si>
    <t xml:space="preserve">GVL</t>
  </si>
  <si>
    <t xml:space="preserve">IGI</t>
  </si>
  <si>
    <t xml:space="preserve">Balephi Hydropower Limited</t>
  </si>
  <si>
    <t xml:space="preserve">BHL</t>
  </si>
  <si>
    <t xml:space="preserve">RBCL</t>
  </si>
  <si>
    <t xml:space="preserve">NIC Asia Growth Fund</t>
  </si>
  <si>
    <t xml:space="preserve">River Falls Power Limited</t>
  </si>
  <si>
    <t xml:space="preserve">RFPL</t>
  </si>
  <si>
    <t xml:space="preserve">Citizens Mutual Fund -1</t>
  </si>
  <si>
    <t xml:space="preserve">Dordi Khola Jal Bidyut Company Limited</t>
  </si>
  <si>
    <t xml:space="preserve">Wean Nepal Laghubitta Bittiya Sanstha Limited</t>
  </si>
  <si>
    <t xml:space="preserve">Bindhyabasini Hydropower Development Company Limited</t>
  </si>
  <si>
    <t xml:space="preserve">BHDC</t>
  </si>
  <si>
    <t xml:space="preserve">GBLBS</t>
  </si>
  <si>
    <t xml:space="preserve">Nadep Laghubittiya bittya Sanstha Ltd.</t>
  </si>
  <si>
    <t xml:space="preserve">Himalayan Hydropower Limited</t>
  </si>
  <si>
    <t xml:space="preserve">HHL</t>
  </si>
  <si>
    <t xml:space="preserve">Upper Hewakhola Hydropower Company Limited</t>
  </si>
  <si>
    <t xml:space="preserve">UHEWA</t>
  </si>
  <si>
    <t xml:space="preserve">SPIL</t>
  </si>
  <si>
    <t xml:space="preserve">Swet-Ganga Hydropower &amp; Construction Limited </t>
  </si>
  <si>
    <t xml:space="preserve">SGHC</t>
  </si>
  <si>
    <t xml:space="preserve">Mandakini Hydropower Limited</t>
  </si>
  <si>
    <t xml:space="preserve">MHL</t>
  </si>
  <si>
    <t xml:space="preserve">Upper Solu Hydro Electric Company Limited</t>
  </si>
  <si>
    <t xml:space="preserve">USHEC</t>
  </si>
  <si>
    <t xml:space="preserve">Aarambha Chautari Laghubitta Bittiya Sanstha Limited</t>
  </si>
  <si>
    <t xml:space="preserve">Rapti Hydro And General Construction Limited</t>
  </si>
  <si>
    <t xml:space="preserve">Hydorelectricity Investment and Development Company Limited Promoter</t>
  </si>
  <si>
    <t xml:space="preserve">HIDCLP</t>
  </si>
  <si>
    <t xml:space="preserve">Samudayik Laghubitta Bittiya Sanstha Limited</t>
  </si>
  <si>
    <t xml:space="preserve">Sayapatri Hydropower Limited</t>
  </si>
  <si>
    <t xml:space="preserve">SPHL</t>
  </si>
  <si>
    <t xml:space="preserve">NMBMF</t>
  </si>
  <si>
    <t xml:space="preserve">People's Power Limited</t>
  </si>
  <si>
    <t xml:space="preserve">PPL</t>
  </si>
  <si>
    <t xml:space="preserve">SLBBL</t>
  </si>
  <si>
    <t xml:space="preserve">Asha Laghubitta Bittiya Sanstha Ltd</t>
  </si>
  <si>
    <t xml:space="preserve">Sikles Hydropower Limited</t>
  </si>
  <si>
    <t xml:space="preserve">SIKLES</t>
  </si>
  <si>
    <t xml:space="preserve">LLBS</t>
  </si>
  <si>
    <t xml:space="preserve">SHIVAM CEMENTS LTD</t>
  </si>
  <si>
    <t xml:space="preserve">Eastern Hydropower Limited</t>
  </si>
  <si>
    <t xml:space="preserve">EHPL</t>
  </si>
  <si>
    <t xml:space="preserve">Peoples Hydropower Company Limited</t>
  </si>
  <si>
    <t xml:space="preserve">PHCL</t>
  </si>
  <si>
    <t xml:space="preserve">Barahi Hydropower Public Limited</t>
  </si>
  <si>
    <t xml:space="preserve">BHPL</t>
  </si>
  <si>
    <t xml:space="preserve">RBCLPO</t>
  </si>
  <si>
    <t xml:space="preserve">Super Madi Hydropower Limited</t>
  </si>
  <si>
    <t xml:space="preserve">SMHL</t>
  </si>
  <si>
    <t xml:space="preserve">BEDC</t>
  </si>
  <si>
    <t xml:space="preserve">Ganapati Laghubitta Bittiya Sanstha Limited</t>
  </si>
  <si>
    <t xml:space="preserve">Shuvam Power Limited</t>
  </si>
  <si>
    <t xml:space="preserve">SPL</t>
  </si>
  <si>
    <t xml:space="preserve">MERO</t>
  </si>
  <si>
    <t xml:space="preserve">Super Mai Hydropower Limited</t>
  </si>
  <si>
    <t xml:space="preserve">SMH</t>
  </si>
  <si>
    <t xml:space="preserve">KEF</t>
  </si>
  <si>
    <t xml:space="preserve">Maya Khola Hydropower Company Limited</t>
  </si>
  <si>
    <t xml:space="preserve">MKHC</t>
  </si>
  <si>
    <t xml:space="preserve">Gurans Laghubitta Bittiya Sanstha Limited</t>
  </si>
  <si>
    <t xml:space="preserve">Asian Hydropower Limited</t>
  </si>
  <si>
    <t xml:space="preserve">AHL</t>
  </si>
  <si>
    <t xml:space="preserve">Sanima Middle Tamor Hydropower Limited</t>
  </si>
  <si>
    <t xml:space="preserve">Swabhimaan Laghubitta Bittiya Sanstha Limited</t>
  </si>
  <si>
    <t xml:space="preserve">Molung Hydropower Company Limited</t>
  </si>
  <si>
    <t xml:space="preserve">MHCL</t>
  </si>
  <si>
    <t xml:space="preserve">Sagarmatha Jalabidhyut Company Limited</t>
  </si>
  <si>
    <t xml:space="preserve">SMJC</t>
  </si>
  <si>
    <t xml:space="preserve">Infinity Laghubitta Bittiya Sanstha Limited</t>
  </si>
  <si>
    <t xml:space="preserve">Makar Jitumaya Suri Hydropower Limited</t>
  </si>
  <si>
    <t xml:space="preserve">MAKAR</t>
  </si>
  <si>
    <t xml:space="preserve">NABIL BALANCED FUND-2</t>
  </si>
  <si>
    <t xml:space="preserve">Mai Khola Hydropower Limited</t>
  </si>
  <si>
    <t xml:space="preserve">MKHL</t>
  </si>
  <si>
    <t xml:space="preserve">Dolti Power Company Limited</t>
  </si>
  <si>
    <t xml:space="preserve">Bhugol Energy Development Company Limited</t>
  </si>
  <si>
    <t xml:space="preserve">AVYAN</t>
  </si>
  <si>
    <t xml:space="preserve">Menchhiyam Hydropower Limited</t>
  </si>
  <si>
    <t xml:space="preserve">Siddhartha Investment Growth Scheme - 2</t>
  </si>
  <si>
    <t xml:space="preserve">Ingwa Hydropower Limited</t>
  </si>
  <si>
    <t xml:space="preserve">IHL</t>
  </si>
  <si>
    <t xml:space="preserve">Rawa Energy Development Limited</t>
  </si>
  <si>
    <t xml:space="preserve">CITIZENS MUTUAL FUND 2</t>
  </si>
  <si>
    <t xml:space="preserve">Upper Syange Hydropower Limited</t>
  </si>
  <si>
    <t xml:space="preserve">SALICO</t>
  </si>
  <si>
    <t xml:space="preserve">NIC Asia Balanced Fund</t>
  </si>
  <si>
    <t xml:space="preserve">Three Star Hydropower Limited</t>
  </si>
  <si>
    <t xml:space="preserve">NMB 50</t>
  </si>
  <si>
    <t xml:space="preserve">Kutheli Bukhari Small Hydropower Limited</t>
  </si>
  <si>
    <t xml:space="preserve">Manakamana Engineering Hydropower Limited</t>
  </si>
  <si>
    <t xml:space="preserve">Sunrise First Mutual Fund</t>
  </si>
  <si>
    <t xml:space="preserve">Upper Lohore Khola Hydropower Company Limited</t>
  </si>
  <si>
    <t xml:space="preserve">Mandu Hydropower Limited</t>
  </si>
  <si>
    <t xml:space="preserve">SFEF</t>
  </si>
  <si>
    <t xml:space="preserve">Nepal Reinsurance Company Limited</t>
  </si>
  <si>
    <t xml:space="preserve">Bhagawati Hydropower Development Company Limited</t>
  </si>
  <si>
    <t xml:space="preserve">Mid Solu Hydropower Limited</t>
  </si>
  <si>
    <t xml:space="preserve">Mathillo Mailun Khola Jalvidhyut Limited</t>
  </si>
  <si>
    <t xml:space="preserve">NIC ASIA Laghubitta Bittiya Sanstha Limited</t>
  </si>
  <si>
    <t xml:space="preserve">Trishuli Jal Vidhyut Company Limited </t>
  </si>
  <si>
    <t xml:space="preserve">Sampada Laghubitta Bittiya Sanstha Limited</t>
  </si>
  <si>
    <t xml:space="preserve">Vision Lumbini Urja Company Limited </t>
  </si>
  <si>
    <t xml:space="preserve">KMCDB</t>
  </si>
  <si>
    <t xml:space="preserve">NRN Infrastructure and Development Limited</t>
  </si>
  <si>
    <t xml:space="preserve">Chirkhwa Hydropower Limited </t>
  </si>
  <si>
    <t xml:space="preserve">Laxmi Unnati Kosh</t>
  </si>
  <si>
    <t xml:space="preserve">BBC</t>
  </si>
  <si>
    <t xml:space="preserve">Hathway Investment Nepal Limited</t>
  </si>
  <si>
    <t xml:space="preserve">Sanima GIC Insurance Limited</t>
  </si>
  <si>
    <t xml:space="preserve">KDBY</t>
  </si>
  <si>
    <t xml:space="preserve">LICN</t>
  </si>
  <si>
    <t xml:space="preserve">ALICL</t>
  </si>
  <si>
    <t xml:space="preserve">STC</t>
  </si>
  <si>
    <t xml:space="preserve">RSDC</t>
  </si>
  <si>
    <t xml:space="preserve">Sanima Large Cap Fund</t>
  </si>
  <si>
    <t xml:space="preserve">IME Life Insurance Company Limited</t>
  </si>
  <si>
    <t xml:space="preserve">NBF3</t>
  </si>
  <si>
    <t xml:space="preserve">Reliable Nepal Life Insurance Limited</t>
  </si>
  <si>
    <t xml:space="preserve">Mahila Lagubitta Bittiya Sanstha Limited </t>
  </si>
  <si>
    <t xml:space="preserve">Sun Nepal Life Insurance Company Limited</t>
  </si>
  <si>
    <t xml:space="preserve">Citizen Life Insurance Company Limited</t>
  </si>
  <si>
    <t xml:space="preserve">Himalayan Reinsurance Limited</t>
  </si>
  <si>
    <t xml:space="preserve">Kumari Equity Fund</t>
  </si>
  <si>
    <t xml:space="preserve">Sanima Reliance Life Insurance Limited</t>
  </si>
  <si>
    <t xml:space="preserve">SRLI</t>
  </si>
  <si>
    <t xml:space="preserve">CYCL</t>
  </si>
  <si>
    <t xml:space="preserve">UNL</t>
  </si>
  <si>
    <t xml:space="preserve">Sunrise Bluechip Fund</t>
  </si>
  <si>
    <t xml:space="preserve">Prabhu Select Fund</t>
  </si>
  <si>
    <t xml:space="preserve">Nepal Republic Media Limited</t>
  </si>
  <si>
    <t xml:space="preserve">Ghorahi Cement Industry Limited</t>
  </si>
  <si>
    <t xml:space="preserve">NIBL Samriddhi Fund -2</t>
  </si>
  <si>
    <t xml:space="preserve">Sonapur Minerals And Oil Limited</t>
  </si>
  <si>
    <t xml:space="preserve">Jeevan Bikas Laghubitta  Bittya Sanstha Ltd</t>
  </si>
  <si>
    <t xml:space="preserve">Muktinath Krishi Company Limited</t>
  </si>
  <si>
    <t xml:space="preserve">HEIP</t>
  </si>
  <si>
    <t xml:space="preserve">Nepal Warehousing Company Limited </t>
  </si>
  <si>
    <t xml:space="preserve">NMB Debenture 8.50% - 2087/88</t>
  </si>
  <si>
    <t xml:space="preserve">Sarbottam Cement Limited</t>
  </si>
  <si>
    <t xml:space="preserve">Samaj Laghubittya Bittiya Sanstha Limited</t>
  </si>
  <si>
    <t xml:space="preserve">NIC Asia Select Fund 30</t>
  </si>
  <si>
    <t xml:space="preserve">RBB Mutual Fund 1</t>
  </si>
  <si>
    <t xml:space="preserve">Life Insurnce</t>
  </si>
  <si>
    <t xml:space="preserve">NIC ASIA Rinpatra 2088</t>
  </si>
  <si>
    <t xml:space="preserve">Global IME Bank Limited Debenture 2086/87</t>
  </si>
  <si>
    <t xml:space="preserve">Manushi Laghubitta Bittiya Sanstha Limited</t>
  </si>
  <si>
    <t xml:space="preserve">MLBBL</t>
  </si>
  <si>
    <t xml:space="preserve">Mega Mutual Fund -1</t>
  </si>
  <si>
    <t xml:space="preserve">Nabil Balanced Fund-3</t>
  </si>
  <si>
    <t xml:space="preserve">HLBSL</t>
  </si>
  <si>
    <t xml:space="preserve">JSLBB</t>
  </si>
  <si>
    <t xml:space="preserve">SEF</t>
  </si>
  <si>
    <t xml:space="preserve">Nabil Debenture 2085</t>
  </si>
  <si>
    <t xml:space="preserve">SWMF</t>
  </si>
  <si>
    <t xml:space="preserve">NESDO Sambridha Laghubitta Bittiya Sanstha Limited</t>
  </si>
  <si>
    <t xml:space="preserve">SMATA</t>
  </si>
  <si>
    <t xml:space="preserve">MSLB</t>
  </si>
  <si>
    <t xml:space="preserve">Upakar Laghubitta Bittiya Sanstha Limited</t>
  </si>
  <si>
    <t xml:space="preserve">SMB</t>
  </si>
  <si>
    <t xml:space="preserve">NIBLGF</t>
  </si>
  <si>
    <t xml:space="preserve">CYC Nepal Laghubitta Bittiya Sanstha Limited</t>
  </si>
  <si>
    <t xml:space="preserve">WNLB</t>
  </si>
  <si>
    <t xml:space="preserve">NADEP</t>
  </si>
  <si>
    <t xml:space="preserve">RMF1</t>
  </si>
  <si>
    <t xml:space="preserve">NIC Asia Flexi CAP Fund</t>
  </si>
  <si>
    <t xml:space="preserve">ACLBSL</t>
  </si>
  <si>
    <t xml:space="preserve">SBCF</t>
  </si>
  <si>
    <t xml:space="preserve">Kumari Dhanabriddhi Yojana</t>
  </si>
  <si>
    <t xml:space="preserve">SLBSL</t>
  </si>
  <si>
    <t xml:space="preserve">ALBSL</t>
  </si>
  <si>
    <t xml:space="preserve">NIBSF2</t>
  </si>
  <si>
    <t xml:space="preserve">GMFBS</t>
  </si>
  <si>
    <t xml:space="preserve">LUK</t>
  </si>
  <si>
    <t xml:space="preserve">10% Prime Debenture 2088</t>
  </si>
  <si>
    <t xml:space="preserve">PRIN</t>
  </si>
  <si>
    <t xml:space="preserve">SMFBS</t>
  </si>
  <si>
    <t xml:space="preserve">ILBS</t>
  </si>
  <si>
    <t xml:space="preserve">Global IME Balanced Fund-1</t>
  </si>
  <si>
    <t xml:space="preserve">CMF1</t>
  </si>
  <si>
    <t xml:space="preserve">SAMAJ</t>
  </si>
  <si>
    <t xml:space="preserve">10.25% Nepal SBI Bank Debenture 2083</t>
  </si>
  <si>
    <t xml:space="preserve">MLBS</t>
  </si>
  <si>
    <t xml:space="preserve">Aviyan Laghubitta Bittiya Sanstha Limited</t>
  </si>
  <si>
    <t xml:space="preserve">NESDO</t>
  </si>
  <si>
    <t xml:space="preserve">ULBSL</t>
  </si>
  <si>
    <t xml:space="preserve">SBID83</t>
  </si>
  <si>
    <t xml:space="preserve">Dhaulagiri Laghubitta Bittiya Sanstha Limited</t>
  </si>
  <si>
    <t xml:space="preserve">NMB Sulav Investment Fund - 2</t>
  </si>
  <si>
    <t xml:space="preserve">Shrijanshil Laghubitta Bittiya Sanstha Limited</t>
  </si>
  <si>
    <t xml:space="preserve">Unique Nepal Laghubitta Bittiya Sanstha Limited</t>
  </si>
  <si>
    <t xml:space="preserve">UNLB</t>
  </si>
  <si>
    <t xml:space="preserve">Aatmanirbhar Laghubitta Bittiya Sanstha Limited</t>
  </si>
  <si>
    <t xml:space="preserve">ANLB</t>
  </si>
  <si>
    <t xml:space="preserve">NIBL Growth Fund</t>
  </si>
  <si>
    <t xml:space="preserve">SAEF</t>
  </si>
  <si>
    <t xml:space="preserve">Sanima Growth Fund</t>
  </si>
  <si>
    <t xml:space="preserve">NICGF</t>
  </si>
  <si>
    <t xml:space="preserve">NBF2</t>
  </si>
  <si>
    <t xml:space="preserve">SIGS2</t>
  </si>
  <si>
    <t xml:space="preserve">CMF2</t>
  </si>
  <si>
    <t xml:space="preserve">NICBF</t>
  </si>
  <si>
    <t xml:space="preserve">NMB50</t>
  </si>
  <si>
    <t xml:space="preserve">Sunrise Focused Equity Fund</t>
  </si>
  <si>
    <t xml:space="preserve">SLCF</t>
  </si>
  <si>
    <t xml:space="preserve">NSIF2</t>
  </si>
  <si>
    <t xml:space="preserve">PRSF</t>
  </si>
  <si>
    <t xml:space="preserve">PSF</t>
  </si>
  <si>
    <t xml:space="preserve">GIBF1</t>
  </si>
  <si>
    <t xml:space="preserve">NICSF</t>
  </si>
  <si>
    <t xml:space="preserve">NICFC</t>
  </si>
  <si>
    <t xml:space="preserve">GBILD86/87</t>
  </si>
  <si>
    <t xml:space="preserve">MMF1</t>
  </si>
  <si>
    <t xml:space="preserve">Prabhu Smart Fund</t>
  </si>
  <si>
    <t xml:space="preserve">NBLD85</t>
  </si>
  <si>
    <t xml:space="preserve">RBB Mutual Fund 2</t>
  </si>
  <si>
    <t xml:space="preserve">PBD88</t>
  </si>
  <si>
    <t xml:space="preserve">NMB Debenture 10.75%-2089/90</t>
  </si>
  <si>
    <t xml:space="preserve">Siddhartha Investment Growth Scheme 3</t>
  </si>
  <si>
    <t xml:space="preserve">SAGF</t>
  </si>
  <si>
    <t xml:space="preserve">Citizens Super 30 Mutual Fund</t>
  </si>
  <si>
    <t xml:space="preserve">RMF2</t>
  </si>
  <si>
    <t xml:space="preserve">Laxmi Value Fund 2</t>
  </si>
  <si>
    <t xml:space="preserve">Himalayan 80-20</t>
  </si>
  <si>
    <t xml:space="preserve">NIC ASIA Growth Fund-2</t>
  </si>
  <si>
    <t xml:space="preserve">9% Nabil Debenture 2087</t>
  </si>
  <si>
    <t xml:space="preserve">NABILD87</t>
  </si>
  <si>
    <t xml:space="preserve">Kumari Sabal Yojana</t>
  </si>
  <si>
    <t xml:space="preserve">NIBL Stable Fund</t>
  </si>
  <si>
    <t xml:space="preserve">Close Price</t>
  </si>
  <si>
    <t xml:space="preserve">Previous Day Close Price</t>
  </si>
  <si>
    <t xml:space="preserve">Fifty Two Week High</t>
  </si>
  <si>
    <t xml:space="preserve">Fifty Two Week Low</t>
  </si>
  <si>
    <t xml:space="preserve">KBLPO</t>
  </si>
  <si>
    <t xml:space="preserve">SWMFPO</t>
  </si>
  <si>
    <t xml:space="preserve">NMBD2085</t>
  </si>
  <si>
    <t xml:space="preserve">MND84/85</t>
  </si>
  <si>
    <t xml:space="preserve">LBLD88</t>
  </si>
  <si>
    <t xml:space="preserve">JBLBP</t>
  </si>
  <si>
    <t xml:space="preserve">CCBD88</t>
  </si>
  <si>
    <t xml:space="preserve">EBLD85</t>
  </si>
  <si>
    <t xml:space="preserve">GSY</t>
  </si>
  <si>
    <t xml:space="preserve">ICFCD88</t>
  </si>
  <si>
    <t xml:space="preserve">NMBHF2</t>
  </si>
  <si>
    <t xml:space="preserve">OMPL</t>
  </si>
  <si>
    <t xml:space="preserve">MBLEF</t>
  </si>
  <si>
    <t xml:space="preserve">TTL</t>
  </si>
  <si>
    <t xml:space="preserve">SANVI</t>
  </si>
  <si>
    <t xml:space="preserve">RBBD2088</t>
  </si>
  <si>
    <t xml:space="preserve">NICAD2091</t>
  </si>
  <si>
    <t xml:space="preserve">BHCL</t>
  </si>
  <si>
    <t xml:space="preserve">HIMSTAR</t>
  </si>
  <si>
    <t xml:space="preserve">SHINED</t>
  </si>
  <si>
    <t xml:space="preserve">BUNGAL</t>
  </si>
  <si>
    <t xml:space="preserve">BANDIPUR</t>
  </si>
  <si>
    <t xml:space="preserve">JHAPA</t>
  </si>
  <si>
    <t xml:space="preserve">MNMF1</t>
  </si>
  <si>
    <t xml:space="preserve">GMLI</t>
  </si>
  <si>
    <t xml:space="preserve">NMIC</t>
  </si>
  <si>
    <t xml:space="preserve">CREST</t>
  </si>
  <si>
    <t xml:space="preserve">EBLD91</t>
  </si>
  <si>
    <t xml:space="preserve">RSY</t>
  </si>
  <si>
    <t xml:space="preserve">NIFRAGED</t>
  </si>
  <si>
    <t xml:space="preserve">GBIMESY2</t>
  </si>
  <si>
    <t xml:space="preserve">MABEL</t>
  </si>
  <si>
    <t xml:space="preserve">HLICF</t>
  </si>
  <si>
    <t xml:space="preserve">DHEL</t>
  </si>
  <si>
    <t xml:space="preserve">SAGAR</t>
  </si>
  <si>
    <t xml:space="preserve">SWASTIK</t>
  </si>
  <si>
    <t xml:space="preserve">NABILD2089</t>
  </si>
  <si>
    <t xml:space="preserve">SAIL</t>
  </si>
  <si>
    <t xml:space="preserve">Total Cash DEPOSITET IN THE Share account (10 and 3) lakhs</t>
  </si>
  <si>
    <t xml:space="preserve">Loan interest paid upto date</t>
  </si>
  <si>
    <t xml:space="preserve">Balance in Sanima 3 in 1 </t>
  </si>
  <si>
    <t xml:space="preserve">Investment 2022/08/01, 300k from IPS , 200k purchaged AND 100K given sunit dai </t>
  </si>
  <si>
    <t xml:space="preserve">Investment via Kesh TMS</t>
  </si>
  <si>
    <t xml:space="preserve">Total investment by KESHAV</t>
  </si>
  <si>
    <t xml:space="preserve">Priority</t>
  </si>
  <si>
    <t xml:space="preserve">Date</t>
  </si>
  <si>
    <t xml:space="preserve">Fundamental</t>
  </si>
  <si>
    <t xml:space="preserve">Total_invest</t>
  </si>
  <si>
    <t xml:space="preserve">Remarks</t>
  </si>
  <si>
    <t xml:space="preserve">Recommended</t>
  </si>
  <si>
    <t xml:space="preserve">NUMBER OF SHARES</t>
  </si>
  <si>
    <t xml:space="preserve">action</t>
  </si>
  <si>
    <t xml:space="preserve">new comapany?</t>
  </si>
  <si>
    <t xml:space="preserve">watch for promoer</t>
  </si>
  <si>
    <t xml:space="preserve">nb</t>
  </si>
  <si>
    <t xml:space="preserve">b</t>
  </si>
  <si>
    <t xml:space="preserve">bhnc</t>
  </si>
  <si>
    <t xml:space="preserve">SKBLB</t>
  </si>
  <si>
    <t xml:space="preserve">NESDo</t>
  </si>
  <si>
    <t xml:space="preserve">GCiL</t>
  </si>
  <si>
    <t xml:space="preserve">राष्ट्रियस्तरका ७ विकास बैंक लाभांश वितरण गर्न सक्ने अवस्थामा, खराब कर्जा भने बढ्यो (bizmandu.com)</t>
  </si>
  <si>
    <t xml:space="preserve">मुनाफा खुम्चिएको असर वाणिज्य बैंकको लाभांशमा, कुनले कति दिन सक्छन् प्रतिफल? (bizmandu.com)</t>
  </si>
  <si>
    <t xml:space="preserve">MNBL</t>
  </si>
  <si>
    <t xml:space="preserve">Nyadi</t>
  </si>
  <si>
    <t xml:space="preserve">Profit?</t>
  </si>
  <si>
    <t xml:space="preserve">SKBL</t>
  </si>
  <si>
    <t xml:space="preserve">EPS = 40, BOOK VALUE = 237 AND ROE = 16.75%, FUNDAMENTAL GOOD, </t>
  </si>
  <si>
    <t xml:space="preserve">ULI</t>
  </si>
  <si>
    <t xml:space="preserve">Current Marekt value </t>
  </si>
  <si>
    <t xml:space="preserve">Scrip</t>
  </si>
  <si>
    <t xml:space="preserve">Current Balance</t>
  </si>
  <si>
    <t xml:space="preserve">Previous Closing Price</t>
  </si>
  <si>
    <t xml:space="preserve">Value as of Previous Closing Price</t>
  </si>
  <si>
    <t xml:space="preserve">Last Transaction Price (LTP)</t>
  </si>
  <si>
    <t xml:space="preserve">Value as of LTP</t>
  </si>
  <si>
    <t xml:space="preserve">Investment </t>
  </si>
  <si>
    <t xml:space="preserve">Loan from Sunit dai  17% pa.</t>
  </si>
  <si>
    <t xml:space="preserve">loan (NRS)</t>
  </si>
  <si>
    <t xml:space="preserve">Interest (NRS)</t>
  </si>
  <si>
    <t xml:space="preserve">Repayment (NRS)</t>
  </si>
  <si>
    <t xml:space="preserve">Shrawan</t>
  </si>
  <si>
    <t xml:space="preserve">vadra</t>
  </si>
  <si>
    <t xml:space="preserve">ashoj</t>
  </si>
  <si>
    <t xml:space="preserve">kartik</t>
  </si>
  <si>
    <t xml:space="preserve">Mangsir</t>
  </si>
  <si>
    <t xml:space="preserve">Poush</t>
  </si>
  <si>
    <t xml:space="preserve">Magh</t>
  </si>
  <si>
    <t xml:space="preserve">Falgun</t>
  </si>
  <si>
    <t xml:space="preserve">Chaitra</t>
  </si>
  <si>
    <t xml:space="preserve">PAID ON 25 APRIL</t>
  </si>
  <si>
    <t xml:space="preserve">Baishkh</t>
  </si>
  <si>
    <t xml:space="preserve">Jestha</t>
  </si>
  <si>
    <t xml:space="preserve">PAID ON 26  June </t>
  </si>
  <si>
    <t xml:space="preserve">Ashad</t>
  </si>
  <si>
    <t xml:space="preserve">PAID ON 22 July </t>
  </si>
  <si>
    <t xml:space="preserve">Paid on 22 August</t>
  </si>
  <si>
    <t xml:space="preserve">Vadra</t>
  </si>
  <si>
    <t xml:space="preserve">Paid on 23 Sept from Binod account</t>
  </si>
  <si>
    <t xml:space="preserve">Ashoj</t>
  </si>
  <si>
    <t xml:space="preserve">Paid on 25 Oct. from Binod account</t>
  </si>
  <si>
    <t xml:space="preserve">Paid on 25 nov. from Binod account</t>
  </si>
  <si>
    <t xml:space="preserve">Paid on 25 DEC. from Binod account</t>
  </si>
  <si>
    <t xml:space="preserve">Paid on 23 jan. from Binod account</t>
  </si>
  <si>
    <t xml:space="preserve">Paid on 23 feb. from Binod account</t>
  </si>
  <si>
    <t xml:space="preserve">Paid on 25 March. from Binod account</t>
  </si>
  <si>
    <t xml:space="preserve">Paid on 25 Aprin from Binod account</t>
  </si>
  <si>
    <t xml:space="preserve">Paid on 26 mAY  from Binod account</t>
  </si>
  <si>
    <t xml:space="preserve">Paid on 26 June  from Binod account</t>
  </si>
  <si>
    <t xml:space="preserve">Loan repaid via online NCC to Sunit dai:-) from Keshav's account</t>
  </si>
  <si>
    <t xml:space="preserve">Paid on 27July  from Binod account</t>
  </si>
  <si>
    <t xml:space="preserve">Paid on 21 August from remaining out of 3 lakhs by IPS from Keshav</t>
  </si>
  <si>
    <t xml:space="preserve">Paid on 09 Oct  Cash given Hand to Hand (keshav)</t>
  </si>
  <si>
    <t xml:space="preserve">Sawan, Bhadra n Ashoj</t>
  </si>
  <si>
    <t xml:space="preserve">Paid on 14 Oct.  from Binod account</t>
  </si>
  <si>
    <t xml:space="preserve">Kartik, Mangsir, Poush and Magh</t>
  </si>
  <si>
    <t xml:space="preserve">Paid on 20 feb.  from Binod account</t>
  </si>
  <si>
    <t xml:space="preserve">Loan Due</t>
  </si>
  <si>
    <t xml:space="preserve">PAID - MARCH</t>
  </si>
  <si>
    <t xml:space="preserve">2023- NOK transfer</t>
  </si>
  <si>
    <t xml:space="preserve">Total = Paid</t>
  </si>
  <si>
    <t xml:space="preserve">For visa process to Pramod battarai</t>
  </si>
  <si>
    <t xml:space="preserve">Paid on March 2022 from Binod account</t>
  </si>
  <si>
    <t xml:space="preserve">For Ba lai Mobile</t>
  </si>
  <si>
    <t xml:space="preserve">Paid on April 2022 from Binod account</t>
  </si>
  <si>
    <t xml:space="preserve">Chasma 2 Nos</t>
  </si>
  <si>
    <t xml:space="preserve">Paid on May 1 2022 from Binod account</t>
  </si>
  <si>
    <t xml:space="preserve">Member for Timalsina foundation</t>
  </si>
  <si>
    <t xml:space="preserve">Total loan from Binod</t>
  </si>
  <si>
    <t xml:space="preserve">Loan repay on 27-06-2023 by selling two stocks-</t>
  </si>
  <si>
    <t xml:space="preserve">Repayment details</t>
  </si>
  <si>
    <t xml:space="preserve">NRS</t>
  </si>
  <si>
    <t xml:space="preserve">EXpenses for BAAA travel done by binod</t>
  </si>
  <si>
    <t xml:space="preserve">NPT Bank tranfer to Binod- Siddharta</t>
  </si>
  <si>
    <t xml:space="preserve">For buying insurence</t>
  </si>
  <si>
    <t xml:space="preserve">Insurance</t>
  </si>
  <si>
    <t xml:space="preserve">VFS global processing fee</t>
  </si>
  <si>
    <t xml:space="preserve">misc. Chiura, dalmod, chau etc</t>
  </si>
  <si>
    <t xml:space="preserve">Diuri, phurndana etc</t>
  </si>
  <si>
    <t xml:space="preserve">Aushadhi Ba lai</t>
  </si>
  <si>
    <t xml:space="preserve">Dolor exchange</t>
  </si>
  <si>
    <t xml:space="preserve">Ba lai kismis, kaaju, fruits</t>
  </si>
  <si>
    <t xml:space="preserve">Docs printing and photocopy</t>
  </si>
  <si>
    <t xml:space="preserve">Bag</t>
  </si>
  <si>
    <t xml:space="preserve">Taxi VAda to go Airport</t>
  </si>
  <si>
    <t xml:space="preserve">Binod transferred to IPS for paying road for Bhaktapur</t>
  </si>
  <si>
    <t xml:space="preserve">Remaining payment to Binod</t>
  </si>
  <si>
    <t xml:space="preserve">Total</t>
  </si>
  <si>
    <t xml:space="preserve">Amount from Share share Binod TMS</t>
  </si>
  <si>
    <t xml:space="preserve">Amount tranfererred from Binod to Kesh Kumari</t>
  </si>
  <si>
    <t xml:space="preserve">Paid to Bako loan</t>
  </si>
  <si>
    <t xml:space="preserve">Set aside </t>
  </si>
  <si>
    <t xml:space="preserve">Cash for my Nepal trip</t>
  </si>
  <si>
    <t xml:space="preserve">Net amount- Binod can invest gift.</t>
  </si>
  <si>
    <t xml:space="preserve">Ritika / mobile 20,000 Tranferred to dai</t>
  </si>
  <si>
    <t xml:space="preserve">Balai transferred 20,000 to dai</t>
  </si>
  <si>
    <t xml:space="preserve">Settlement report from Sanima bank</t>
  </si>
  <si>
    <t xml:space="preserve">Saroj,s recommendation</t>
  </si>
  <si>
    <t xml:space="preserve">Total Investment of BOth</t>
  </si>
  <si>
    <t xml:space="preserve">Total Market value</t>
  </si>
  <si>
    <t xml:space="preserve">Profit (NRS)</t>
  </si>
  <si>
    <r>
      <rPr>
        <sz val="14"/>
        <color rgb="FF000000"/>
        <rFont val="Calibri"/>
        <family val="2"/>
        <charset val="1"/>
      </rPr>
      <t xml:space="preserve">Total investment </t>
    </r>
    <r>
      <rPr>
        <b val="true"/>
        <sz val="14"/>
        <color rgb="FF000000"/>
        <rFont val="Calibri"/>
        <family val="2"/>
        <charset val="1"/>
      </rPr>
      <t xml:space="preserve">FOR PAPER TRADE</t>
    </r>
  </si>
  <si>
    <t xml:space="preserve">Purchase Date</t>
  </si>
  <si>
    <t xml:space="preserve">Purchasing price</t>
  </si>
  <si>
    <t xml:space="preserve">kittA buying</t>
  </si>
  <si>
    <t xml:space="preserve">CASh Investment</t>
  </si>
  <si>
    <t xml:space="preserve">Market price, NRS</t>
  </si>
  <si>
    <t xml:space="preserve">Bonus Share  80-79</t>
  </si>
  <si>
    <t xml:space="preserve">Bonus Share  078-79</t>
  </si>
  <si>
    <t xml:space="preserve">Bonus Share  077-78</t>
  </si>
  <si>
    <t xml:space="preserve">Bonus Share  076-77</t>
  </si>
  <si>
    <t xml:space="preserve">Stop Loss</t>
  </si>
  <si>
    <t xml:space="preserve">Selling point</t>
  </si>
  <si>
    <t xml:space="preserve">Total Kitta Now</t>
  </si>
  <si>
    <t xml:space="preserve">market value</t>
  </si>
  <si>
    <t xml:space="preserve">First Micro Finance</t>
  </si>
  <si>
    <t xml:space="preserve">Narayani Development Bank</t>
  </si>
  <si>
    <t xml:space="preserve">Sworojgar Laghu bitta</t>
  </si>
  <si>
    <t xml:space="preserve">Shree investment fiance</t>
  </si>
  <si>
    <t xml:space="preserve">Excell Devlopment Bank</t>
  </si>
  <si>
    <t xml:space="preserve">NiC Bank</t>
  </si>
  <si>
    <t xml:space="preserve">Asian Life Insurance</t>
  </si>
  <si>
    <t xml:space="preserve">IGI Predential Insurance</t>
  </si>
  <si>
    <t xml:space="preserve">Sahas Urja Hydropower</t>
  </si>
  <si>
    <t xml:space="preserve">Trading Setup Stocks</t>
  </si>
  <si>
    <t xml:space="preserve">SECTOR</t>
  </si>
  <si>
    <t xml:space="preserve">SETUP</t>
  </si>
  <si>
    <t xml:space="preserve">Ranking</t>
  </si>
  <si>
    <t xml:space="preserve">PRICE</t>
  </si>
  <si>
    <t xml:space="preserve">QTY</t>
  </si>
  <si>
    <t xml:space="preserve">AMOUNT</t>
  </si>
  <si>
    <t xml:space="preserve">HYDRO</t>
  </si>
  <si>
    <t xml:space="preserve">BUYING</t>
  </si>
  <si>
    <t xml:space="preserve">INVEST</t>
  </si>
  <si>
    <t xml:space="preserve">MANU</t>
  </si>
  <si>
    <t xml:space="preserve">80-81</t>
  </si>
  <si>
    <t xml:space="preserve"> 076-78</t>
  </si>
  <si>
    <t xml:space="preserve">Investment, </t>
  </si>
  <si>
    <t xml:space="preserve">Final holding after sell</t>
  </si>
  <si>
    <t xml:space="preserve">Market value</t>
  </si>
  <si>
    <t xml:space="preserve">Urealized PL</t>
  </si>
  <si>
    <t xml:space="preserve">PL%</t>
  </si>
  <si>
    <t xml:space="preserve">Selling sum</t>
  </si>
  <si>
    <t xml:space="preserve">Realized P/L</t>
  </si>
  <si>
    <t xml:space="preserve">--</t>
  </si>
</sst>
</file>

<file path=xl/styles.xml><?xml version="1.0" encoding="utf-8"?>
<styleSheet xmlns="http://schemas.openxmlformats.org/spreadsheetml/2006/main">
  <numFmts count="25">
    <numFmt numFmtId="164" formatCode="General"/>
    <numFmt numFmtId="165" formatCode="_-* #,##0.00_-;\-* #,##0.00_-;_-* \-??_-;_-@_-"/>
    <numFmt numFmtId="166" formatCode="_-* #,##0_-;\-* #,##0_-;_-* \-??_-;_-@_-"/>
    <numFmt numFmtId="167" formatCode="m/d/yyyy"/>
    <numFmt numFmtId="168" formatCode="h:mm:ss"/>
    <numFmt numFmtId="169" formatCode="yyyy\-mm\-dd;@"/>
    <numFmt numFmtId="170" formatCode="_(* #,##0_);_(* \(#,##0\);_(* \-??_);_(@_)"/>
    <numFmt numFmtId="171" formatCode="0%"/>
    <numFmt numFmtId="172" formatCode="0.0%"/>
    <numFmt numFmtId="173" formatCode="d\-mmm\-yy"/>
    <numFmt numFmtId="174" formatCode="0"/>
    <numFmt numFmtId="175" formatCode="0.0"/>
    <numFmt numFmtId="176" formatCode="_-* #,##0.0_-;\-* #,##0.0_-;_-* \-??_-;_-@_-"/>
    <numFmt numFmtId="177" formatCode="0.000"/>
    <numFmt numFmtId="178" formatCode="0.00"/>
    <numFmt numFmtId="179" formatCode="&quot;B1&quot;d\-mmm\-yy"/>
    <numFmt numFmtId="180" formatCode="General"/>
    <numFmt numFmtId="181" formatCode="[h]:mm:ss"/>
    <numFmt numFmtId="182" formatCode="mmm\-yy"/>
    <numFmt numFmtId="183" formatCode="d\-mmm"/>
    <numFmt numFmtId="184" formatCode="#,##0_ ;[RED]\-#,##0\ "/>
    <numFmt numFmtId="185" formatCode="#,##0"/>
    <numFmt numFmtId="186" formatCode="0.00%"/>
    <numFmt numFmtId="187" formatCode="&quot;B1&quot;d\-mmm"/>
    <numFmt numFmtId="188" formatCode="mm/dd/yy"/>
  </numFmts>
  <fonts count="5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  <font>
      <sz val="11"/>
      <color rgb="FFFFFFFF"/>
      <name val="Calibri"/>
      <family val="2"/>
      <charset val="1"/>
    </font>
    <font>
      <sz val="11"/>
      <color theme="0"/>
      <name val="Calibri"/>
      <family val="0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theme="1"/>
      <name val="Calibri"/>
      <family val="2"/>
      <charset val="1"/>
    </font>
    <font>
      <b val="true"/>
      <sz val="10"/>
      <color theme="1"/>
      <name val="Calibri"/>
      <family val="2"/>
      <charset val="1"/>
    </font>
    <font>
      <b val="true"/>
      <sz val="8"/>
      <color theme="1"/>
      <name val="Calibri"/>
      <family val="2"/>
      <charset val="1"/>
    </font>
    <font>
      <sz val="9"/>
      <color theme="0"/>
      <name val="Calibri"/>
      <family val="2"/>
      <charset val="1"/>
    </font>
    <font>
      <sz val="9"/>
      <color theme="1"/>
      <name val="Calibri"/>
      <family val="2"/>
      <charset val="1"/>
    </font>
    <font>
      <sz val="11"/>
      <name val="Calibri"/>
      <family val="2"/>
      <charset val="1"/>
    </font>
    <font>
      <b val="true"/>
      <i val="true"/>
      <sz val="10"/>
      <color theme="1"/>
      <name val="Calibri"/>
      <family val="2"/>
      <charset val="1"/>
    </font>
    <font>
      <b val="true"/>
      <i val="true"/>
      <sz val="10"/>
      <name val="Calibri"/>
      <family val="2"/>
      <charset val="1"/>
    </font>
    <font>
      <sz val="10"/>
      <name val="Calibri"/>
      <family val="2"/>
      <charset val="1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b val="true"/>
      <i val="true"/>
      <sz val="10"/>
      <color rgb="FFFF0000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10"/>
      <color rgb="FF92D050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sz val="10"/>
      <name val="Calibri"/>
      <family val="2"/>
      <charset val="1"/>
    </font>
    <font>
      <i val="true"/>
      <sz val="11"/>
      <color theme="2" tint="-0.5"/>
      <name val="Calibri"/>
      <family val="2"/>
      <charset val="1"/>
    </font>
    <font>
      <i val="true"/>
      <sz val="10"/>
      <color theme="2" tint="-0.5"/>
      <name val="Calibri"/>
      <family val="2"/>
      <charset val="1"/>
    </font>
    <font>
      <b val="true"/>
      <sz val="16"/>
      <color theme="1"/>
      <name val="Calibri"/>
      <family val="2"/>
      <charset val="1"/>
    </font>
    <font>
      <b val="true"/>
      <sz val="12"/>
      <color theme="1"/>
      <name val="Calibri"/>
      <family val="2"/>
      <charset val="1"/>
    </font>
    <font>
      <sz val="12"/>
      <color theme="1"/>
      <name val="Calibri"/>
      <family val="2"/>
      <charset val="1"/>
    </font>
    <font>
      <sz val="10"/>
      <color rgb="FF333333"/>
      <name val="Arial"/>
      <family val="2"/>
      <charset val="1"/>
    </font>
    <font>
      <sz val="11"/>
      <color rgb="FF333333"/>
      <name val="Arial"/>
      <family val="2"/>
      <charset val="1"/>
    </font>
    <font>
      <b val="true"/>
      <sz val="14"/>
      <color theme="1"/>
      <name val="Calibri"/>
      <family val="2"/>
      <charset val="1"/>
    </font>
    <font>
      <sz val="10"/>
      <name val="Arial"/>
      <family val="2"/>
    </font>
    <font>
      <sz val="9"/>
      <color rgb="FF000000"/>
      <name val="Tahoma"/>
      <family val="2"/>
      <charset val="1"/>
    </font>
    <font>
      <b val="true"/>
      <sz val="16"/>
      <color rgb="FFFF0000"/>
      <name val="Calibri"/>
      <family val="2"/>
      <charset val="1"/>
    </font>
    <font>
      <sz val="12"/>
      <name val="Calibri"/>
      <family val="2"/>
      <charset val="1"/>
    </font>
    <font>
      <b val="true"/>
      <sz val="12"/>
      <color rgb="FFFF0000"/>
      <name val="Calibri"/>
      <family val="2"/>
      <charset val="1"/>
    </font>
    <font>
      <b val="true"/>
      <i val="true"/>
      <sz val="12"/>
      <color rgb="FF7030A0"/>
      <name val="Calibri"/>
      <family val="2"/>
      <charset val="1"/>
    </font>
    <font>
      <i val="true"/>
      <sz val="12"/>
      <color rgb="FF7030A0"/>
      <name val="Calibri"/>
      <family val="2"/>
      <charset val="1"/>
    </font>
    <font>
      <strike val="true"/>
      <sz val="12"/>
      <name val="Calibri"/>
      <family val="2"/>
      <charset val="1"/>
    </font>
    <font>
      <b val="true"/>
      <strike val="true"/>
      <sz val="12"/>
      <color theme="1"/>
      <name val="Calibri"/>
      <family val="2"/>
      <charset val="1"/>
    </font>
    <font>
      <strike val="true"/>
      <sz val="12"/>
      <color theme="1"/>
      <name val="Calibri"/>
      <family val="2"/>
      <charset val="1"/>
    </font>
    <font>
      <b val="true"/>
      <strike val="true"/>
      <sz val="12"/>
      <name val="Calibri"/>
      <family val="2"/>
      <charset val="1"/>
    </font>
    <font>
      <u val="single"/>
      <sz val="11"/>
      <color theme="10"/>
      <name val="Noto Sans Devanagari"/>
      <family val="2"/>
      <charset val="1"/>
    </font>
    <font>
      <u val="single"/>
      <sz val="11"/>
      <color theme="10"/>
      <name val="Calibri"/>
      <family val="2"/>
      <charset val="1"/>
    </font>
    <font>
      <strike val="true"/>
      <sz val="12"/>
      <color theme="8"/>
      <name val="Calibri"/>
      <family val="2"/>
      <charset val="1"/>
    </font>
    <font>
      <sz val="12"/>
      <color theme="8"/>
      <name val="Calibri"/>
      <family val="2"/>
      <charset val="1"/>
    </font>
    <font>
      <sz val="12"/>
      <color rgb="FFFF0000"/>
      <name val="Calibri"/>
      <family val="2"/>
      <charset val="1"/>
    </font>
    <font>
      <i val="true"/>
      <sz val="10"/>
      <color theme="1"/>
      <name val="Calibri"/>
      <family val="2"/>
      <charset val="1"/>
    </font>
    <font>
      <b val="true"/>
      <sz val="10"/>
      <color rgb="FFFF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14"/>
      <color rgb="FF000000"/>
      <name val="Calibri"/>
      <family val="2"/>
      <charset val="1"/>
    </font>
    <font>
      <sz val="11"/>
      <color rgb="FF444444"/>
      <name val="Calibri"/>
      <family val="2"/>
      <charset val="1"/>
    </font>
    <font>
      <b val="true"/>
      <sz val="12"/>
      <color rgb="FF92D050"/>
      <name val="Calibri"/>
      <family val="2"/>
      <charset val="1"/>
    </font>
    <font>
      <b val="true"/>
      <sz val="12"/>
      <name val="Calibri"/>
      <family val="2"/>
      <charset val="1"/>
    </font>
    <font>
      <b val="true"/>
      <sz val="12"/>
      <color rgb="FF000000"/>
      <name val="Calibri"/>
      <family val="2"/>
      <charset val="1"/>
    </font>
  </fonts>
  <fills count="26">
    <fill>
      <patternFill patternType="none"/>
    </fill>
    <fill>
      <patternFill patternType="gray125"/>
    </fill>
    <fill>
      <patternFill patternType="solid">
        <fgColor theme="6" tint="0.7999"/>
        <bgColor rgb="FFF2F2F2"/>
      </patternFill>
    </fill>
    <fill>
      <patternFill patternType="solid">
        <fgColor rgb="FF7A7A7A"/>
        <bgColor rgb="FF767171"/>
      </patternFill>
    </fill>
    <fill>
      <patternFill patternType="solid">
        <fgColor theme="0"/>
        <bgColor rgb="FFF2F2F2"/>
      </patternFill>
    </fill>
    <fill>
      <patternFill patternType="solid">
        <fgColor theme="0" tint="-0.05"/>
        <bgColor rgb="FFEDEDED"/>
      </patternFill>
    </fill>
    <fill>
      <patternFill patternType="solid">
        <fgColor theme="7" tint="0.7999"/>
        <bgColor rgb="FFFBE5D6"/>
      </patternFill>
    </fill>
    <fill>
      <patternFill patternType="solid">
        <fgColor theme="5" tint="0.7999"/>
        <bgColor rgb="FFFFF2CC"/>
      </patternFill>
    </fill>
    <fill>
      <patternFill patternType="solid">
        <fgColor theme="8" tint="0.5999"/>
        <bgColor rgb="FFD9D9D9"/>
      </patternFill>
    </fill>
    <fill>
      <patternFill patternType="solid">
        <fgColor theme="9" tint="0.5999"/>
        <bgColor rgb="FFD9D9D9"/>
      </patternFill>
    </fill>
    <fill>
      <patternFill patternType="solid">
        <fgColor theme="8" tint="0.7999"/>
        <bgColor rgb="FFEDEDED"/>
      </patternFill>
    </fill>
    <fill>
      <patternFill patternType="solid">
        <fgColor theme="9" tint="0.7999"/>
        <bgColor rgb="FFE2EFDA"/>
      </patternFill>
    </fill>
    <fill>
      <patternFill patternType="solid">
        <fgColor rgb="FFFFFF00"/>
        <bgColor rgb="FFFFD966"/>
      </patternFill>
    </fill>
    <fill>
      <patternFill patternType="solid">
        <fgColor theme="7" tint="0.3999"/>
        <bgColor rgb="FFFFE699"/>
      </patternFill>
    </fill>
    <fill>
      <patternFill patternType="solid">
        <fgColor theme="7" tint="0.5999"/>
        <bgColor rgb="FFFFF2CC"/>
      </patternFill>
    </fill>
    <fill>
      <patternFill patternType="solid">
        <fgColor theme="5" tint="0.5999"/>
        <bgColor rgb="FFFFC7CE"/>
      </patternFill>
    </fill>
    <fill>
      <patternFill patternType="solid">
        <fgColor rgb="FFFFC000"/>
        <bgColor rgb="FFFFD966"/>
      </patternFill>
    </fill>
    <fill>
      <patternFill patternType="solid">
        <fgColor theme="0" tint="-0.15"/>
        <bgColor rgb="FFDBDBDB"/>
      </patternFill>
    </fill>
    <fill>
      <patternFill patternType="solid">
        <fgColor theme="6" tint="0.5999"/>
        <bgColor rgb="FFD9D9D9"/>
      </patternFill>
    </fill>
    <fill>
      <patternFill patternType="solid">
        <fgColor rgb="FF92D050"/>
        <bgColor rgb="FFA9D08E"/>
      </patternFill>
    </fill>
    <fill>
      <patternFill patternType="solid">
        <fgColor theme="0" tint="-0.25"/>
        <bgColor rgb="FFA9D08E"/>
      </patternFill>
    </fill>
    <fill>
      <patternFill patternType="solid">
        <fgColor theme="9" tint="0.3999"/>
        <bgColor rgb="FFA9D08E"/>
      </patternFill>
    </fill>
    <fill>
      <patternFill patternType="solid">
        <fgColor rgb="FF00B050"/>
        <bgColor rgb="FF008080"/>
      </patternFill>
    </fill>
    <fill>
      <patternFill patternType="solid">
        <fgColor rgb="FFA9D08E"/>
        <bgColor rgb="FFA9D18E"/>
      </patternFill>
    </fill>
    <fill>
      <patternFill patternType="solid">
        <fgColor rgb="FFE2EFDA"/>
        <bgColor rgb="FFE2F0D9"/>
      </patternFill>
    </fill>
    <fill>
      <patternFill patternType="solid">
        <fgColor theme="9"/>
        <bgColor rgb="FF92D050"/>
      </patternFill>
    </fill>
  </fills>
  <borders count="68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hair"/>
      <top style="medium"/>
      <bottom/>
      <diagonal/>
    </border>
    <border diagonalUp="false" diagonalDown="false">
      <left style="hair"/>
      <right style="hair"/>
      <top style="medium"/>
      <bottom/>
      <diagonal/>
    </border>
    <border diagonalUp="false" diagonalDown="false">
      <left style="hair"/>
      <right style="medium"/>
      <top style="medium"/>
      <bottom/>
      <diagonal/>
    </border>
    <border diagonalUp="false" diagonalDown="false">
      <left/>
      <right style="hair"/>
      <top style="medium"/>
      <bottom/>
      <diagonal/>
    </border>
    <border diagonalUp="false" diagonalDown="false">
      <left style="hair"/>
      <right/>
      <top style="medium"/>
      <bottom/>
      <diagonal/>
    </border>
    <border diagonalUp="false" diagonalDown="false">
      <left style="medium"/>
      <right style="hair"/>
      <top/>
      <bottom style="hair"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 style="medium"/>
      <top/>
      <bottom style="hair"/>
      <diagonal/>
    </border>
    <border diagonalUp="false" diagonalDown="false">
      <left style="medium"/>
      <right style="hair"/>
      <top style="medium"/>
      <bottom style="hair"/>
      <diagonal/>
    </border>
    <border diagonalUp="false" diagonalDown="false">
      <left style="hair"/>
      <right style="hair"/>
      <top style="medium"/>
      <bottom style="hair"/>
      <diagonal/>
    </border>
    <border diagonalUp="false" diagonalDown="false">
      <left style="hair"/>
      <right style="medium"/>
      <top style="medium"/>
      <bottom style="hair"/>
      <diagonal/>
    </border>
    <border diagonalUp="false" diagonalDown="false">
      <left style="medium"/>
      <right style="hair"/>
      <top style="hair"/>
      <bottom style="hair"/>
      <diagonal/>
    </border>
    <border diagonalUp="false" diagonalDown="false">
      <left style="hair"/>
      <right style="medium"/>
      <top style="hair"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medium"/>
      <top style="hair"/>
      <bottom style="medium"/>
      <diagonal/>
    </border>
    <border diagonalUp="false" diagonalDown="false">
      <left style="medium"/>
      <right style="hair"/>
      <top style="hair"/>
      <bottom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/>
      <right style="hair"/>
      <top/>
      <bottom/>
      <diagonal/>
    </border>
    <border diagonalUp="false" diagonalDown="false">
      <left style="hair"/>
      <right/>
      <top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/>
      <top/>
      <bottom style="thin"/>
      <diagonal/>
    </border>
    <border diagonalUp="false" diagonalDown="false">
      <left/>
      <right style="medium"/>
      <top style="thin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/>
      <right/>
      <top/>
      <bottom style="medium"/>
      <diagonal/>
    </border>
  </borders>
  <cellStyleXfs count="29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1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5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</cellStyleXfs>
  <cellXfs count="109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5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7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9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0" fillId="0" borderId="12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11" fillId="0" borderId="1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6" fontId="9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0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12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70" fontId="1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1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5" borderId="1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1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1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1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0" borderId="1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1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1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0" fillId="0" borderId="1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0" borderId="1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7" borderId="1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7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7" borderId="2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7" borderId="20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9" fillId="7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2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7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7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2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7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7" borderId="2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7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7" borderId="2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7" borderId="2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7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7" borderId="22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0" fillId="7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7" borderId="20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7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7" borderId="20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9" fillId="7" borderId="2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2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7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7" borderId="24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0" fontId="9" fillId="7" borderId="24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7" borderId="24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9" fillId="7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2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7" borderId="24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7" borderId="24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7" borderId="24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7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7" borderId="24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7" borderId="25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9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9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9" fillId="10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0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1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0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0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0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1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9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9" fillId="9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9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15" fillId="10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9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9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9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9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18" fillId="10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8" fillId="10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19" fillId="1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8" fillId="10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10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8" fillId="10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18" fillId="11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9" fillId="1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0" fillId="10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20" fillId="1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0" fillId="1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8" fillId="1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8" fillId="7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18" fillId="7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2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8" fillId="9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0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9" fillId="1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0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3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3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13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3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13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3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13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3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3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13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3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3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3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3" borderId="2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3" borderId="2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3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3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4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9" fillId="14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4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0" fillId="14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4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15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5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5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5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14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4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4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4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4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4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6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6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9" fillId="16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6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16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6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6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6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6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9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9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9" fillId="9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15" fillId="16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6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6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6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6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6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6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2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2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12" borderId="2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12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12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2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1" fillId="12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11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1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1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1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1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1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9" fillId="11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1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11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1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9" fillId="1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1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2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4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0" fillId="14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9" fillId="0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3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70" fontId="9" fillId="0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0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0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5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5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5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3" fontId="9" fillId="5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5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5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5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5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5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5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5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5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5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5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6" fontId="0" fillId="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7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7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17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7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8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8" borderId="21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17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7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7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7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9" fillId="8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8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9" fillId="8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15" fillId="17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7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7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7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7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7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8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8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18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8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18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8" borderId="21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18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8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8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8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18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18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8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8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8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8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5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5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15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5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0" fontId="9" fillId="15" borderId="21" xfId="28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15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5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5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5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5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5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7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7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7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7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7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9" fillId="7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7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7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7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7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7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8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8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8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8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8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8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8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8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8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8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15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5" borderId="21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22" fillId="15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5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9" fillId="15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15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9" fillId="15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7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7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7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0" fillId="16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19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9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19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9" borderId="2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19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19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9" fillId="19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9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9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5" fillId="19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9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9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9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9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9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6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6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9" fillId="6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6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6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6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6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6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6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6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6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6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6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6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21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10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0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1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0" fillId="13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9" fillId="13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9" fillId="19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19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6" fontId="9" fillId="19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6" fontId="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2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3" fontId="9" fillId="12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12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2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12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5" fillId="12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5" fillId="12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2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2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12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2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0" fillId="0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3" fontId="9" fillId="0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7" fillId="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4" fontId="16" fillId="0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9" fillId="1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5" fillId="1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0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3" fontId="9" fillId="10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4" fontId="16" fillId="10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9" fillId="20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9" fillId="8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8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1" fillId="8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0" fillId="8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8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8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0" fillId="1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8" borderId="2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1" fillId="8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8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8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9" borderId="2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9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9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1" fillId="9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9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9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9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9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21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21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14" fillId="21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21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17" fillId="21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2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2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7" fillId="21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4" fillId="2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4" fillId="21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21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7" fillId="2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17" fillId="21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7" fillId="21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7" fillId="21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9" fillId="9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9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6" fontId="0" fillId="9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1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12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12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12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21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21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9" fillId="21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21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0" fillId="21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1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21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21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9" fillId="21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21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15" fillId="21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21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21" borderId="2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21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21" borderId="27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9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3" fontId="9" fillId="9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9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4" fontId="15" fillId="9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9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9" borderId="19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9" fillId="9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9" borderId="2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9" borderId="20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6" fontId="9" fillId="9" borderId="22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9" borderId="26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73" fontId="9" fillId="11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1" fillId="11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1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17" fillId="9" borderId="19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9" borderId="20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0" fontId="0" fillId="9" borderId="2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9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9" borderId="2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9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9" borderId="2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9" borderId="2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9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9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0" fontId="22" fillId="9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21" fillId="8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0" fillId="8" borderId="2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5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15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15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6" fontId="9" fillId="15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15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30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0" borderId="3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0" borderId="3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9" fillId="0" borderId="3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3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9" fillId="0" borderId="3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0" borderId="3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8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21" fillId="9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9" fillId="9" borderId="21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5" fontId="0" fillId="9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3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0" borderId="3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0" borderId="3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0" borderId="3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0" fillId="9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3" fillId="1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1" fillId="9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9" borderId="21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21" fillId="8" borderId="21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0" fontId="15" fillId="8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21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8" borderId="19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2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8" borderId="20" xfId="28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9" fillId="8" borderId="20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4" fontId="15" fillId="8" borderId="2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5" fillId="8" borderId="2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8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8" borderId="2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8" borderId="2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8" borderId="22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5" borderId="2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5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8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3" fontId="9" fillId="15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15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15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0" fontId="15" fillId="15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0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3" fontId="9" fillId="9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9" fillId="9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9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5" fillId="9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6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7" fillId="8" borderId="19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0" fontId="9" fillId="8" borderId="20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2" fillId="8" borderId="2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2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5" fontId="9" fillId="8" borderId="2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8" borderId="2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0" fontId="24" fillId="9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7" fillId="9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2" fillId="8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9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7" fillId="9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4" fontId="9" fillId="9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1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9" fillId="8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16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9" fillId="9" borderId="2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5" fontId="9" fillId="9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16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7" fillId="8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7" fillId="8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17" fillId="8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8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16" fillId="8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9" fillId="10" borderId="21" xfId="28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22" fillId="10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5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7" fillId="15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10" borderId="2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0" fontId="9" fillId="1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10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9" fillId="10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5" fontId="9" fillId="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3" fontId="9" fillId="9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9" borderId="21" xfId="28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3" fontId="9" fillId="9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7" fillId="9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9" borderId="21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9" borderId="21" xfId="28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21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17" fillId="21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7" fillId="21" borderId="21" xfId="28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70" fontId="24" fillId="21" borderId="2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9" fillId="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4" fontId="16" fillId="21" borderId="2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4" fontId="9" fillId="0" borderId="2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9" fillId="1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0" fillId="12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7" fillId="8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73" fontId="9" fillId="8" borderId="0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6" fontId="9" fillId="8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8" borderId="32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3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8" borderId="31" xfId="28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3" fontId="9" fillId="8" borderId="28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2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8" borderId="28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8" borderId="28" xfId="28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0" fontId="9" fillId="8" borderId="28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8" borderId="3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15" fillId="8" borderId="32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15" fillId="8" borderId="2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6" fillId="8" borderId="2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8" borderId="3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8" borderId="2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9" fillId="8" borderId="3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8" borderId="28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9" fillId="8" borderId="33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9" fillId="0" borderId="0" xfId="0" applyFont="true" applyBorder="false" applyAlignment="true" applyProtection="true">
      <alignment horizontal="right" vertical="bottom" textRotation="0" wrapText="false" indent="0" shrinkToFit="false"/>
      <protection locked="false" hidden="false"/>
    </xf>
    <xf numFmtId="170" fontId="9" fillId="0" borderId="0" xfId="2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15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9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6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9" fillId="16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17" fillId="16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3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2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3" borderId="3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4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7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4" borderId="3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8" fillId="4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11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11" borderId="35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4" fillId="11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3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1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3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11" borderId="3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9" fillId="11" borderId="3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1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3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3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4" borderId="3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4" borderId="4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4" borderId="4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4" borderId="4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4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4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4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4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4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9" fillId="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4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79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4" borderId="4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9" fillId="4" borderId="4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4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4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4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4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0" fontId="0" fillId="0" borderId="4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11" borderId="4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11" borderId="4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11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11" borderId="4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0" fillId="11" borderId="4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4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0" fillId="11" borderId="4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4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1" borderId="49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9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4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11" borderId="4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9" fillId="11" borderId="4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11" borderId="4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9" fillId="11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4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9" fillId="4" borderId="3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0" fillId="4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3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11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8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8" fillId="8" borderId="4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9" fillId="4" borderId="5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3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30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30" fillId="4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35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1" borderId="35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30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11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1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0" fillId="11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11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8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1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11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9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9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1" borderId="35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11" borderId="3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0" fillId="4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5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4" borderId="5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3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4" borderId="5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11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53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4" borderId="4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4" borderId="5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3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4" borderId="4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5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3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4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9" fillId="4" borderId="5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3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4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3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9" fillId="4" borderId="3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9" fillId="4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4" borderId="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3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4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5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9" fillId="4" borderId="3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3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4" borderId="3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9" fillId="4" borderId="5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11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9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9" fillId="12" borderId="3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9" fillId="1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9" fillId="1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0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1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4" fillId="4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14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4" fontId="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49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11" borderId="49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11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9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49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5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0" fillId="4" borderId="3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4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0" fillId="4" borderId="5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0" fillId="4" borderId="3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0" fillId="4" borderId="1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70" fontId="0" fillId="4" borderId="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5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0" fillId="4" borderId="3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11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11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11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9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70" fontId="0" fillId="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4" borderId="3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35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24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9" fillId="2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2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24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24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2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5" fontId="9" fillId="24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24" borderId="3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4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9" fillId="24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24" borderId="3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24" borderId="3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24" borderId="5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11" borderId="1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70" fontId="0" fillId="11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0" fillId="11" borderId="3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0" fillId="11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1" borderId="35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4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81" fontId="9" fillId="4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4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11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9" fillId="4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17" fillId="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0" fontId="9" fillId="4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9" fillId="4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70" fontId="0" fillId="4" borderId="53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0" fillId="4" borderId="0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9" fillId="11" borderId="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9" fillId="1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3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4" borderId="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9" fillId="4" borderId="35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9" fillId="4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9" fillId="4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0" fillId="4" borderId="48" xfId="1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0" fillId="4" borderId="1" xfId="1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4" borderId="3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9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4" borderId="3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11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9" fontId="0" fillId="11" borderId="1" xfId="0" applyFont="fals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4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9" fillId="4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4" borderId="3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9" fillId="11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11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4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4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4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9" fillId="4" borderId="4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9" fillId="11" borderId="35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11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9" fillId="11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9" fillId="11" borderId="5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9" fillId="4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9" fillId="4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9" fillId="4" borderId="5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11" borderId="5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3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80" fontId="0" fillId="2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  <xf numFmtId="171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2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83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57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6" fontId="35" fillId="0" borderId="58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5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3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6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6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3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6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62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6" fontId="35" fillId="4" borderId="6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6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37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63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3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84" fontId="3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36" fillId="1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7" fillId="5" borderId="5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7" fillId="5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37" fillId="5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8" fillId="5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8" fillId="5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28" fillId="5" borderId="4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2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36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9" fillId="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8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8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0" fontId="39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39" fillId="0" borderId="2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39" fillId="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3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36" fillId="0" borderId="2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36" fillId="0" borderId="21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36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36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0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40" fillId="0" borderId="21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36" fillId="0" borderId="2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2" fillId="5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2" fillId="5" borderId="27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40" fillId="17" borderId="4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29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3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0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0" fillId="0" borderId="2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0" fillId="0" borderId="2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5" fontId="40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0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0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40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2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2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2" fillId="0" borderId="2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2" fillId="0" borderId="2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2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1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1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2" fillId="0" borderId="21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4" fontId="42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1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1" fillId="0" borderId="2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6" fontId="29" fillId="0" borderId="2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4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6" fillId="0" borderId="2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40" fillId="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9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9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9" fillId="0" borderId="2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36" fillId="0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7" fillId="0" borderId="2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29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8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28" fillId="0" borderId="21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29" fillId="0" borderId="21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28" fillId="0" borderId="2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5" fontId="36" fillId="0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29" fillId="0" borderId="21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0" fontId="29" fillId="5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29" fillId="5" borderId="21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6" fillId="17" borderId="2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36" fillId="17" borderId="2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9" fillId="5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29" fillId="5" borderId="2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0" fillId="17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7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6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1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0" fillId="0" borderId="4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3" fontId="9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6" fontId="9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9" fillId="0" borderId="50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9" fillId="0" borderId="44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9" fillId="0" borderId="64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9" fillId="0" borderId="47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49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6" fontId="49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0" fillId="0" borderId="65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6" fontId="50" fillId="0" borderId="66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6" fontId="10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8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85" fontId="18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6" fontId="18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6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5" fontId="0" fillId="0" borderId="6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11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8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87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7" borderId="44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17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10" borderId="0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51" fillId="19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" fillId="19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6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2" fillId="0" borderId="6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29" fillId="0" borderId="47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0" fillId="1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51" fillId="19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32" fillId="19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1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4" fillId="10" borderId="43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5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36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19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2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29" fillId="4" borderId="1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5" fillId="4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6" fillId="4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37" fillId="4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8" fillId="10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8" fillId="4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9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19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7" fillId="4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29" fillId="4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5" fillId="4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2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2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8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1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Komma 2" xfId="21"/>
    <cellStyle name="Pivot Table Category" xfId="22"/>
    <cellStyle name="Pivot Table Corner" xfId="23"/>
    <cellStyle name="Pivot Table Field" xfId="24"/>
    <cellStyle name="Pivot Table Result" xfId="25"/>
    <cellStyle name="Pivot Table Title" xfId="26"/>
    <cellStyle name="Pivot Table Value" xfId="27"/>
    <cellStyle name="Excel Built-in 20% - Accent3" xfId="28"/>
    <cellStyle name="*unknown*" xfId="20" builtinId="8"/>
  </cellStyles>
  <dxfs count="42">
    <dxf>
      <fill>
        <patternFill patternType="solid">
          <fgColor rgb="FF92D050"/>
          <bgColor rgb="FF000000"/>
        </patternFill>
      </fill>
    </dxf>
    <dxf>
      <fill>
        <patternFill patternType="solid">
          <fgColor rgb="FFA9D18E"/>
          <bgColor rgb="FF000000"/>
        </patternFill>
      </fill>
    </dxf>
    <dxf>
      <fill>
        <patternFill patternType="solid">
          <fgColor rgb="FFBDD7EE"/>
          <bgColor rgb="FF000000"/>
        </patternFill>
      </fill>
    </dxf>
    <dxf>
      <fill>
        <patternFill patternType="solid">
          <fgColor rgb="FFC5E0B4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ill>
        <patternFill patternType="solid">
          <fgColor rgb="FFDBDBDB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E2F0D9"/>
          <bgColor rgb="FF000000"/>
        </patternFill>
      </fill>
    </dxf>
    <dxf>
      <fill>
        <patternFill patternType="solid">
          <fgColor rgb="FFF2F2F2"/>
          <bgColor rgb="FF000000"/>
        </patternFill>
      </fill>
    </dxf>
    <dxf>
      <fill>
        <patternFill patternType="solid">
          <fgColor rgb="FFF8CBAD"/>
          <bgColor rgb="FF000000"/>
        </patternFill>
      </fill>
    </dxf>
    <dxf>
      <fill>
        <patternFill patternType="solid">
          <fgColor rgb="FFFBE5D6"/>
          <bgColor rgb="FF000000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 patternType="solid">
          <fgColor rgb="FFFFD966"/>
          <bgColor rgb="FF000000"/>
        </patternFill>
      </fill>
    </dxf>
    <dxf>
      <fill>
        <patternFill patternType="solid">
          <fgColor rgb="FFFFE699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BFBFBF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70AD47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7030A0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9C0006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444444"/>
          <bgColor rgb="FF000000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FBE5D6"/>
      <rgbColor rgb="FF0000FF"/>
      <rgbColor rgb="FFFFFF00"/>
      <rgbColor rgb="FFFF00FF"/>
      <rgbColor rgb="FFEDEDED"/>
      <rgbColor rgb="FF9C0006"/>
      <rgbColor rgb="FF008000"/>
      <rgbColor rgb="FF000080"/>
      <rgbColor rgb="FF997300"/>
      <rgbColor rgb="FF800080"/>
      <rgbColor rgb="FF636363"/>
      <rgbColor rgb="FFBFBFBF"/>
      <rgbColor rgb="FF7A7A7A"/>
      <rgbColor rgb="FF5B9BD5"/>
      <rgbColor rgb="FF7030A0"/>
      <rgbColor rgb="FFFFF2CC"/>
      <rgbColor rgb="FFDEEBF7"/>
      <rgbColor rgb="FF660066"/>
      <rgbColor rgb="FFA9D08E"/>
      <rgbColor rgb="FF0563C1"/>
      <rgbColor rgb="FFBDD7EE"/>
      <rgbColor rgb="FF000080"/>
      <rgbColor rgb="FFFF00FF"/>
      <rgbColor rgb="FFFFD966"/>
      <rgbColor rgb="FFF2F2F2"/>
      <rgbColor rgb="FF800080"/>
      <rgbColor rgb="FF800000"/>
      <rgbColor rgb="FF008080"/>
      <rgbColor rgb="FF0000FF"/>
      <rgbColor rgb="FFDBDBDB"/>
      <rgbColor rgb="FFE2EFDA"/>
      <rgbColor rgb="FFE2F0D9"/>
      <rgbColor rgb="FFFFE699"/>
      <rgbColor rgb="FFC5E0B4"/>
      <rgbColor rgb="FFFFC7CE"/>
      <rgbColor rgb="FFD9D9D9"/>
      <rgbColor rgb="FFF8CBAD"/>
      <rgbColor rgb="FF4472C4"/>
      <rgbColor rgb="FF70AD47"/>
      <rgbColor rgb="FF92D050"/>
      <rgbColor rgb="FFFFC000"/>
      <rgbColor rgb="FFA9D18E"/>
      <rgbColor rgb="FFED7D31"/>
      <rgbColor rgb="FF767171"/>
      <rgbColor rgb="FFA5A5A5"/>
      <rgbColor rgb="FF003366"/>
      <rgbColor rgb="FF00B050"/>
      <rgbColor rgb="FF003300"/>
      <rgbColor rgb="FF444444"/>
      <rgbColor rgb="FF9E480E"/>
      <rgbColor rgb="FF595959"/>
      <rgbColor rgb="FF264478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sharedStrings" Target="sharedStrings.xml"/><Relationship Id="rId19" Type="http://schemas.openxmlformats.org/officeDocument/2006/relationships/pivotCacheDefinition" Target="pivotCache/pivotCacheDefinition1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Total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doughnutChart>
        <c:varyColors val="1"/>
        <c:ser>
          <c:idx val="0"/>
          <c:order val="0"/>
          <c:tx>
            <c:strRef>
              <c:f>Portfoli_summary!$B$3</c:f>
              <c:strCache>
                <c:ptCount val="1"/>
                <c:pt idx="0">
                  <c:v>Sum of Investment, </c:v>
                </c:pt>
              </c:strCache>
            </c:strRef>
          </c:tx>
          <c:spPr>
            <a:solidFill>
              <a:srgbClr val="4472c4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472c4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"/>
            <c:spPr>
              <a:solidFill>
                <a:srgbClr val="ed7d31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"/>
            <c:spPr>
              <a:solidFill>
                <a:srgbClr val="a5a5a5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3"/>
            <c:spPr>
              <a:solidFill>
                <a:srgbClr val="ffc000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4"/>
            <c:spPr>
              <a:solidFill>
                <a:srgbClr val="5b9bd5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5"/>
            <c:spPr>
              <a:solidFill>
                <a:srgbClr val="70ad47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6"/>
            <c:spPr>
              <a:solidFill>
                <a:srgbClr val="264478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7"/>
            <c:spPr>
              <a:solidFill>
                <a:srgbClr val="9e480e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8"/>
            <c:spPr>
              <a:solidFill>
                <a:srgbClr val="636363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9"/>
            <c:spPr>
              <a:solidFill>
                <a:srgbClr val="997300"/>
              </a:solidFill>
              <a:ln w="19080">
                <a:solidFill>
                  <a:srgbClr val="ffffff"/>
                </a:solidFill>
                <a:round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7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8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dLbl>
              <c:idx val="9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0"/>
              <c:showVal val="0"/>
              <c:showCatName val="0"/>
              <c:showSerName val="0"/>
              <c:showPercent val="0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</c:dLbls>
          <c:cat>
            <c:strRef>
              <c:f>Portfoli_summary!$A$4:$A$13</c:f>
              <c:strCache>
                <c:ptCount val="10"/>
                <c:pt idx="0">
                  <c:v>EBL</c:v>
                </c:pt>
                <c:pt idx="1">
                  <c:v>HLI</c:v>
                </c:pt>
                <c:pt idx="2">
                  <c:v>GCIL</c:v>
                </c:pt>
                <c:pt idx="3">
                  <c:v>CLI</c:v>
                </c:pt>
                <c:pt idx="4">
                  <c:v>CGH</c:v>
                </c:pt>
                <c:pt idx="5">
                  <c:v>HBL</c:v>
                </c:pt>
                <c:pt idx="6">
                  <c:v>HDL</c:v>
                </c:pt>
                <c:pt idx="7">
                  <c:v>JBBL</c:v>
                </c:pt>
                <c:pt idx="8">
                  <c:v>KBL</c:v>
                </c:pt>
                <c:pt idx="9">
                  <c:v>Total Result</c:v>
                </c:pt>
              </c:strCache>
            </c:strRef>
          </c:cat>
          <c:val>
            <c:numRef>
              <c:f>Portfoli_summary!$B$4:$B$13</c:f>
              <c:numCache>
                <c:formatCode>General</c:formatCode>
                <c:ptCount val="10"/>
                <c:pt idx="0">
                  <c:v>460730</c:v>
                </c:pt>
                <c:pt idx="1">
                  <c:v>145260</c:v>
                </c:pt>
                <c:pt idx="2">
                  <c:v>30450</c:v>
                </c:pt>
                <c:pt idx="3">
                  <c:v>1000</c:v>
                </c:pt>
                <c:pt idx="4">
                  <c:v>200725</c:v>
                </c:pt>
                <c:pt idx="5">
                  <c:v>143570</c:v>
                </c:pt>
                <c:pt idx="6">
                  <c:v>146000</c:v>
                </c:pt>
                <c:pt idx="7">
                  <c:v>199680</c:v>
                </c:pt>
                <c:pt idx="8">
                  <c:v>89790</c:v>
                </c:pt>
                <c:pt idx="9">
                  <c:v>1417205</c:v>
                </c:pt>
              </c:numCache>
            </c:numRef>
          </c:val>
        </c:ser>
        <c:firstSliceAng val="284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3.jpeg"/><Relationship Id="rId2" Type="http://schemas.openxmlformats.org/officeDocument/2006/relationships/image" Target="../media/image4.jpe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6.png"/><Relationship Id="rId3" Type="http://schemas.openxmlformats.org/officeDocument/2006/relationships/image" Target="../media/image7.png"/><Relationship Id="rId4" Type="http://schemas.openxmlformats.org/officeDocument/2006/relationships/image" Target="../media/image8.png"/><Relationship Id="rId5" Type="http://schemas.openxmlformats.org/officeDocument/2006/relationships/image" Target="../media/image9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4</xdr:col>
      <xdr:colOff>219240</xdr:colOff>
      <xdr:row>1</xdr:row>
      <xdr:rowOff>38160</xdr:rowOff>
    </xdr:from>
    <xdr:to>
      <xdr:col>9</xdr:col>
      <xdr:colOff>205560</xdr:colOff>
      <xdr:row>3</xdr:row>
      <xdr:rowOff>138600</xdr:rowOff>
    </xdr:to>
    <xdr:sp>
      <xdr:nvSpPr>
        <xdr:cNvPr id="0" name="Rectangle: Diagonal Corners Snipped 1"/>
        <xdr:cNvSpPr/>
      </xdr:nvSpPr>
      <xdr:spPr>
        <a:xfrm>
          <a:off x="5153040" y="219240"/>
          <a:ext cx="3541320" cy="462240"/>
        </a:xfrm>
        <a:prstGeom prst="snip2DiagRect">
          <a:avLst>
            <a:gd name="adj1" fmla="val 0"/>
            <a:gd name="adj2" fmla="val 16667"/>
          </a:avLst>
        </a:prstGeom>
        <a:solidFill>
          <a:srgbClr val="4472c4"/>
        </a:solidFill>
        <a:ln w="12700">
          <a:solidFill>
            <a:srgbClr val="1d3155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en-GB" sz="1100" spc="-1" strike="noStrike">
              <a:solidFill>
                <a:schemeClr val="lt1"/>
              </a:solidFill>
              <a:latin typeface="Calibri"/>
            </a:rPr>
            <a:t>To update the chart "refresh"  in Data Tab after new entry in Keshav sheet.</a:t>
          </a:r>
          <a:endParaRPr b="0" lang="en-US" sz="1100" spc="-1" strike="noStrike">
            <a:latin typeface="Times New Roman"/>
          </a:endParaRPr>
        </a:p>
      </xdr:txBody>
    </xdr:sp>
    <xdr:clientData/>
  </xdr:twoCellAnchor>
  <xdr:twoCellAnchor editAs="oneCell">
    <xdr:from>
      <xdr:col>4</xdr:col>
      <xdr:colOff>95400</xdr:colOff>
      <xdr:row>4</xdr:row>
      <xdr:rowOff>0</xdr:rowOff>
    </xdr:from>
    <xdr:to>
      <xdr:col>13</xdr:col>
      <xdr:colOff>386280</xdr:colOff>
      <xdr:row>30</xdr:row>
      <xdr:rowOff>119520</xdr:rowOff>
    </xdr:to>
    <xdr:graphicFrame>
      <xdr:nvGraphicFramePr>
        <xdr:cNvPr id="1" name="Chart 2"/>
        <xdr:cNvGraphicFramePr/>
      </xdr:nvGraphicFramePr>
      <xdr:xfrm>
        <a:off x="5029200" y="723960"/>
        <a:ext cx="6291720" cy="4824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9</xdr:col>
      <xdr:colOff>1162080</xdr:colOff>
      <xdr:row>122</xdr:row>
      <xdr:rowOff>19080</xdr:rowOff>
    </xdr:from>
    <xdr:to>
      <xdr:col>12</xdr:col>
      <xdr:colOff>645480</xdr:colOff>
      <xdr:row>127</xdr:row>
      <xdr:rowOff>62640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10875600" y="895320"/>
          <a:ext cx="3577320" cy="9961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10</xdr:col>
      <xdr:colOff>152280</xdr:colOff>
      <xdr:row>132</xdr:row>
      <xdr:rowOff>181080</xdr:rowOff>
    </xdr:from>
    <xdr:to>
      <xdr:col>22</xdr:col>
      <xdr:colOff>420840</xdr:colOff>
      <xdr:row>146</xdr:row>
      <xdr:rowOff>10440</xdr:rowOff>
    </xdr:to>
    <xdr:pic>
      <xdr:nvPicPr>
        <xdr:cNvPr id="3" name="Picture 2" descr=""/>
        <xdr:cNvPicPr/>
      </xdr:nvPicPr>
      <xdr:blipFill>
        <a:blip r:embed="rId2"/>
        <a:stretch/>
      </xdr:blipFill>
      <xdr:spPr>
        <a:xfrm>
          <a:off x="11243160" y="2962440"/>
          <a:ext cx="11282040" cy="24962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10</xdr:col>
      <xdr:colOff>89640</xdr:colOff>
      <xdr:row>73</xdr:row>
      <xdr:rowOff>17640</xdr:rowOff>
    </xdr:from>
    <xdr:to>
      <xdr:col>15</xdr:col>
      <xdr:colOff>359640</xdr:colOff>
      <xdr:row>91</xdr:row>
      <xdr:rowOff>121680</xdr:rowOff>
    </xdr:to>
    <xdr:pic>
      <xdr:nvPicPr>
        <xdr:cNvPr id="4" name="Bilde 2" descr=""/>
        <xdr:cNvPicPr/>
      </xdr:nvPicPr>
      <xdr:blipFill>
        <a:blip r:embed="rId1"/>
        <a:srcRect l="0" t="21004" r="631" b="42134"/>
        <a:stretch/>
      </xdr:blipFill>
      <xdr:spPr>
        <a:xfrm>
          <a:off x="12641760" y="14171760"/>
          <a:ext cx="4051440" cy="33616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13</xdr:col>
      <xdr:colOff>381960</xdr:colOff>
      <xdr:row>67</xdr:row>
      <xdr:rowOff>152280</xdr:rowOff>
    </xdr:from>
    <xdr:to>
      <xdr:col>18</xdr:col>
      <xdr:colOff>633960</xdr:colOff>
      <xdr:row>85</xdr:row>
      <xdr:rowOff>177120</xdr:rowOff>
    </xdr:to>
    <xdr:pic>
      <xdr:nvPicPr>
        <xdr:cNvPr id="5" name="Bilde 4" descr=""/>
        <xdr:cNvPicPr/>
      </xdr:nvPicPr>
      <xdr:blipFill>
        <a:blip r:embed="rId2"/>
        <a:srcRect l="0" t="32311" r="247" b="29917"/>
        <a:stretch/>
      </xdr:blipFill>
      <xdr:spPr>
        <a:xfrm>
          <a:off x="15202800" y="13220640"/>
          <a:ext cx="4033440" cy="32824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23</xdr:col>
      <xdr:colOff>66600</xdr:colOff>
      <xdr:row>1</xdr:row>
      <xdr:rowOff>171360</xdr:rowOff>
    </xdr:from>
    <xdr:to>
      <xdr:col>28</xdr:col>
      <xdr:colOff>176760</xdr:colOff>
      <xdr:row>20</xdr:row>
      <xdr:rowOff>157680</xdr:rowOff>
    </xdr:to>
    <xdr:pic>
      <xdr:nvPicPr>
        <xdr:cNvPr id="6" name="Picture 1" descr=""/>
        <xdr:cNvPicPr/>
      </xdr:nvPicPr>
      <xdr:blipFill>
        <a:blip r:embed="rId1"/>
        <a:srcRect l="10068" t="13793" r="27134" b="45771"/>
        <a:stretch/>
      </xdr:blipFill>
      <xdr:spPr>
        <a:xfrm>
          <a:off x="20085480" y="352440"/>
          <a:ext cx="4145760" cy="342468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47520</xdr:colOff>
      <xdr:row>3</xdr:row>
      <xdr:rowOff>133200</xdr:rowOff>
    </xdr:from>
    <xdr:to>
      <xdr:col>8</xdr:col>
      <xdr:colOff>106920</xdr:colOff>
      <xdr:row>19</xdr:row>
      <xdr:rowOff>88560</xdr:rowOff>
    </xdr:to>
    <xdr:pic>
      <xdr:nvPicPr>
        <xdr:cNvPr id="7" name="Bilde 1" descr=""/>
        <xdr:cNvPicPr/>
      </xdr:nvPicPr>
      <xdr:blipFill>
        <a:blip r:embed="rId2"/>
        <a:stretch/>
      </xdr:blipFill>
      <xdr:spPr>
        <a:xfrm>
          <a:off x="47520" y="676080"/>
          <a:ext cx="7972200" cy="28508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8</xdr:col>
      <xdr:colOff>137520</xdr:colOff>
      <xdr:row>45</xdr:row>
      <xdr:rowOff>23760</xdr:rowOff>
    </xdr:to>
    <xdr:pic>
      <xdr:nvPicPr>
        <xdr:cNvPr id="8" name="Bilde 2" descr=""/>
        <xdr:cNvPicPr/>
      </xdr:nvPicPr>
      <xdr:blipFill>
        <a:blip r:embed="rId3"/>
        <a:stretch/>
      </xdr:blipFill>
      <xdr:spPr>
        <a:xfrm>
          <a:off x="0" y="3800520"/>
          <a:ext cx="8050320" cy="43671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9</xdr:col>
      <xdr:colOff>0</xdr:colOff>
      <xdr:row>4</xdr:row>
      <xdr:rowOff>0</xdr:rowOff>
    </xdr:from>
    <xdr:to>
      <xdr:col>17</xdr:col>
      <xdr:colOff>109080</xdr:colOff>
      <xdr:row>10</xdr:row>
      <xdr:rowOff>5040</xdr:rowOff>
    </xdr:to>
    <xdr:pic>
      <xdr:nvPicPr>
        <xdr:cNvPr id="9" name="Bilde 3" descr=""/>
        <xdr:cNvPicPr/>
      </xdr:nvPicPr>
      <xdr:blipFill>
        <a:blip r:embed="rId4"/>
        <a:stretch/>
      </xdr:blipFill>
      <xdr:spPr>
        <a:xfrm>
          <a:off x="8719920" y="723960"/>
          <a:ext cx="6565680" cy="109080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6</xdr:col>
      <xdr:colOff>223560</xdr:colOff>
      <xdr:row>75</xdr:row>
      <xdr:rowOff>170280</xdr:rowOff>
    </xdr:to>
    <xdr:pic>
      <xdr:nvPicPr>
        <xdr:cNvPr id="10" name="Bilde 5" descr=""/>
        <xdr:cNvPicPr/>
      </xdr:nvPicPr>
      <xdr:blipFill>
        <a:blip r:embed="rId5"/>
        <a:stretch/>
      </xdr:blipFill>
      <xdr:spPr>
        <a:xfrm>
          <a:off x="0" y="8505720"/>
          <a:ext cx="6104880" cy="52376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61" createdVersion="3">
  <cacheSource type="worksheet">
    <worksheetSource ref="A1:V86" sheet="DPCache_Keshav"/>
  </cacheSource>
  <cacheFields count="22">
    <cacheField name="registered in Mero Share(OK)" numFmtId="0">
      <sharedItems containsBlank="1" count="2">
        <s v="OK"/>
        <m/>
      </sharedItems>
    </cacheField>
    <cacheField name="Symbol" numFmtId="0">
      <sharedItems containsBlank="1" count="42">
        <s v="BFC"/>
        <s v="CBBL"/>
        <s v="CFCL"/>
        <s v="CGH"/>
        <s v="CLI"/>
        <s v="EBL"/>
        <s v="FMDBL"/>
        <s v="GBBL"/>
        <s v="GCIL"/>
        <s v="GILB"/>
        <s v="GUFL"/>
        <s v="HBL"/>
        <s v="HDL"/>
        <s v="HEI"/>
        <s v="HIDCL"/>
        <s v="HLI"/>
        <s v="HRL"/>
        <s v="ICFC"/>
        <s v="JBBL"/>
        <s v="JBLB"/>
        <s v="KBL"/>
        <s v="MFIL"/>
        <s v="MLBL"/>
        <s v="NGPL"/>
        <s v="NHDL"/>
        <s v="NICL"/>
        <s v="NIFRA"/>
        <s v="NIMB"/>
        <s v="NLIC"/>
        <s v="NMB"/>
        <s v="NRIC"/>
        <s v="NTC"/>
        <s v="PCBL"/>
        <s v="PRVU"/>
        <s v="SAHAS"/>
        <s v="SANIMA"/>
        <s v="SHEL"/>
        <s v="SHINE"/>
        <s v="SHIVM"/>
        <s v="SHLB"/>
        <s v="SICL"/>
        <m/>
      </sharedItems>
    </cacheField>
    <cacheField name="Open date" numFmtId="0">
      <sharedItems containsNonDate="0" containsDate="1" containsString="0" containsBlank="1" minDate="2022-10-23T00:00:00" maxDate="2024-08-12T00:00:00" count="28">
        <d v="2022-10-23T00:00:00"/>
        <d v="2023-01-18T00:00:00"/>
        <d v="2023-01-19T00:00:00"/>
        <d v="2023-03-22T00:00:00"/>
        <d v="2023-04-19T00:00:00"/>
        <d v="2023-05-22T00:00:00"/>
        <d v="2023-06-26T00:00:00"/>
        <d v="2023-06-27T00:00:00"/>
        <d v="2023-06-28T00:00:00"/>
        <d v="2023-07-02T00:00:00"/>
        <d v="2023-07-03T00:00:00"/>
        <d v="2023-07-05T00:00:00"/>
        <d v="2023-07-13T00:00:00"/>
        <d v="2023-07-17T00:00:00"/>
        <d v="2023-07-18T00:00:00"/>
        <d v="2023-09-17T00:00:00"/>
        <d v="2023-11-08T00:00:00"/>
        <d v="2024-01-01T00:00:00"/>
        <d v="2024-04-10T00:00:00"/>
        <d v="2024-05-27T00:00:00"/>
        <d v="2024-06-11T00:00:00"/>
        <d v="2024-07-10T00:00:00"/>
        <d v="2024-07-11T00:00:00"/>
        <d v="2024-07-21T00:00:00"/>
        <d v="2024-07-24T00:00:00"/>
        <d v="2024-07-30T00:00:00"/>
        <d v="2024-08-12T00:00:00"/>
        <m/>
      </sharedItems>
    </cacheField>
    <cacheField name="position" numFmtId="0">
      <sharedItems containsBlank="1" count="3">
        <s v="C"/>
        <s v="o"/>
        <m/>
      </sharedItems>
    </cacheField>
    <cacheField name="Closed date" numFmtId="0">
      <sharedItems containsNonDate="0" containsDate="1" containsString="0" containsBlank="1" minDate="2023-06-27T00:00:00" maxDate="2024-08-15T00:00:00" count="13">
        <d v="2023-06-27T00:00:00"/>
        <d v="2024-04-04T00:00:00"/>
        <d v="2024-06-05T00:00:00"/>
        <d v="2024-07-07T00:00:00"/>
        <d v="2024-07-21T00:00:00"/>
        <d v="2024-07-22T00:00:00"/>
        <d v="2024-08-01T00:00:00"/>
        <d v="2024-08-05T00:00:00"/>
        <d v="2024-08-06T00:00:00"/>
        <d v="2024-08-08T00:00:00"/>
        <d v="2024-08-13T00:00:00"/>
        <d v="2024-08-15T00:00:00"/>
        <m/>
      </sharedItems>
    </cacheField>
    <cacheField name="Sell price" numFmtId="0">
      <sharedItems containsString="0" containsBlank="1" containsNumber="1" minValue="202" maxValue="1760" count="36">
        <n v="202"/>
        <n v="205"/>
        <n v="256"/>
        <n v="257"/>
        <n v="272"/>
        <n v="300"/>
        <n v="307"/>
        <n v="347"/>
        <n v="368"/>
        <n v="428"/>
        <n v="437"/>
        <n v="482"/>
        <n v="500"/>
        <n v="507"/>
        <n v="512"/>
        <n v="515"/>
        <n v="568"/>
        <n v="604"/>
        <n v="624"/>
        <n v="669"/>
        <n v="670"/>
        <n v="706"/>
        <n v="733"/>
        <n v="854.8"/>
        <n v="870"/>
        <n v="906"/>
        <n v="950"/>
        <n v="995"/>
        <n v="1028"/>
        <n v="1050"/>
        <n v="1075"/>
        <n v="1300"/>
        <n v="1472"/>
        <n v="1664"/>
        <n v="1760"/>
        <m/>
      </sharedItems>
    </cacheField>
    <cacheField name="Buy price" numFmtId="0">
      <sharedItems containsString="0" containsBlank="1" containsNumber="1" minValue="100" maxValue="1600" count="61">
        <n v="100"/>
        <n v="141"/>
        <n v="166"/>
        <n v="168.910588235294"/>
        <n v="197.2"/>
        <n v="206"/>
        <n v="208"/>
        <n v="210"/>
        <n v="219"/>
        <n v="220"/>
        <n v="224"/>
        <n v="245"/>
        <n v="263"/>
        <n v="264"/>
        <n v="310"/>
        <n v="318.523333333333"/>
        <n v="359"/>
        <n v="375"/>
        <n v="380"/>
        <n v="384"/>
        <n v="385"/>
        <n v="388"/>
        <n v="389"/>
        <n v="390"/>
        <n v="416.1"/>
        <n v="425"/>
        <n v="435"/>
        <n v="450"/>
        <n v="503"/>
        <n v="519"/>
        <n v="530"/>
        <n v="535"/>
        <n v="538"/>
        <n v="549"/>
        <n v="550"/>
        <n v="553"/>
        <n v="572"/>
        <n v="575"/>
        <n v="592"/>
        <n v="597"/>
        <n v="605"/>
        <n v="622"/>
        <n v="647"/>
        <n v="697"/>
        <n v="718"/>
        <n v="727"/>
        <n v="763"/>
        <n v="768"/>
        <n v="780"/>
        <n v="801"/>
        <n v="850"/>
        <n v="882"/>
        <n v="885.434782608696"/>
        <n v="956"/>
        <n v="978"/>
        <n v="1000"/>
        <n v="1176"/>
        <n v="1295"/>
        <n v="1460"/>
        <n v="1600"/>
        <m/>
      </sharedItems>
    </cacheField>
    <cacheField name="Buy kittA" numFmtId="0">
      <sharedItems containsString="0" containsBlank="1" containsNumber="1" containsInteger="1" minValue="4" maxValue="850" count="34">
        <n v="4"/>
        <n v="10"/>
        <n v="30"/>
        <n v="50"/>
        <n v="52"/>
        <n v="70"/>
        <n v="98"/>
        <n v="100"/>
        <n v="110"/>
        <n v="120"/>
        <n v="130"/>
        <n v="133"/>
        <n v="142"/>
        <n v="150"/>
        <n v="155"/>
        <n v="180"/>
        <n v="190"/>
        <n v="200"/>
        <n v="213"/>
        <n v="230"/>
        <n v="250"/>
        <n v="270"/>
        <n v="280"/>
        <n v="290"/>
        <n v="300"/>
        <n v="400"/>
        <n v="410"/>
        <n v="520"/>
        <n v="586"/>
        <n v="602"/>
        <n v="700"/>
        <n v="710"/>
        <n v="850"/>
        <m/>
      </sharedItems>
    </cacheField>
    <cacheField name="Market price" numFmtId="0">
      <sharedItems containsString="0" containsBlank="1" containsNumber="1" minValue="256" maxValue="1778" count="42">
        <n v="256"/>
        <n v="273"/>
        <n v="273.1"/>
        <n v="281.2"/>
        <n v="289"/>
        <n v="311"/>
        <n v="314"/>
        <n v="344.5"/>
        <n v="348.9"/>
        <n v="367"/>
        <n v="400.2"/>
        <n v="480.2"/>
        <n v="500.2"/>
        <n v="510"/>
        <n v="532"/>
        <n v="564"/>
        <n v="597"/>
        <n v="675.3"/>
        <n v="679"/>
        <n v="681"/>
        <n v="700"/>
        <n v="713.6"/>
        <n v="729"/>
        <n v="763"/>
        <n v="780"/>
        <n v="821"/>
        <n v="860"/>
        <n v="880"/>
        <n v="931"/>
        <n v="942"/>
        <n v="985"/>
        <n v="1010"/>
        <n v="1040"/>
        <n v="1079.1"/>
        <n v="1104"/>
        <n v="1113.9"/>
        <n v="1263"/>
        <n v="1385"/>
        <n v="1562"/>
        <n v="1772"/>
        <n v="1778"/>
        <m/>
      </sharedItems>
    </cacheField>
    <cacheField name="80-81" numFmtId="0">
      <sharedItems containsString="0" containsBlank="1" containsNumber="1" containsInteger="1" minValue="10" maxValue="57" count="6">
        <n v="10"/>
        <n v="11"/>
        <n v="28"/>
        <n v="31"/>
        <n v="57"/>
        <m/>
      </sharedItems>
    </cacheField>
    <cacheField name="79-80" numFmtId="0">
      <sharedItems containsString="0" containsBlank="1" containsNumber="1" containsInteger="1" minValue="7" maxValue="66" count="7">
        <n v="7"/>
        <n v="13"/>
        <n v="21"/>
        <n v="45"/>
        <n v="54"/>
        <n v="66"/>
        <m/>
      </sharedItems>
    </cacheField>
    <cacheField name=" 078-79" numFmtId="0">
      <sharedItems containsString="0" containsBlank="1" count="1">
        <m/>
      </sharedItems>
    </cacheField>
    <cacheField name="  077-78" numFmtId="0">
      <sharedItems containsString="0" containsBlank="1" count="1">
        <m/>
      </sharedItems>
    </cacheField>
    <cacheField name=" 076-78" numFmtId="0">
      <sharedItems containsString="0" containsBlank="1" containsNumber="1" containsInteger="1" minValue="8" maxValue="19" count="3">
        <n v="8"/>
        <n v="19"/>
        <m/>
      </sharedItems>
    </cacheField>
    <cacheField name="Total holding" numFmtId="0">
      <sharedItems containsString="0" containsBlank="1" containsNumber="1" containsInteger="1" minValue="4" maxValue="850" count="43">
        <n v="4"/>
        <n v="10"/>
        <n v="30"/>
        <n v="50"/>
        <n v="59"/>
        <n v="70"/>
        <n v="80"/>
        <n v="100"/>
        <n v="107"/>
        <n v="109"/>
        <n v="110"/>
        <n v="120"/>
        <n v="130"/>
        <n v="133"/>
        <n v="142"/>
        <n v="150"/>
        <n v="155"/>
        <n v="172"/>
        <n v="188"/>
        <n v="200"/>
        <n v="208"/>
        <n v="213"/>
        <n v="230"/>
        <n v="245"/>
        <n v="250"/>
        <n v="263"/>
        <n v="270"/>
        <n v="280"/>
        <n v="290"/>
        <n v="300"/>
        <n v="307"/>
        <n v="331"/>
        <n v="400"/>
        <n v="410"/>
        <n v="428"/>
        <n v="466"/>
        <n v="520"/>
        <n v="586"/>
        <n v="602"/>
        <n v="700"/>
        <n v="710"/>
        <n v="850"/>
        <m/>
      </sharedItems>
    </cacheField>
    <cacheField name="Investment, " numFmtId="0">
      <sharedItems containsString="0" containsBlank="1" containsNumber="1" minValue="1000" maxValue="203650" count="61">
        <n v="1000"/>
        <n v="4723.46666666667"/>
        <n v="6180"/>
        <n v="21250"/>
        <n v="27930"/>
        <n v="30450"/>
        <n v="44000"/>
        <n v="44800"/>
        <n v="45000"/>
        <n v="49712"/>
        <n v="49970"/>
        <n v="50570"/>
        <n v="55000"/>
        <n v="55800"/>
        <n v="59700"/>
        <n v="62415"/>
        <n v="68760"/>
        <n v="71170"/>
        <n v="72700"/>
        <n v="72800"/>
        <n v="76800"/>
        <n v="78000"/>
        <n v="79875"/>
        <n v="80250"/>
        <n v="83389"/>
        <n v="85000"/>
        <n v="86250"/>
        <n v="89790"/>
        <n v="90750"/>
        <n v="91560"/>
        <n v="95557"/>
        <n v="96120"/>
        <n v="98700"/>
        <n v="100000"/>
        <n v="100600"/>
        <n v="103800"/>
        <n v="105600"/>
        <n v="106000"/>
        <n v="110600"/>
        <n v="112500"/>
        <n v="114400"/>
        <n v="115500"/>
        <n v="125244"/>
        <n v="137250"/>
        <n v="140012"/>
        <n v="143570"/>
        <n v="143574"/>
        <n v="145260"/>
        <n v="146000"/>
        <n v="146600"/>
        <n v="148000"/>
        <n v="152000"/>
        <n v="155200"/>
        <n v="155500"/>
        <n v="156800"/>
        <n v="199680"/>
        <n v="200725"/>
        <n v="202040"/>
        <n v="202130"/>
        <n v="203650"/>
        <m/>
      </sharedItems>
    </cacheField>
    <cacheField name="Final holding after sell" numFmtId="0">
      <sharedItems containsString="0" containsBlank="1" containsNumber="1" containsInteger="1" minValue="0" maxValue="586" count="23">
        <n v="0"/>
        <n v="1"/>
        <n v="4"/>
        <n v="7"/>
        <n v="10"/>
        <n v="11"/>
        <n v="30"/>
        <n v="80"/>
        <n v="100"/>
        <n v="150"/>
        <n v="155"/>
        <n v="200"/>
        <n v="245"/>
        <n v="250"/>
        <n v="270"/>
        <n v="280"/>
        <n v="290"/>
        <n v="300"/>
        <n v="410"/>
        <n v="466"/>
        <n v="520"/>
        <n v="586"/>
        <m/>
      </sharedItems>
    </cacheField>
    <cacheField name="Market value" numFmtId="0">
      <sharedItems containsBlank="1" containsMixedTypes="1" containsNumber="1" minValue="1079.1" maxValue="208104" count="17">
        <n v="1079.1"/>
        <n v="7000"/>
        <n v="7088"/>
        <n v="7797.3"/>
        <n v="19558"/>
        <n v="47760"/>
        <n v="104960"/>
        <n v="152280"/>
        <n v="156200"/>
        <n v="169354"/>
        <n v="174832"/>
        <n v="178400"/>
        <n v="195765"/>
        <n v="206944"/>
        <n v="208104"/>
        <s v="--"/>
        <m/>
      </sharedItems>
    </cacheField>
    <cacheField name="Urealized PL" numFmtId="0">
      <sharedItems containsBlank="1" containsMixedTypes="1" containsNumber="1" minValue="-4960" maxValue="64232" count="16">
        <n v="-4960"/>
        <n v="2364.53333333333"/>
        <n v="4814"/>
        <n v="6000"/>
        <n v="6174"/>
        <n v="7020"/>
        <n v="8424"/>
        <n v="10200"/>
        <n v="15170"/>
        <n v="17310"/>
        <n v="18458"/>
        <n v="25784"/>
        <n v="30400"/>
        <n v="64232"/>
        <s v="--"/>
        <m/>
      </sharedItems>
    </cacheField>
    <cacheField name="PL%" numFmtId="0">
      <sharedItems containsBlank="1" containsMixedTypes="1" containsNumber="1" minValue="-0.0247104247104247" maxValue="6" count="13">
        <n v="-0.0247104247104247"/>
        <n v="0.0238163558106169"/>
        <n v="0.0421875"/>
        <n v="0.0483271375464684"/>
        <n v="0.0698630136986301"/>
        <n v="0.168949771689498"/>
        <n v="0.179591836734694"/>
        <n v="0.205405405405405"/>
        <n v="0.568472906403941"/>
        <n v="0.580759493670886"/>
        <n v="6"/>
        <s v="--"/>
        <m/>
      </sharedItems>
    </cacheField>
    <cacheField name="Selling sum" numFmtId="0">
      <sharedItems containsString="0" containsBlank="1" containsNumber="1" minValue="16940" maxValue="294000" count="51">
        <n v="16940"/>
        <n v="30358"/>
        <n v="40831"/>
        <n v="60400"/>
        <n v="60652"/>
        <n v="61400"/>
        <n v="62400"/>
        <n v="70600"/>
        <n v="73300"/>
        <n v="77674"/>
        <n v="87400"/>
        <n v="88762.5"/>
        <n v="90600"/>
        <n v="93600"/>
        <n v="98468"/>
        <n v="99500"/>
        <n v="99660"/>
        <n v="100350"/>
        <n v="101650"/>
        <n v="102240"/>
        <n v="102800"/>
        <n v="105000"/>
        <n v="106500"/>
        <n v="108720"/>
        <n v="109056"/>
        <n v="110400"/>
        <n v="113100"/>
        <n v="119400"/>
        <n v="120800"/>
        <n v="121604"/>
        <n v="124800"/>
        <n v="126076"/>
        <n v="127220"/>
        <n v="133520"/>
        <n v="134000"/>
        <n v="143500"/>
        <n v="145125"/>
        <n v="151000"/>
        <n v="152100"/>
        <n v="159542"/>
        <n v="170810"/>
        <n v="179200"/>
        <n v="181376"/>
        <n v="193120"/>
        <n v="211271.3"/>
        <n v="216742"/>
        <n v="220420"/>
        <n v="236262"/>
        <n v="288817.5"/>
        <n v="294000"/>
        <m/>
      </sharedItems>
    </cacheField>
    <cacheField name="Realized P/L" numFmtId="0">
      <sharedItems containsString="0" containsBlank="1" containsNumber="1" minValue="2800" maxValue="91960" count="51">
        <n v="2800"/>
        <n v="9108"/>
        <n v="10760"/>
        <n v="10940"/>
        <n v="12726.9507042254"/>
        <n v="12901"/>
        <n v="13350"/>
        <n v="13600"/>
        <n v="13750"/>
        <n v="13800"/>
        <n v="14600"/>
        <n v="14800"/>
        <n v="14843"/>
        <n v="15400"/>
        <n v="15600"/>
        <n v="17160"/>
        <n v="17400"/>
        <n v="17600"/>
        <n v="20000"/>
        <n v="21000"/>
        <n v="21500"/>
        <n v="21604"/>
        <n v="21874"/>
        <n v="23280"/>
        <n v="24576"/>
        <n v="25667"/>
        <n v="26625"/>
        <n v="27920"/>
        <n v="28490"/>
        <n v="28950"/>
        <n v="31106"/>
        <n v="32600"/>
        <n v="32612"/>
        <n v="33400"/>
        <n v="35326"/>
        <n v="36600"/>
        <n v="37897.25"/>
        <n v="37935"/>
        <n v="38792.5"/>
        <n v="44800"/>
        <n v="47042"/>
        <n v="52179.25"/>
        <n v="53108"/>
        <n v="57840.25"/>
        <n v="61242"/>
        <n v="62620.0025"/>
        <n v="68420"/>
        <n v="81062"/>
        <n v="85167.5"/>
        <n v="91960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">
  <r>
    <x v="0"/>
    <x v="7"/>
    <x v="8"/>
    <x v="0"/>
    <x v="11"/>
    <x v="13"/>
    <x v="21"/>
    <x v="25"/>
    <x v="13"/>
    <x v="5"/>
    <x v="5"/>
    <x v="0"/>
    <x v="0"/>
    <x v="2"/>
    <x v="35"/>
    <x v="52"/>
    <x v="19"/>
    <x v="15"/>
    <x v="14"/>
    <x v="11"/>
    <x v="47"/>
    <x v="47"/>
  </r>
  <r>
    <x v="0"/>
    <x v="7"/>
    <x v="12"/>
    <x v="0"/>
    <x v="11"/>
    <x v="13"/>
    <x v="20"/>
    <x v="24"/>
    <x v="13"/>
    <x v="5"/>
    <x v="6"/>
    <x v="0"/>
    <x v="0"/>
    <x v="2"/>
    <x v="29"/>
    <x v="41"/>
    <x v="17"/>
    <x v="15"/>
    <x v="14"/>
    <x v="11"/>
    <x v="38"/>
    <x v="35"/>
  </r>
  <r>
    <x v="1"/>
    <x v="3"/>
    <x v="27"/>
    <x v="1"/>
    <x v="11"/>
    <x v="35"/>
    <x v="57"/>
    <x v="14"/>
    <x v="36"/>
    <x v="5"/>
    <x v="6"/>
    <x v="0"/>
    <x v="0"/>
    <x v="2"/>
    <x v="16"/>
    <x v="56"/>
    <x v="10"/>
    <x v="12"/>
    <x v="0"/>
    <x v="0"/>
    <x v="50"/>
    <x v="50"/>
  </r>
  <r>
    <x v="0"/>
    <x v="40"/>
    <x v="22"/>
    <x v="0"/>
    <x v="11"/>
    <x v="29"/>
    <x v="44"/>
    <x v="22"/>
    <x v="32"/>
    <x v="5"/>
    <x v="6"/>
    <x v="0"/>
    <x v="0"/>
    <x v="2"/>
    <x v="27"/>
    <x v="57"/>
    <x v="15"/>
    <x v="15"/>
    <x v="14"/>
    <x v="11"/>
    <x v="49"/>
    <x v="49"/>
  </r>
  <r>
    <x v="0"/>
    <x v="40"/>
    <x v="12"/>
    <x v="0"/>
    <x v="11"/>
    <x v="29"/>
    <x v="50"/>
    <x v="7"/>
    <x v="32"/>
    <x v="5"/>
    <x v="6"/>
    <x v="0"/>
    <x v="0"/>
    <x v="2"/>
    <x v="7"/>
    <x v="25"/>
    <x v="8"/>
    <x v="15"/>
    <x v="14"/>
    <x v="11"/>
    <x v="21"/>
    <x v="18"/>
  </r>
  <r>
    <x v="0"/>
    <x v="34"/>
    <x v="16"/>
    <x v="0"/>
    <x v="10"/>
    <x v="19"/>
    <x v="24"/>
    <x v="13"/>
    <x v="19"/>
    <x v="5"/>
    <x v="6"/>
    <x v="0"/>
    <x v="0"/>
    <x v="2"/>
    <x v="15"/>
    <x v="15"/>
    <x v="9"/>
    <x v="15"/>
    <x v="14"/>
    <x v="11"/>
    <x v="17"/>
    <x v="37"/>
  </r>
  <r>
    <x v="0"/>
    <x v="34"/>
    <x v="10"/>
    <x v="0"/>
    <x v="10"/>
    <x v="20"/>
    <x v="28"/>
    <x v="17"/>
    <x v="19"/>
    <x v="5"/>
    <x v="6"/>
    <x v="0"/>
    <x v="0"/>
    <x v="2"/>
    <x v="19"/>
    <x v="34"/>
    <x v="11"/>
    <x v="15"/>
    <x v="14"/>
    <x v="11"/>
    <x v="34"/>
    <x v="33"/>
  </r>
  <r>
    <x v="0"/>
    <x v="38"/>
    <x v="8"/>
    <x v="0"/>
    <x v="10"/>
    <x v="21"/>
    <x v="41"/>
    <x v="20"/>
    <x v="22"/>
    <x v="4"/>
    <x v="6"/>
    <x v="0"/>
    <x v="0"/>
    <x v="2"/>
    <x v="30"/>
    <x v="53"/>
    <x v="0"/>
    <x v="15"/>
    <x v="14"/>
    <x v="11"/>
    <x v="45"/>
    <x v="44"/>
  </r>
  <r>
    <x v="0"/>
    <x v="38"/>
    <x v="3"/>
    <x v="0"/>
    <x v="10"/>
    <x v="21"/>
    <x v="25"/>
    <x v="3"/>
    <x v="22"/>
    <x v="5"/>
    <x v="6"/>
    <x v="0"/>
    <x v="0"/>
    <x v="2"/>
    <x v="3"/>
    <x v="3"/>
    <x v="3"/>
    <x v="15"/>
    <x v="14"/>
    <x v="11"/>
    <x v="1"/>
    <x v="1"/>
  </r>
  <r>
    <x v="0"/>
    <x v="38"/>
    <x v="2"/>
    <x v="0"/>
    <x v="10"/>
    <x v="21"/>
    <x v="34"/>
    <x v="7"/>
    <x v="22"/>
    <x v="5"/>
    <x v="6"/>
    <x v="0"/>
    <x v="0"/>
    <x v="2"/>
    <x v="7"/>
    <x v="12"/>
    <x v="0"/>
    <x v="15"/>
    <x v="14"/>
    <x v="11"/>
    <x v="7"/>
    <x v="14"/>
  </r>
  <r>
    <x v="0"/>
    <x v="1"/>
    <x v="10"/>
    <x v="0"/>
    <x v="9"/>
    <x v="28"/>
    <x v="53"/>
    <x v="4"/>
    <x v="33"/>
    <x v="5"/>
    <x v="0"/>
    <x v="0"/>
    <x v="0"/>
    <x v="2"/>
    <x v="4"/>
    <x v="9"/>
    <x v="1"/>
    <x v="0"/>
    <x v="14"/>
    <x v="11"/>
    <x v="4"/>
    <x v="3"/>
  </r>
  <r>
    <x v="0"/>
    <x v="1"/>
    <x v="7"/>
    <x v="0"/>
    <x v="9"/>
    <x v="28"/>
    <x v="55"/>
    <x v="7"/>
    <x v="33"/>
    <x v="5"/>
    <x v="6"/>
    <x v="0"/>
    <x v="0"/>
    <x v="2"/>
    <x v="7"/>
    <x v="33"/>
    <x v="0"/>
    <x v="15"/>
    <x v="14"/>
    <x v="11"/>
    <x v="20"/>
    <x v="0"/>
  </r>
  <r>
    <x v="0"/>
    <x v="13"/>
    <x v="7"/>
    <x v="0"/>
    <x v="9"/>
    <x v="22"/>
    <x v="39"/>
    <x v="7"/>
    <x v="24"/>
    <x v="5"/>
    <x v="6"/>
    <x v="0"/>
    <x v="0"/>
    <x v="2"/>
    <x v="7"/>
    <x v="14"/>
    <x v="0"/>
    <x v="15"/>
    <x v="14"/>
    <x v="11"/>
    <x v="8"/>
    <x v="7"/>
  </r>
  <r>
    <x v="0"/>
    <x v="13"/>
    <x v="6"/>
    <x v="0"/>
    <x v="9"/>
    <x v="22"/>
    <x v="40"/>
    <x v="13"/>
    <x v="24"/>
    <x v="5"/>
    <x v="2"/>
    <x v="0"/>
    <x v="0"/>
    <x v="2"/>
    <x v="17"/>
    <x v="28"/>
    <x v="0"/>
    <x v="15"/>
    <x v="14"/>
    <x v="11"/>
    <x v="31"/>
    <x v="34"/>
  </r>
  <r>
    <x v="0"/>
    <x v="14"/>
    <x v="23"/>
    <x v="0"/>
    <x v="9"/>
    <x v="4"/>
    <x v="4"/>
    <x v="31"/>
    <x v="7"/>
    <x v="5"/>
    <x v="6"/>
    <x v="0"/>
    <x v="0"/>
    <x v="2"/>
    <x v="40"/>
    <x v="44"/>
    <x v="0"/>
    <x v="15"/>
    <x v="14"/>
    <x v="11"/>
    <x v="43"/>
    <x v="42"/>
  </r>
  <r>
    <x v="0"/>
    <x v="18"/>
    <x v="21"/>
    <x v="0"/>
    <x v="9"/>
    <x v="8"/>
    <x v="15"/>
    <x v="24"/>
    <x v="10"/>
    <x v="5"/>
    <x v="6"/>
    <x v="0"/>
    <x v="0"/>
    <x v="2"/>
    <x v="29"/>
    <x v="30"/>
    <x v="0"/>
    <x v="15"/>
    <x v="14"/>
    <x v="11"/>
    <x v="25"/>
    <x v="12"/>
  </r>
  <r>
    <x v="0"/>
    <x v="19"/>
    <x v="11"/>
    <x v="0"/>
    <x v="9"/>
    <x v="33"/>
    <x v="59"/>
    <x v="6"/>
    <x v="40"/>
    <x v="1"/>
    <x v="1"/>
    <x v="0"/>
    <x v="0"/>
    <x v="2"/>
    <x v="9"/>
    <x v="54"/>
    <x v="5"/>
    <x v="4"/>
    <x v="10"/>
    <x v="11"/>
    <x v="42"/>
    <x v="24"/>
  </r>
  <r>
    <x v="0"/>
    <x v="22"/>
    <x v="22"/>
    <x v="0"/>
    <x v="9"/>
    <x v="10"/>
    <x v="16"/>
    <x v="17"/>
    <x v="11"/>
    <x v="5"/>
    <x v="6"/>
    <x v="0"/>
    <x v="0"/>
    <x v="2"/>
    <x v="19"/>
    <x v="19"/>
    <x v="0"/>
    <x v="15"/>
    <x v="14"/>
    <x v="11"/>
    <x v="10"/>
    <x v="10"/>
  </r>
  <r>
    <x v="0"/>
    <x v="26"/>
    <x v="5"/>
    <x v="0"/>
    <x v="9"/>
    <x v="6"/>
    <x v="7"/>
    <x v="11"/>
    <x v="8"/>
    <x v="5"/>
    <x v="6"/>
    <x v="0"/>
    <x v="0"/>
    <x v="2"/>
    <x v="13"/>
    <x v="4"/>
    <x v="0"/>
    <x v="15"/>
    <x v="14"/>
    <x v="11"/>
    <x v="2"/>
    <x v="5"/>
  </r>
  <r>
    <x v="0"/>
    <x v="26"/>
    <x v="4"/>
    <x v="0"/>
    <x v="9"/>
    <x v="6"/>
    <x v="9"/>
    <x v="17"/>
    <x v="8"/>
    <x v="5"/>
    <x v="6"/>
    <x v="0"/>
    <x v="0"/>
    <x v="2"/>
    <x v="19"/>
    <x v="6"/>
    <x v="0"/>
    <x v="15"/>
    <x v="14"/>
    <x v="11"/>
    <x v="5"/>
    <x v="16"/>
  </r>
  <r>
    <x v="0"/>
    <x v="28"/>
    <x v="16"/>
    <x v="0"/>
    <x v="9"/>
    <x v="25"/>
    <x v="42"/>
    <x v="8"/>
    <x v="31"/>
    <x v="5"/>
    <x v="6"/>
    <x v="0"/>
    <x v="0"/>
    <x v="2"/>
    <x v="10"/>
    <x v="17"/>
    <x v="0"/>
    <x v="15"/>
    <x v="14"/>
    <x v="11"/>
    <x v="16"/>
    <x v="28"/>
  </r>
  <r>
    <x v="0"/>
    <x v="28"/>
    <x v="13"/>
    <x v="0"/>
    <x v="9"/>
    <x v="25"/>
    <x v="46"/>
    <x v="9"/>
    <x v="31"/>
    <x v="5"/>
    <x v="6"/>
    <x v="0"/>
    <x v="0"/>
    <x v="2"/>
    <x v="11"/>
    <x v="29"/>
    <x v="0"/>
    <x v="15"/>
    <x v="14"/>
    <x v="11"/>
    <x v="23"/>
    <x v="15"/>
  </r>
  <r>
    <x v="0"/>
    <x v="28"/>
    <x v="9"/>
    <x v="0"/>
    <x v="9"/>
    <x v="25"/>
    <x v="47"/>
    <x v="7"/>
    <x v="31"/>
    <x v="5"/>
    <x v="6"/>
    <x v="0"/>
    <x v="0"/>
    <x v="2"/>
    <x v="7"/>
    <x v="20"/>
    <x v="0"/>
    <x v="15"/>
    <x v="14"/>
    <x v="11"/>
    <x v="12"/>
    <x v="9"/>
  </r>
  <r>
    <x v="0"/>
    <x v="30"/>
    <x v="7"/>
    <x v="0"/>
    <x v="9"/>
    <x v="27"/>
    <x v="48"/>
    <x v="7"/>
    <x v="28"/>
    <x v="5"/>
    <x v="6"/>
    <x v="0"/>
    <x v="0"/>
    <x v="2"/>
    <x v="7"/>
    <x v="21"/>
    <x v="0"/>
    <x v="15"/>
    <x v="14"/>
    <x v="11"/>
    <x v="15"/>
    <x v="20"/>
  </r>
  <r>
    <x v="0"/>
    <x v="30"/>
    <x v="6"/>
    <x v="0"/>
    <x v="9"/>
    <x v="27"/>
    <x v="49"/>
    <x v="9"/>
    <x v="28"/>
    <x v="5"/>
    <x v="6"/>
    <x v="0"/>
    <x v="0"/>
    <x v="2"/>
    <x v="11"/>
    <x v="31"/>
    <x v="0"/>
    <x v="15"/>
    <x v="14"/>
    <x v="11"/>
    <x v="27"/>
    <x v="23"/>
  </r>
  <r>
    <x v="0"/>
    <x v="31"/>
    <x v="10"/>
    <x v="0"/>
    <x v="9"/>
    <x v="30"/>
    <x v="51"/>
    <x v="12"/>
    <x v="35"/>
    <x v="5"/>
    <x v="6"/>
    <x v="0"/>
    <x v="0"/>
    <x v="2"/>
    <x v="14"/>
    <x v="42"/>
    <x v="3"/>
    <x v="3"/>
    <x v="4"/>
    <x v="11"/>
    <x v="36"/>
    <x v="4"/>
  </r>
  <r>
    <x v="0"/>
    <x v="6"/>
    <x v="7"/>
    <x v="0"/>
    <x v="8"/>
    <x v="26"/>
    <x v="45"/>
    <x v="7"/>
    <x v="27"/>
    <x v="5"/>
    <x v="0"/>
    <x v="0"/>
    <x v="0"/>
    <x v="2"/>
    <x v="8"/>
    <x v="18"/>
    <x v="0"/>
    <x v="15"/>
    <x v="14"/>
    <x v="11"/>
    <x v="18"/>
    <x v="29"/>
  </r>
  <r>
    <x v="0"/>
    <x v="29"/>
    <x v="22"/>
    <x v="0"/>
    <x v="7"/>
    <x v="2"/>
    <x v="6"/>
    <x v="30"/>
    <x v="3"/>
    <x v="5"/>
    <x v="6"/>
    <x v="0"/>
    <x v="0"/>
    <x v="2"/>
    <x v="39"/>
    <x v="49"/>
    <x v="0"/>
    <x v="15"/>
    <x v="14"/>
    <x v="11"/>
    <x v="41"/>
    <x v="31"/>
  </r>
  <r>
    <x v="0"/>
    <x v="32"/>
    <x v="0"/>
    <x v="0"/>
    <x v="7"/>
    <x v="5"/>
    <x v="10"/>
    <x v="17"/>
    <x v="5"/>
    <x v="5"/>
    <x v="6"/>
    <x v="0"/>
    <x v="0"/>
    <x v="0"/>
    <x v="20"/>
    <x v="7"/>
    <x v="0"/>
    <x v="15"/>
    <x v="14"/>
    <x v="11"/>
    <x v="6"/>
    <x v="17"/>
  </r>
  <r>
    <x v="0"/>
    <x v="3"/>
    <x v="21"/>
    <x v="0"/>
    <x v="6"/>
    <x v="31"/>
    <x v="52"/>
    <x v="19"/>
    <x v="36"/>
    <x v="5"/>
    <x v="6"/>
    <x v="0"/>
    <x v="0"/>
    <x v="2"/>
    <x v="22"/>
    <x v="59"/>
    <x v="0"/>
    <x v="15"/>
    <x v="14"/>
    <x v="11"/>
    <x v="48"/>
    <x v="48"/>
  </r>
  <r>
    <x v="0"/>
    <x v="23"/>
    <x v="1"/>
    <x v="0"/>
    <x v="6"/>
    <x v="9"/>
    <x v="14"/>
    <x v="15"/>
    <x v="12"/>
    <x v="5"/>
    <x v="6"/>
    <x v="0"/>
    <x v="0"/>
    <x v="0"/>
    <x v="18"/>
    <x v="13"/>
    <x v="0"/>
    <x v="15"/>
    <x v="14"/>
    <x v="11"/>
    <x v="9"/>
    <x v="22"/>
  </r>
  <r>
    <x v="0"/>
    <x v="27"/>
    <x v="22"/>
    <x v="0"/>
    <x v="6"/>
    <x v="3"/>
    <x v="3"/>
    <x v="32"/>
    <x v="1"/>
    <x v="5"/>
    <x v="6"/>
    <x v="0"/>
    <x v="0"/>
    <x v="2"/>
    <x v="41"/>
    <x v="46"/>
    <x v="0"/>
    <x v="15"/>
    <x v="14"/>
    <x v="11"/>
    <x v="44"/>
    <x v="45"/>
  </r>
  <r>
    <x v="0"/>
    <x v="35"/>
    <x v="13"/>
    <x v="0"/>
    <x v="6"/>
    <x v="7"/>
    <x v="13"/>
    <x v="25"/>
    <x v="9"/>
    <x v="5"/>
    <x v="6"/>
    <x v="0"/>
    <x v="0"/>
    <x v="2"/>
    <x v="32"/>
    <x v="36"/>
    <x v="0"/>
    <x v="15"/>
    <x v="14"/>
    <x v="11"/>
    <x v="33"/>
    <x v="27"/>
  </r>
  <r>
    <x v="0"/>
    <x v="35"/>
    <x v="0"/>
    <x v="0"/>
    <x v="6"/>
    <x v="7"/>
    <x v="12"/>
    <x v="16"/>
    <x v="9"/>
    <x v="5"/>
    <x v="4"/>
    <x v="0"/>
    <x v="0"/>
    <x v="1"/>
    <x v="25"/>
    <x v="10"/>
    <x v="0"/>
    <x v="15"/>
    <x v="14"/>
    <x v="11"/>
    <x v="11"/>
    <x v="38"/>
  </r>
  <r>
    <x v="0"/>
    <x v="33"/>
    <x v="20"/>
    <x v="0"/>
    <x v="5"/>
    <x v="1"/>
    <x v="1"/>
    <x v="30"/>
    <x v="2"/>
    <x v="5"/>
    <x v="6"/>
    <x v="0"/>
    <x v="0"/>
    <x v="2"/>
    <x v="39"/>
    <x v="32"/>
    <x v="0"/>
    <x v="15"/>
    <x v="14"/>
    <x v="11"/>
    <x v="35"/>
    <x v="39"/>
  </r>
  <r>
    <x v="0"/>
    <x v="36"/>
    <x v="19"/>
    <x v="0"/>
    <x v="4"/>
    <x v="0"/>
    <x v="2"/>
    <x v="29"/>
    <x v="6"/>
    <x v="5"/>
    <x v="6"/>
    <x v="0"/>
    <x v="0"/>
    <x v="2"/>
    <x v="38"/>
    <x v="33"/>
    <x v="0"/>
    <x v="15"/>
    <x v="14"/>
    <x v="11"/>
    <x v="29"/>
    <x v="21"/>
  </r>
  <r>
    <x v="0"/>
    <x v="37"/>
    <x v="11"/>
    <x v="0"/>
    <x v="4"/>
    <x v="11"/>
    <x v="17"/>
    <x v="24"/>
    <x v="14"/>
    <x v="3"/>
    <x v="6"/>
    <x v="0"/>
    <x v="0"/>
    <x v="2"/>
    <x v="31"/>
    <x v="39"/>
    <x v="0"/>
    <x v="15"/>
    <x v="14"/>
    <x v="11"/>
    <x v="39"/>
    <x v="40"/>
  </r>
  <r>
    <x v="0"/>
    <x v="0"/>
    <x v="18"/>
    <x v="0"/>
    <x v="3"/>
    <x v="12"/>
    <x v="17"/>
    <x v="18"/>
    <x v="18"/>
    <x v="5"/>
    <x v="6"/>
    <x v="0"/>
    <x v="0"/>
    <x v="2"/>
    <x v="21"/>
    <x v="22"/>
    <x v="22"/>
    <x v="15"/>
    <x v="14"/>
    <x v="11"/>
    <x v="22"/>
    <x v="26"/>
  </r>
  <r>
    <x v="0"/>
    <x v="2"/>
    <x v="18"/>
    <x v="0"/>
    <x v="3"/>
    <x v="14"/>
    <x v="23"/>
    <x v="18"/>
    <x v="23"/>
    <x v="5"/>
    <x v="6"/>
    <x v="0"/>
    <x v="0"/>
    <x v="2"/>
    <x v="21"/>
    <x v="24"/>
    <x v="0"/>
    <x v="15"/>
    <x v="14"/>
    <x v="11"/>
    <x v="24"/>
    <x v="25"/>
  </r>
  <r>
    <x v="0"/>
    <x v="17"/>
    <x v="7"/>
    <x v="0"/>
    <x v="3"/>
    <x v="18"/>
    <x v="31"/>
    <x v="13"/>
    <x v="25"/>
    <x v="5"/>
    <x v="6"/>
    <x v="0"/>
    <x v="0"/>
    <x v="2"/>
    <x v="15"/>
    <x v="23"/>
    <x v="0"/>
    <x v="15"/>
    <x v="14"/>
    <x v="11"/>
    <x v="13"/>
    <x v="6"/>
  </r>
  <r>
    <x v="0"/>
    <x v="17"/>
    <x v="6"/>
    <x v="0"/>
    <x v="3"/>
    <x v="18"/>
    <x v="29"/>
    <x v="17"/>
    <x v="25"/>
    <x v="5"/>
    <x v="6"/>
    <x v="0"/>
    <x v="0"/>
    <x v="2"/>
    <x v="19"/>
    <x v="35"/>
    <x v="0"/>
    <x v="15"/>
    <x v="14"/>
    <x v="11"/>
    <x v="30"/>
    <x v="19"/>
  </r>
  <r>
    <x v="0"/>
    <x v="21"/>
    <x v="10"/>
    <x v="0"/>
    <x v="3"/>
    <x v="17"/>
    <x v="30"/>
    <x v="17"/>
    <x v="26"/>
    <x v="5"/>
    <x v="6"/>
    <x v="0"/>
    <x v="0"/>
    <x v="2"/>
    <x v="19"/>
    <x v="37"/>
    <x v="22"/>
    <x v="15"/>
    <x v="14"/>
    <x v="11"/>
    <x v="28"/>
    <x v="11"/>
  </r>
  <r>
    <x v="0"/>
    <x v="21"/>
    <x v="8"/>
    <x v="0"/>
    <x v="3"/>
    <x v="17"/>
    <x v="33"/>
    <x v="20"/>
    <x v="26"/>
    <x v="5"/>
    <x v="6"/>
    <x v="0"/>
    <x v="0"/>
    <x v="2"/>
    <x v="24"/>
    <x v="43"/>
    <x v="22"/>
    <x v="15"/>
    <x v="14"/>
    <x v="11"/>
    <x v="37"/>
    <x v="8"/>
  </r>
  <r>
    <x v="0"/>
    <x v="21"/>
    <x v="3"/>
    <x v="0"/>
    <x v="3"/>
    <x v="17"/>
    <x v="27"/>
    <x v="7"/>
    <x v="26"/>
    <x v="5"/>
    <x v="6"/>
    <x v="0"/>
    <x v="0"/>
    <x v="2"/>
    <x v="7"/>
    <x v="8"/>
    <x v="22"/>
    <x v="15"/>
    <x v="14"/>
    <x v="11"/>
    <x v="3"/>
    <x v="13"/>
  </r>
  <r>
    <x v="0"/>
    <x v="24"/>
    <x v="10"/>
    <x v="0"/>
    <x v="3"/>
    <x v="15"/>
    <x v="18"/>
    <x v="25"/>
    <x v="17"/>
    <x v="2"/>
    <x v="6"/>
    <x v="0"/>
    <x v="0"/>
    <x v="2"/>
    <x v="34"/>
    <x v="51"/>
    <x v="0"/>
    <x v="15"/>
    <x v="14"/>
    <x v="11"/>
    <x v="46"/>
    <x v="46"/>
  </r>
  <r>
    <x v="0"/>
    <x v="39"/>
    <x v="18"/>
    <x v="0"/>
    <x v="3"/>
    <x v="34"/>
    <x v="56"/>
    <x v="0"/>
    <x v="39"/>
    <x v="5"/>
    <x v="6"/>
    <x v="0"/>
    <x v="0"/>
    <x v="2"/>
    <x v="0"/>
    <x v="1"/>
    <x v="2"/>
    <x v="2"/>
    <x v="1"/>
    <x v="11"/>
    <x v="14"/>
    <x v="32"/>
  </r>
  <r>
    <x v="0"/>
    <x v="9"/>
    <x v="18"/>
    <x v="0"/>
    <x v="2"/>
    <x v="32"/>
    <x v="54"/>
    <x v="5"/>
    <x v="37"/>
    <x v="5"/>
    <x v="6"/>
    <x v="0"/>
    <x v="0"/>
    <x v="2"/>
    <x v="5"/>
    <x v="16"/>
    <x v="0"/>
    <x v="15"/>
    <x v="14"/>
    <x v="11"/>
    <x v="19"/>
    <x v="30"/>
  </r>
  <r>
    <x v="0"/>
    <x v="10"/>
    <x v="7"/>
    <x v="0"/>
    <x v="1"/>
    <x v="23"/>
    <x v="37"/>
    <x v="13"/>
    <x v="29"/>
    <x v="5"/>
    <x v="6"/>
    <x v="0"/>
    <x v="0"/>
    <x v="2"/>
    <x v="15"/>
    <x v="26"/>
    <x v="0"/>
    <x v="15"/>
    <x v="14"/>
    <x v="11"/>
    <x v="32"/>
    <x v="36"/>
  </r>
  <r>
    <x v="0"/>
    <x v="10"/>
    <x v="6"/>
    <x v="0"/>
    <x v="1"/>
    <x v="23"/>
    <x v="36"/>
    <x v="17"/>
    <x v="29"/>
    <x v="5"/>
    <x v="6"/>
    <x v="0"/>
    <x v="0"/>
    <x v="2"/>
    <x v="19"/>
    <x v="40"/>
    <x v="0"/>
    <x v="15"/>
    <x v="14"/>
    <x v="11"/>
    <x v="40"/>
    <x v="41"/>
  </r>
  <r>
    <x v="0"/>
    <x v="25"/>
    <x v="0"/>
    <x v="0"/>
    <x v="0"/>
    <x v="24"/>
    <x v="22"/>
    <x v="10"/>
    <x v="34"/>
    <x v="5"/>
    <x v="6"/>
    <x v="0"/>
    <x v="0"/>
    <x v="2"/>
    <x v="12"/>
    <x v="11"/>
    <x v="0"/>
    <x v="15"/>
    <x v="14"/>
    <x v="11"/>
    <x v="26"/>
    <x v="43"/>
  </r>
  <r>
    <x v="0"/>
    <x v="4"/>
    <x v="15"/>
    <x v="1"/>
    <x v="12"/>
    <x v="35"/>
    <x v="0"/>
    <x v="1"/>
    <x v="20"/>
    <x v="5"/>
    <x v="6"/>
    <x v="0"/>
    <x v="0"/>
    <x v="2"/>
    <x v="1"/>
    <x v="0"/>
    <x v="4"/>
    <x v="1"/>
    <x v="3"/>
    <x v="10"/>
    <x v="50"/>
    <x v="50"/>
  </r>
  <r>
    <x v="0"/>
    <x v="5"/>
    <x v="10"/>
    <x v="1"/>
    <x v="12"/>
    <x v="35"/>
    <x v="35"/>
    <x v="17"/>
    <x v="21"/>
    <x v="5"/>
    <x v="3"/>
    <x v="0"/>
    <x v="0"/>
    <x v="2"/>
    <x v="23"/>
    <x v="38"/>
    <x v="12"/>
    <x v="10"/>
    <x v="13"/>
    <x v="9"/>
    <x v="50"/>
    <x v="50"/>
  </r>
  <r>
    <x v="0"/>
    <x v="5"/>
    <x v="14"/>
    <x v="1"/>
    <x v="12"/>
    <x v="35"/>
    <x v="38"/>
    <x v="20"/>
    <x v="21"/>
    <x v="5"/>
    <x v="6"/>
    <x v="0"/>
    <x v="0"/>
    <x v="2"/>
    <x v="24"/>
    <x v="50"/>
    <x v="13"/>
    <x v="11"/>
    <x v="12"/>
    <x v="7"/>
    <x v="50"/>
    <x v="50"/>
  </r>
  <r>
    <x v="1"/>
    <x v="5"/>
    <x v="26"/>
    <x v="1"/>
    <x v="12"/>
    <x v="35"/>
    <x v="43"/>
    <x v="23"/>
    <x v="21"/>
    <x v="5"/>
    <x v="6"/>
    <x v="0"/>
    <x v="0"/>
    <x v="2"/>
    <x v="28"/>
    <x v="58"/>
    <x v="16"/>
    <x v="13"/>
    <x v="2"/>
    <x v="1"/>
    <x v="50"/>
    <x v="50"/>
  </r>
  <r>
    <x v="0"/>
    <x v="8"/>
    <x v="13"/>
    <x v="1"/>
    <x v="12"/>
    <x v="35"/>
    <x v="26"/>
    <x v="5"/>
    <x v="16"/>
    <x v="0"/>
    <x v="6"/>
    <x v="0"/>
    <x v="0"/>
    <x v="2"/>
    <x v="6"/>
    <x v="5"/>
    <x v="7"/>
    <x v="5"/>
    <x v="9"/>
    <x v="8"/>
    <x v="50"/>
    <x v="50"/>
  </r>
  <r>
    <x v="0"/>
    <x v="11"/>
    <x v="24"/>
    <x v="1"/>
    <x v="12"/>
    <x v="35"/>
    <x v="11"/>
    <x v="28"/>
    <x v="4"/>
    <x v="5"/>
    <x v="6"/>
    <x v="0"/>
    <x v="0"/>
    <x v="2"/>
    <x v="37"/>
    <x v="45"/>
    <x v="21"/>
    <x v="9"/>
    <x v="11"/>
    <x v="6"/>
    <x v="50"/>
    <x v="50"/>
  </r>
  <r>
    <x v="0"/>
    <x v="12"/>
    <x v="23"/>
    <x v="1"/>
    <x v="12"/>
    <x v="35"/>
    <x v="58"/>
    <x v="7"/>
    <x v="38"/>
    <x v="5"/>
    <x v="6"/>
    <x v="0"/>
    <x v="0"/>
    <x v="2"/>
    <x v="7"/>
    <x v="48"/>
    <x v="8"/>
    <x v="8"/>
    <x v="7"/>
    <x v="4"/>
    <x v="50"/>
    <x v="50"/>
  </r>
  <r>
    <x v="0"/>
    <x v="15"/>
    <x v="10"/>
    <x v="1"/>
    <x v="12"/>
    <x v="35"/>
    <x v="32"/>
    <x v="21"/>
    <x v="15"/>
    <x v="5"/>
    <x v="6"/>
    <x v="0"/>
    <x v="0"/>
    <x v="2"/>
    <x v="26"/>
    <x v="47"/>
    <x v="14"/>
    <x v="7"/>
    <x v="5"/>
    <x v="3"/>
    <x v="50"/>
    <x v="50"/>
  </r>
  <r>
    <x v="0"/>
    <x v="16"/>
    <x v="17"/>
    <x v="0"/>
    <x v="12"/>
    <x v="16"/>
    <x v="5"/>
    <x v="2"/>
    <x v="30"/>
    <x v="5"/>
    <x v="6"/>
    <x v="0"/>
    <x v="0"/>
    <x v="2"/>
    <x v="2"/>
    <x v="2"/>
    <x v="6"/>
    <x v="15"/>
    <x v="14"/>
    <x v="11"/>
    <x v="0"/>
    <x v="2"/>
  </r>
  <r>
    <x v="1"/>
    <x v="18"/>
    <x v="26"/>
    <x v="1"/>
    <x v="12"/>
    <x v="35"/>
    <x v="19"/>
    <x v="27"/>
    <x v="10"/>
    <x v="5"/>
    <x v="6"/>
    <x v="0"/>
    <x v="0"/>
    <x v="2"/>
    <x v="36"/>
    <x v="55"/>
    <x v="20"/>
    <x v="14"/>
    <x v="6"/>
    <x v="2"/>
    <x v="50"/>
    <x v="50"/>
  </r>
  <r>
    <x v="0"/>
    <x v="20"/>
    <x v="25"/>
    <x v="1"/>
    <x v="12"/>
    <x v="35"/>
    <x v="8"/>
    <x v="26"/>
    <x v="0"/>
    <x v="5"/>
    <x v="6"/>
    <x v="0"/>
    <x v="0"/>
    <x v="2"/>
    <x v="33"/>
    <x v="27"/>
    <x v="18"/>
    <x v="6"/>
    <x v="8"/>
    <x v="5"/>
    <x v="50"/>
    <x v="5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A3:B13" firstHeaderRow="1" firstDataRow="1" firstDataCol="1" rowPageCount="1" colPageCount="1"/>
  <pivotFields count="22">
    <pivotField showAll="0"/>
    <pivotField axis="axisRow" showAll="0">
      <items count="43">
        <item x="1"/>
        <item x="5"/>
        <item x="6"/>
        <item x="7"/>
        <item x="10"/>
        <item x="13"/>
        <item x="15"/>
        <item x="17"/>
        <item x="19"/>
        <item x="21"/>
        <item x="23"/>
        <item x="24"/>
        <item x="25"/>
        <item x="26"/>
        <item x="28"/>
        <item x="30"/>
        <item x="31"/>
        <item x="32"/>
        <item x="34"/>
        <item x="35"/>
        <item x="37"/>
        <item x="38"/>
        <item x="40"/>
        <item x="41"/>
        <item x="36"/>
        <item x="39"/>
        <item x="0"/>
        <item x="2"/>
        <item x="8"/>
        <item x="4"/>
        <item x="3"/>
        <item x="27"/>
        <item x="33"/>
        <item x="11"/>
        <item x="12"/>
        <item x="16"/>
        <item x="14"/>
        <item x="18"/>
        <item x="20"/>
        <item x="22"/>
        <item x="29"/>
        <item x="9"/>
        <item t="default"/>
      </items>
    </pivotField>
    <pivotField showAll="0"/>
    <pivotField axis="axisPage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pageFields count="1">
    <pageField fld="3" hier="-1"/>
  </pageFields>
  <dataFields count="1">
    <dataField name="Sum of Investment, " fld="15" subtotal="sum" numFmtId="164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xmlns:r="http://schemas.openxmlformats.org/officeDocument/2006/relationships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ivotTable" Target="../pivotTables/pivot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comments" Target="../comments5.xml"/><Relationship Id="rId2" Type="http://schemas.openxmlformats.org/officeDocument/2006/relationships/vmlDrawing" Target="../drawings/vmlDrawing1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hyperlink" Target="https://bizmandu.com/content/20240805154721.html" TargetMode="External"/><Relationship Id="rId2" Type="http://schemas.openxmlformats.org/officeDocument/2006/relationships/hyperlink" Target="https://bizmandu.com/content/20240805113409.html" TargetMode="External"/><Relationship Id="rId3" Type="http://schemas.openxmlformats.org/officeDocument/2006/relationships/drawing" Target="../drawings/drawing4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comments" Target="../comments13.xml"/><Relationship Id="rId2" Type="http://schemas.openxmlformats.org/officeDocument/2006/relationships/drawing" Target="../drawings/drawing7.xml"/><Relationship Id="rId3" Type="http://schemas.openxmlformats.org/officeDocument/2006/relationships/vmlDrawing" Target="../drawings/vmlDrawing2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C32" activeCellId="0" sqref="C32"/>
    </sheetView>
  </sheetViews>
  <sheetFormatPr defaultColWidth="8.6796875" defaultRowHeight="15" zeroHeight="false" outlineLevelRow="0" outlineLevelCol="0"/>
  <cols>
    <col collapsed="false" customWidth="true" hidden="false" outlineLevel="0" max="2" min="2" style="1" width="28.54"/>
    <col collapsed="false" customWidth="true" hidden="false" outlineLevel="0" max="3" min="3" style="1" width="26.27"/>
    <col collapsed="false" customWidth="true" hidden="false" outlineLevel="0" max="4" min="4" style="1" width="13.27"/>
    <col collapsed="false" customWidth="true" hidden="false" outlineLevel="0" max="5" min="5" style="1" width="22.18"/>
    <col collapsed="false" customWidth="true" hidden="false" outlineLevel="0" max="6" min="6" style="1" width="66.73"/>
    <col collapsed="false" customWidth="true" hidden="false" outlineLevel="0" max="7" min="7" style="1" width="23.18"/>
    <col collapsed="false" customWidth="true" hidden="false" outlineLevel="0" max="9" min="8" style="1" width="18.73"/>
    <col collapsed="false" customWidth="true" hidden="false" outlineLevel="0" max="11" min="10" style="1" width="19.73"/>
    <col collapsed="false" customWidth="true" hidden="false" outlineLevel="0" max="12" min="12" style="1" width="13.73"/>
    <col collapsed="false" customWidth="true" hidden="false" outlineLevel="0" max="13" min="13" style="1" width="15.73"/>
    <col collapsed="false" customWidth="true" hidden="false" outlineLevel="0" max="14" min="14" style="1" width="26.73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</row>
    <row r="2" customFormat="false" ht="15" hidden="false" customHeight="false" outlineLevel="0" collapsed="false">
      <c r="A2" s="1" t="s">
        <v>14</v>
      </c>
      <c r="B2" s="1" t="s">
        <v>15</v>
      </c>
      <c r="C2" s="1" t="s">
        <v>16</v>
      </c>
      <c r="D2" s="3" t="n">
        <v>1000000</v>
      </c>
      <c r="E2" s="4" t="s">
        <v>17</v>
      </c>
      <c r="F2" s="5" t="n">
        <v>45103</v>
      </c>
      <c r="G2" s="4" t="s">
        <v>18</v>
      </c>
      <c r="H2" s="4" t="s">
        <v>19</v>
      </c>
      <c r="I2" s="4" t="s">
        <v>20</v>
      </c>
      <c r="J2" s="4" t="s">
        <v>18</v>
      </c>
      <c r="N2" s="4" t="s">
        <v>21</v>
      </c>
    </row>
    <row r="3" customFormat="false" ht="15" hidden="false" customHeight="false" outlineLevel="0" collapsed="false">
      <c r="A3" s="1" t="s">
        <v>14</v>
      </c>
      <c r="B3" s="1" t="s">
        <v>15</v>
      </c>
      <c r="C3" s="1" t="s">
        <v>16</v>
      </c>
      <c r="D3" s="3" t="n">
        <v>100000</v>
      </c>
      <c r="E3" s="4" t="s">
        <v>17</v>
      </c>
      <c r="F3" s="5" t="n">
        <v>45033</v>
      </c>
      <c r="G3" s="4" t="s">
        <v>22</v>
      </c>
      <c r="H3" s="4" t="s">
        <v>19</v>
      </c>
      <c r="I3" s="4" t="s">
        <v>20</v>
      </c>
      <c r="J3" s="4" t="s">
        <v>22</v>
      </c>
      <c r="N3" s="4" t="s">
        <v>23</v>
      </c>
    </row>
    <row r="4" customFormat="false" ht="15" hidden="false" customHeight="false" outlineLevel="0" collapsed="false">
      <c r="A4" s="1" t="s">
        <v>14</v>
      </c>
      <c r="B4" s="1" t="s">
        <v>15</v>
      </c>
      <c r="C4" s="1" t="s">
        <v>16</v>
      </c>
      <c r="D4" s="3" t="n">
        <v>80000</v>
      </c>
      <c r="E4" s="4" t="s">
        <v>17</v>
      </c>
      <c r="F4" s="5" t="n">
        <v>45007</v>
      </c>
      <c r="G4" s="4" t="s">
        <v>24</v>
      </c>
      <c r="H4" s="4" t="s">
        <v>19</v>
      </c>
      <c r="I4" s="4" t="s">
        <v>20</v>
      </c>
      <c r="J4" s="4" t="s">
        <v>24</v>
      </c>
      <c r="N4" s="4" t="s">
        <v>25</v>
      </c>
    </row>
    <row r="5" customFormat="false" ht="15" hidden="false" customHeight="false" outlineLevel="0" collapsed="false">
      <c r="A5" s="1" t="s">
        <v>14</v>
      </c>
      <c r="B5" s="1" t="s">
        <v>15</v>
      </c>
      <c r="C5" s="1" t="s">
        <v>16</v>
      </c>
      <c r="D5" s="3" t="n">
        <v>100000</v>
      </c>
      <c r="E5" s="4" t="s">
        <v>17</v>
      </c>
      <c r="F5" s="5" t="n">
        <v>44943</v>
      </c>
      <c r="G5" s="4" t="s">
        <v>26</v>
      </c>
      <c r="H5" s="4" t="s">
        <v>19</v>
      </c>
      <c r="I5" s="4" t="s">
        <v>20</v>
      </c>
      <c r="J5" s="4" t="s">
        <v>26</v>
      </c>
      <c r="N5" s="4" t="s">
        <v>27</v>
      </c>
    </row>
    <row r="6" customFormat="false" ht="15" hidden="false" customHeight="false" outlineLevel="0" collapsed="false">
      <c r="A6" s="1" t="s">
        <v>14</v>
      </c>
      <c r="B6" s="1" t="s">
        <v>15</v>
      </c>
      <c r="C6" s="1" t="s">
        <v>16</v>
      </c>
      <c r="D6" s="3" t="n">
        <v>70000</v>
      </c>
      <c r="E6" s="4" t="s">
        <v>17</v>
      </c>
      <c r="F6" s="5" t="n">
        <v>44921</v>
      </c>
      <c r="G6" s="4" t="s">
        <v>28</v>
      </c>
      <c r="H6" s="4" t="s">
        <v>19</v>
      </c>
      <c r="I6" s="4" t="s">
        <v>20</v>
      </c>
      <c r="J6" s="4" t="s">
        <v>28</v>
      </c>
      <c r="N6" s="4" t="s">
        <v>29</v>
      </c>
    </row>
    <row r="7" customFormat="false" ht="15" hidden="false" customHeight="false" outlineLevel="0" collapsed="false">
      <c r="A7" s="1" t="s">
        <v>14</v>
      </c>
      <c r="B7" s="1" t="s">
        <v>15</v>
      </c>
      <c r="C7" s="1" t="s">
        <v>16</v>
      </c>
      <c r="D7" s="3" t="n">
        <v>140000</v>
      </c>
      <c r="E7" s="4" t="s">
        <v>17</v>
      </c>
      <c r="F7" s="5" t="n">
        <v>44853</v>
      </c>
      <c r="G7" s="4" t="s">
        <v>30</v>
      </c>
      <c r="H7" s="4" t="s">
        <v>19</v>
      </c>
      <c r="I7" s="4" t="s">
        <v>20</v>
      </c>
      <c r="J7" s="4" t="s">
        <v>30</v>
      </c>
      <c r="N7" s="4" t="s">
        <v>31</v>
      </c>
    </row>
    <row r="8" customFormat="false" ht="15" hidden="false" customHeight="false" outlineLevel="0" collapsed="false">
      <c r="A8" s="1" t="s">
        <v>14</v>
      </c>
      <c r="B8" s="1" t="s">
        <v>15</v>
      </c>
      <c r="C8" s="1" t="s">
        <v>16</v>
      </c>
      <c r="D8" s="3" t="n">
        <v>10000</v>
      </c>
      <c r="E8" s="4" t="s">
        <v>17</v>
      </c>
      <c r="F8" s="5" t="n">
        <v>44824</v>
      </c>
      <c r="G8" s="4" t="s">
        <v>32</v>
      </c>
      <c r="H8" s="4" t="s">
        <v>19</v>
      </c>
      <c r="I8" s="4" t="s">
        <v>20</v>
      </c>
      <c r="J8" s="4" t="s">
        <v>32</v>
      </c>
      <c r="N8" s="4" t="s">
        <v>33</v>
      </c>
    </row>
    <row r="15" customFormat="false" ht="15" hidden="false" customHeight="true" outlineLevel="0" collapsed="false">
      <c r="C15" s="6" t="n">
        <v>0.458333333333333</v>
      </c>
    </row>
    <row r="16" customFormat="false" ht="15" hidden="false" customHeight="true" outlineLevel="0" collapsed="false">
      <c r="C16" s="6" t="n">
        <v>0.197916666666667</v>
      </c>
    </row>
    <row r="17" customFormat="false" ht="15" hidden="false" customHeight="true" outlineLevel="0" collapsed="false">
      <c r="C17" s="6" t="n">
        <f aca="false">+C15-C16</f>
        <v>0.260416666666667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R11" activeCellId="0" sqref="R11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13.18"/>
    <col collapsed="false" customWidth="true" hidden="false" outlineLevel="0" max="3" min="2" style="1" width="19"/>
    <col collapsed="false" customWidth="true" hidden="false" outlineLevel="0" max="4" min="4" style="1" width="18.82"/>
    <col collapsed="false" customWidth="true" hidden="false" outlineLevel="0" max="5" min="5" style="1" width="15.73"/>
  </cols>
  <sheetData>
    <row r="1" customFormat="false" ht="14.25" hidden="false" customHeight="false" outlineLevel="0" collapsed="false">
      <c r="A1" s="7" t="s">
        <v>34</v>
      </c>
      <c r="B1" s="8" t="s">
        <v>35</v>
      </c>
    </row>
    <row r="2" customFormat="false" ht="14.25" hidden="false" customHeight="false" outlineLevel="0" collapsed="false">
      <c r="A2" s="0"/>
      <c r="B2" s="0"/>
      <c r="L2" s="9" t="s">
        <v>36</v>
      </c>
    </row>
    <row r="3" customFormat="false" ht="14.25" hidden="false" customHeight="false" outlineLevel="0" collapsed="false">
      <c r="A3" s="10" t="s">
        <v>37</v>
      </c>
      <c r="B3" s="11" t="s">
        <v>38</v>
      </c>
    </row>
    <row r="4" customFormat="false" ht="14.25" hidden="false" customHeight="false" outlineLevel="0" collapsed="false">
      <c r="A4" s="12" t="s">
        <v>39</v>
      </c>
      <c r="B4" s="13" t="n">
        <v>460730</v>
      </c>
    </row>
    <row r="5" customFormat="false" ht="14.25" hidden="false" customHeight="false" outlineLevel="0" collapsed="false">
      <c r="A5" s="14" t="s">
        <v>40</v>
      </c>
      <c r="B5" s="15" t="n">
        <v>145260</v>
      </c>
    </row>
    <row r="6" customFormat="false" ht="14.25" hidden="false" customHeight="false" outlineLevel="0" collapsed="false">
      <c r="A6" s="14" t="s">
        <v>41</v>
      </c>
      <c r="B6" s="15" t="n">
        <v>30450</v>
      </c>
    </row>
    <row r="7" customFormat="false" ht="14.25" hidden="false" customHeight="false" outlineLevel="0" collapsed="false">
      <c r="A7" s="14" t="s">
        <v>42</v>
      </c>
      <c r="B7" s="15" t="n">
        <v>1000</v>
      </c>
    </row>
    <row r="8" customFormat="false" ht="14.25" hidden="false" customHeight="false" outlineLevel="0" collapsed="false">
      <c r="A8" s="14" t="s">
        <v>43</v>
      </c>
      <c r="B8" s="15" t="n">
        <v>200725</v>
      </c>
    </row>
    <row r="9" customFormat="false" ht="14.25" hidden="false" customHeight="false" outlineLevel="0" collapsed="false">
      <c r="A9" s="14" t="s">
        <v>44</v>
      </c>
      <c r="B9" s="15" t="n">
        <v>143570</v>
      </c>
    </row>
    <row r="10" customFormat="false" ht="14.25" hidden="false" customHeight="false" outlineLevel="0" collapsed="false">
      <c r="A10" s="14" t="s">
        <v>45</v>
      </c>
      <c r="B10" s="15" t="n">
        <v>146000</v>
      </c>
    </row>
    <row r="11" customFormat="false" ht="14.25" hidden="false" customHeight="false" outlineLevel="0" collapsed="false">
      <c r="A11" s="14" t="s">
        <v>46</v>
      </c>
      <c r="B11" s="15" t="n">
        <v>199680</v>
      </c>
    </row>
    <row r="12" customFormat="false" ht="14.25" hidden="false" customHeight="false" outlineLevel="0" collapsed="false">
      <c r="A12" s="14" t="s">
        <v>47</v>
      </c>
      <c r="B12" s="16" t="n">
        <v>89790</v>
      </c>
    </row>
    <row r="13" customFormat="false" ht="14.25" hidden="false" customHeight="false" outlineLevel="0" collapsed="false">
      <c r="A13" s="17" t="s">
        <v>48</v>
      </c>
      <c r="B13" s="18" t="n">
        <v>1417205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true">
    <pageSetUpPr fitToPage="false"/>
  </sheetPr>
  <dimension ref="A1:Z206"/>
  <sheetViews>
    <sheetView showFormulas="false" showGridLines="true" showRowColHeaders="true" showZeros="true" rightToLeft="false" tabSelected="true" showOutlineSymbols="true" defaultGridColor="true" view="normal" topLeftCell="A2" colorId="64" zoomScale="100" zoomScaleNormal="100" zoomScalePageLayoutView="100" workbookViewId="0">
      <pane xSplit="21" ySplit="3" topLeftCell="V5" activePane="bottomRight" state="frozen"/>
      <selection pane="topLeft" activeCell="A2" activeCellId="0" sqref="A2"/>
      <selection pane="topRight" activeCell="V2" activeCellId="0" sqref="V2"/>
      <selection pane="bottomLeft" activeCell="A5" activeCellId="0" sqref="A5"/>
      <selection pane="bottomRight" activeCell="AH14" activeCellId="0" sqref="AH14"/>
    </sheetView>
  </sheetViews>
  <sheetFormatPr defaultColWidth="11.53515625" defaultRowHeight="14.25" zeroHeight="true" outlineLevelRow="0" outlineLevelCol="0"/>
  <cols>
    <col collapsed="false" customWidth="true" hidden="false" outlineLevel="0" max="1" min="1" style="1" width="12.27"/>
    <col collapsed="false" customWidth="true" hidden="false" outlineLevel="0" max="2" min="2" style="19" width="9.54"/>
    <col collapsed="false" customWidth="true" hidden="false" outlineLevel="0" max="3" min="3" style="1" width="12.27"/>
    <col collapsed="false" customWidth="true" hidden="false" outlineLevel="0" max="4" min="4" style="1" width="10.73"/>
    <col collapsed="false" customWidth="true" hidden="false" outlineLevel="0" max="5" min="5" style="1" width="14.45"/>
    <col collapsed="false" customWidth="true" hidden="false" outlineLevel="0" max="6" min="6" style="1" width="7.45"/>
    <col collapsed="false" customWidth="true" hidden="false" outlineLevel="0" max="7" min="7" style="1" width="13.45"/>
    <col collapsed="false" customWidth="true" hidden="false" outlineLevel="0" max="8" min="8" style="1" width="7.27"/>
    <col collapsed="false" customWidth="true" hidden="true" outlineLevel="0" max="9" min="9" style="1" width="8.73"/>
    <col collapsed="false" customWidth="true" hidden="false" outlineLevel="0" max="10" min="10" style="1" width="16.17"/>
    <col collapsed="false" customWidth="true" hidden="true" outlineLevel="0" max="14" min="11" style="1" width="10.73"/>
    <col collapsed="false" customWidth="true" hidden="false" outlineLevel="0" max="15" min="15" style="1" width="13.27"/>
    <col collapsed="false" customWidth="true" hidden="true" outlineLevel="0" max="16" min="16" style="1" width="13.45"/>
    <col collapsed="false" customWidth="true" hidden="true" outlineLevel="0" max="17" min="17" style="1" width="17.27"/>
    <col collapsed="false" customWidth="true" hidden="true" outlineLevel="0" max="18" min="18" style="1" width="10.73"/>
    <col collapsed="false" customWidth="true" hidden="true" outlineLevel="0" max="19" min="19" style="1" width="10.27"/>
    <col collapsed="false" customWidth="true" hidden="true" outlineLevel="0" max="20" min="20" style="1" width="7.82"/>
    <col collapsed="false" customWidth="true" hidden="true" outlineLevel="0" max="21" min="21" style="1" width="12.54"/>
    <col collapsed="false" customWidth="true" hidden="true" outlineLevel="0" max="22" min="22" style="1" width="14.54"/>
    <col collapsed="false" customWidth="true" hidden="true" outlineLevel="0" max="23" min="23" style="1" width="10.27"/>
    <col collapsed="false" customWidth="true" hidden="false" outlineLevel="0" max="24" min="24" style="1" width="6.27"/>
    <col collapsed="false" customWidth="true" hidden="false" outlineLevel="0" max="25" min="25" style="1" width="4.54"/>
    <col collapsed="false" customWidth="true" hidden="false" outlineLevel="0" max="26" min="26" style="1" width="13.54"/>
  </cols>
  <sheetData>
    <row r="1" customFormat="false" ht="18" hidden="true" customHeight="true" outlineLevel="0" collapsed="false">
      <c r="A1" s="20"/>
      <c r="B1" s="21"/>
      <c r="C1" s="22"/>
      <c r="D1" s="23"/>
      <c r="E1" s="23"/>
      <c r="F1" s="23"/>
      <c r="G1" s="24"/>
      <c r="H1" s="22"/>
      <c r="I1" s="22"/>
      <c r="J1" s="22"/>
      <c r="K1" s="22"/>
      <c r="L1" s="22"/>
      <c r="M1" s="22"/>
      <c r="N1" s="22"/>
      <c r="O1" s="22"/>
      <c r="Q1" s="25"/>
      <c r="R1" s="26"/>
      <c r="S1" s="27"/>
      <c r="T1" s="27"/>
      <c r="U1" s="27"/>
      <c r="V1" s="28"/>
      <c r="W1" s="28"/>
      <c r="X1" s="29" t="n">
        <f aca="true">+TODAY()-G3</f>
        <v>46016</v>
      </c>
      <c r="Y1" s="30" t="str">
        <f aca="false">+TEXT(X1, "YYYY-mm-dd")</f>
        <v>2025-12-25</v>
      </c>
    </row>
    <row r="2" customFormat="false" ht="39.55" hidden="false" customHeight="true" outlineLevel="0" collapsed="false">
      <c r="A2" s="31" t="s">
        <v>49</v>
      </c>
      <c r="B2" s="31"/>
      <c r="C2" s="31"/>
      <c r="D2" s="31"/>
      <c r="V2" s="32"/>
    </row>
    <row r="3" customFormat="false" ht="27" hidden="false" customHeight="true" outlineLevel="0" collapsed="false">
      <c r="A3" s="32"/>
      <c r="E3" s="33"/>
      <c r="F3" s="33"/>
      <c r="G3" s="34"/>
      <c r="I3" s="35"/>
      <c r="J3" s="36"/>
      <c r="K3" s="36"/>
      <c r="L3" s="36"/>
      <c r="M3" s="36"/>
      <c r="N3" s="36"/>
      <c r="P3" s="37"/>
      <c r="Q3" s="37"/>
      <c r="R3" s="37"/>
      <c r="S3" s="37"/>
      <c r="T3" s="38"/>
      <c r="U3" s="37"/>
      <c r="V3" s="37"/>
      <c r="W3" s="28"/>
    </row>
    <row r="4" customFormat="false" ht="76.5" hidden="false" customHeight="true" outlineLevel="0" collapsed="false">
      <c r="A4" s="39" t="s">
        <v>50</v>
      </c>
      <c r="B4" s="40" t="s">
        <v>37</v>
      </c>
      <c r="C4" s="41" t="s">
        <v>51</v>
      </c>
      <c r="D4" s="41" t="s">
        <v>34</v>
      </c>
      <c r="E4" s="41" t="s">
        <v>52</v>
      </c>
      <c r="F4" s="41" t="s">
        <v>53</v>
      </c>
      <c r="G4" s="41" t="s">
        <v>54</v>
      </c>
      <c r="H4" s="41" t="s">
        <v>55</v>
      </c>
      <c r="I4" s="42" t="s">
        <v>56</v>
      </c>
      <c r="J4" s="43" t="s">
        <v>57</v>
      </c>
      <c r="K4" s="44" t="s">
        <v>58</v>
      </c>
      <c r="L4" s="45" t="s">
        <v>59</v>
      </c>
      <c r="M4" s="46" t="s">
        <v>60</v>
      </c>
      <c r="N4" s="47" t="s">
        <v>61</v>
      </c>
      <c r="O4" s="48" t="s">
        <v>62</v>
      </c>
      <c r="P4" s="49"/>
      <c r="Q4" s="49"/>
      <c r="R4" s="49"/>
      <c r="S4" s="49"/>
      <c r="T4" s="50"/>
      <c r="U4" s="49"/>
      <c r="V4" s="42"/>
      <c r="W4" s="39"/>
      <c r="X4" s="51"/>
      <c r="Y4" s="51"/>
      <c r="Z4" s="51"/>
    </row>
    <row r="5" customFormat="false" ht="14.25" hidden="false" customHeight="false" outlineLevel="0" collapsed="false">
      <c r="A5" s="52" t="s">
        <v>63</v>
      </c>
      <c r="B5" s="53" t="s">
        <v>45</v>
      </c>
      <c r="C5" s="54" t="n">
        <v>45959</v>
      </c>
      <c r="D5" s="55" t="s">
        <v>35</v>
      </c>
      <c r="E5" s="56"/>
      <c r="F5" s="57"/>
      <c r="G5" s="58" t="n">
        <v>1200</v>
      </c>
      <c r="H5" s="57" t="n">
        <v>20</v>
      </c>
      <c r="I5" s="59"/>
      <c r="J5" s="57"/>
      <c r="K5" s="60"/>
      <c r="L5" s="60"/>
      <c r="M5" s="60"/>
      <c r="N5" s="60"/>
      <c r="O5" s="61" t="n">
        <f aca="false">M5+H5+N5+L5+J5+K5</f>
        <v>20</v>
      </c>
      <c r="P5" s="62"/>
      <c r="Q5" s="63"/>
      <c r="R5" s="64"/>
      <c r="S5" s="64"/>
      <c r="T5" s="65"/>
      <c r="U5" s="66"/>
      <c r="V5" s="66"/>
      <c r="W5" s="67"/>
      <c r="X5" s="68"/>
      <c r="Y5" s="68"/>
      <c r="Z5" s="68"/>
    </row>
    <row r="6" customFormat="false" ht="14.25" hidden="false" customHeight="false" outlineLevel="0" collapsed="false">
      <c r="A6" s="52" t="s">
        <v>63</v>
      </c>
      <c r="B6" s="53" t="s">
        <v>64</v>
      </c>
      <c r="C6" s="54" t="n">
        <v>45959</v>
      </c>
      <c r="D6" s="55" t="s">
        <v>35</v>
      </c>
      <c r="E6" s="69"/>
      <c r="F6" s="70"/>
      <c r="G6" s="71" t="n">
        <v>630</v>
      </c>
      <c r="H6" s="72" t="n">
        <v>30</v>
      </c>
      <c r="I6" s="59"/>
      <c r="J6" s="73"/>
      <c r="K6" s="60"/>
      <c r="L6" s="60"/>
      <c r="M6" s="60"/>
      <c r="N6" s="60"/>
      <c r="O6" s="61" t="n">
        <f aca="false">M6+H6+N6+L6+J6+K6</f>
        <v>30</v>
      </c>
      <c r="P6" s="62"/>
      <c r="Q6" s="63"/>
      <c r="R6" s="64"/>
      <c r="S6" s="64"/>
      <c r="T6" s="65"/>
      <c r="U6" s="66"/>
      <c r="V6" s="66"/>
      <c r="W6" s="67"/>
      <c r="X6" s="68"/>
      <c r="Y6" s="68"/>
      <c r="Z6" s="68"/>
    </row>
    <row r="7" customFormat="false" ht="14.25" hidden="false" customHeight="false" outlineLevel="0" collapsed="false">
      <c r="A7" s="74" t="s">
        <v>63</v>
      </c>
      <c r="B7" s="75" t="s">
        <v>65</v>
      </c>
      <c r="C7" s="54" t="n">
        <v>45959</v>
      </c>
      <c r="D7" s="76" t="s">
        <v>35</v>
      </c>
      <c r="E7" s="69"/>
      <c r="F7" s="77"/>
      <c r="G7" s="71" t="n">
        <v>210.5</v>
      </c>
      <c r="H7" s="78" t="n">
        <v>120</v>
      </c>
      <c r="I7" s="59"/>
      <c r="J7" s="79"/>
      <c r="K7" s="80"/>
      <c r="L7" s="80"/>
      <c r="M7" s="80"/>
      <c r="N7" s="80"/>
      <c r="O7" s="81" t="n">
        <f aca="false">M7+H7+N7+L7+J7+K7</f>
        <v>120</v>
      </c>
      <c r="P7" s="82"/>
      <c r="Q7" s="83"/>
      <c r="R7" s="84"/>
      <c r="S7" s="84"/>
      <c r="T7" s="85"/>
      <c r="U7" s="66"/>
      <c r="V7" s="66"/>
      <c r="W7" s="86"/>
      <c r="X7" s="68"/>
      <c r="Y7" s="68"/>
      <c r="Z7" s="68"/>
    </row>
    <row r="8" customFormat="false" ht="14.25" hidden="false" customHeight="false" outlineLevel="0" collapsed="false">
      <c r="A8" s="87" t="s">
        <v>63</v>
      </c>
      <c r="B8" s="88" t="s">
        <v>66</v>
      </c>
      <c r="C8" s="89" t="n">
        <v>45946</v>
      </c>
      <c r="D8" s="90" t="s">
        <v>67</v>
      </c>
      <c r="E8" s="91"/>
      <c r="F8" s="92"/>
      <c r="G8" s="93" t="n">
        <v>806</v>
      </c>
      <c r="H8" s="94" t="n">
        <v>25</v>
      </c>
      <c r="I8" s="95"/>
      <c r="J8" s="96"/>
      <c r="K8" s="97"/>
      <c r="L8" s="98"/>
      <c r="M8" s="99"/>
      <c r="N8" s="99"/>
      <c r="O8" s="100" t="n">
        <f aca="false">M8+H8+N8+L8</f>
        <v>25</v>
      </c>
      <c r="P8" s="101"/>
      <c r="Q8" s="102"/>
      <c r="R8" s="103"/>
      <c r="S8" s="64"/>
      <c r="T8" s="65"/>
      <c r="U8" s="104"/>
      <c r="V8" s="104"/>
      <c r="W8" s="105"/>
      <c r="X8" s="68"/>
      <c r="Y8" s="68"/>
      <c r="Z8" s="68"/>
    </row>
    <row r="9" customFormat="false" ht="14.25" hidden="false" customHeight="false" outlineLevel="0" collapsed="false">
      <c r="A9" s="106" t="s">
        <v>63</v>
      </c>
      <c r="B9" s="107" t="s">
        <v>68</v>
      </c>
      <c r="C9" s="108" t="n">
        <v>45946</v>
      </c>
      <c r="D9" s="109" t="s">
        <v>69</v>
      </c>
      <c r="E9" s="110" t="n">
        <v>45971</v>
      </c>
      <c r="F9" s="111" t="n">
        <v>775</v>
      </c>
      <c r="G9" s="112" t="n">
        <v>760</v>
      </c>
      <c r="H9" s="113" t="n">
        <v>12</v>
      </c>
      <c r="I9" s="114" t="n">
        <f aca="false">+VLOOKUP(B9,'Daily price'!$A$2:$B$400,2,FALSE())</f>
        <v>900</v>
      </c>
      <c r="J9" s="115"/>
      <c r="K9" s="97"/>
      <c r="L9" s="98"/>
      <c r="M9" s="99"/>
      <c r="N9" s="99"/>
      <c r="O9" s="116" t="n">
        <f aca="false">M9+H9+N9+L9</f>
        <v>12</v>
      </c>
      <c r="P9" s="117"/>
      <c r="Q9" s="118"/>
      <c r="R9" s="119"/>
      <c r="S9" s="120"/>
      <c r="T9" s="121"/>
      <c r="U9" s="122"/>
      <c r="V9" s="122"/>
      <c r="W9" s="123"/>
      <c r="X9" s="68"/>
      <c r="Y9" s="68"/>
      <c r="Z9" s="68"/>
    </row>
    <row r="10" customFormat="false" ht="14.25" hidden="false" customHeight="false" outlineLevel="0" collapsed="false">
      <c r="A10" s="124" t="s">
        <v>63</v>
      </c>
      <c r="B10" s="125" t="s">
        <v>70</v>
      </c>
      <c r="C10" s="89" t="n">
        <v>45946</v>
      </c>
      <c r="D10" s="90" t="s">
        <v>67</v>
      </c>
      <c r="E10" s="91"/>
      <c r="F10" s="92"/>
      <c r="G10" s="93" t="n">
        <v>443</v>
      </c>
      <c r="H10" s="94" t="n">
        <v>10</v>
      </c>
      <c r="I10" s="95"/>
      <c r="J10" s="96"/>
      <c r="K10" s="96"/>
      <c r="L10" s="96"/>
      <c r="M10" s="96"/>
      <c r="N10" s="96"/>
      <c r="O10" s="100" t="n">
        <f aca="false">M10+H10+N10+L10</f>
        <v>10</v>
      </c>
      <c r="P10" s="101"/>
      <c r="Q10" s="102"/>
      <c r="R10" s="103"/>
      <c r="S10" s="64"/>
      <c r="T10" s="65"/>
      <c r="U10" s="126"/>
      <c r="V10" s="126"/>
      <c r="W10" s="127"/>
      <c r="X10" s="68"/>
      <c r="Y10" s="68"/>
      <c r="Z10" s="68"/>
    </row>
    <row r="11" customFormat="false" ht="14.25" hidden="false" customHeight="false" outlineLevel="0" collapsed="false">
      <c r="A11" s="128" t="s">
        <v>63</v>
      </c>
      <c r="B11" s="129" t="s">
        <v>46</v>
      </c>
      <c r="C11" s="130" t="n">
        <v>45886</v>
      </c>
      <c r="D11" s="131" t="s">
        <v>35</v>
      </c>
      <c r="E11" s="132"/>
      <c r="F11" s="133"/>
      <c r="G11" s="134" t="n">
        <v>345</v>
      </c>
      <c r="H11" s="134" t="n">
        <v>13</v>
      </c>
      <c r="I11" s="135"/>
      <c r="J11" s="136"/>
      <c r="K11" s="137"/>
      <c r="L11" s="137"/>
      <c r="M11" s="137"/>
      <c r="N11" s="137"/>
      <c r="O11" s="138" t="n">
        <f aca="false">M11+H11+N11+L11+J11+K11</f>
        <v>13</v>
      </c>
      <c r="P11" s="139"/>
      <c r="Q11" s="140"/>
      <c r="R11" s="141"/>
      <c r="S11" s="142"/>
      <c r="T11" s="143"/>
      <c r="U11" s="144"/>
      <c r="V11" s="144"/>
      <c r="W11" s="145"/>
      <c r="X11" s="68"/>
      <c r="Y11" s="68"/>
      <c r="Z11" s="68"/>
    </row>
    <row r="12" customFormat="false" ht="15" hidden="false" customHeight="true" outlineLevel="0" collapsed="false">
      <c r="A12" s="146" t="s">
        <v>63</v>
      </c>
      <c r="B12" s="147" t="s">
        <v>71</v>
      </c>
      <c r="C12" s="148" t="n">
        <v>45859</v>
      </c>
      <c r="D12" s="149" t="s">
        <v>67</v>
      </c>
      <c r="E12" s="150"/>
      <c r="F12" s="150"/>
      <c r="G12" s="150" t="n">
        <v>877</v>
      </c>
      <c r="H12" s="150" t="n">
        <v>17</v>
      </c>
      <c r="I12" s="151"/>
      <c r="J12" s="150"/>
      <c r="K12" s="152"/>
      <c r="L12" s="153"/>
      <c r="M12" s="154"/>
      <c r="N12" s="155"/>
      <c r="O12" s="156" t="n">
        <f aca="false">M12+H12+L12+J12+K12</f>
        <v>17</v>
      </c>
      <c r="P12" s="157"/>
      <c r="Q12" s="158"/>
      <c r="R12" s="159"/>
      <c r="S12" s="160"/>
      <c r="T12" s="161"/>
      <c r="U12" s="160"/>
      <c r="V12" s="160"/>
      <c r="W12" s="162"/>
      <c r="X12" s="68"/>
      <c r="Y12" s="68"/>
      <c r="Z12" s="68"/>
    </row>
    <row r="13" customFormat="false" ht="15" hidden="false" customHeight="true" outlineLevel="0" collapsed="false">
      <c r="A13" s="163" t="s">
        <v>63</v>
      </c>
      <c r="B13" s="164" t="s">
        <v>72</v>
      </c>
      <c r="C13" s="165" t="n">
        <v>45855</v>
      </c>
      <c r="D13" s="166" t="s">
        <v>35</v>
      </c>
      <c r="E13" s="167"/>
      <c r="F13" s="168"/>
      <c r="G13" s="169" t="n">
        <v>552</v>
      </c>
      <c r="H13" s="169" t="n">
        <v>19</v>
      </c>
      <c r="I13" s="170"/>
      <c r="J13" s="171"/>
      <c r="K13" s="97"/>
      <c r="L13" s="172"/>
      <c r="M13" s="173"/>
      <c r="N13" s="174"/>
      <c r="O13" s="175" t="n">
        <f aca="false">M13+H13+N13+L13+J13+K13</f>
        <v>19</v>
      </c>
      <c r="P13" s="176"/>
      <c r="Q13" s="177"/>
      <c r="R13" s="178"/>
      <c r="S13" s="178"/>
      <c r="T13" s="179"/>
      <c r="U13" s="180"/>
      <c r="V13" s="180"/>
      <c r="W13" s="181"/>
      <c r="X13" s="68"/>
      <c r="Y13" s="68"/>
      <c r="Z13" s="68"/>
    </row>
    <row r="14" customFormat="false" ht="14.25" hidden="false" customHeight="false" outlineLevel="0" collapsed="false">
      <c r="A14" s="182" t="s">
        <v>63</v>
      </c>
      <c r="B14" s="183" t="s">
        <v>66</v>
      </c>
      <c r="C14" s="184" t="n">
        <v>45788</v>
      </c>
      <c r="D14" s="185" t="s">
        <v>69</v>
      </c>
      <c r="E14" s="186" t="n">
        <v>45867</v>
      </c>
      <c r="F14" s="187" t="n">
        <v>990</v>
      </c>
      <c r="G14" s="188" t="n">
        <v>790</v>
      </c>
      <c r="H14" s="187" t="n">
        <v>23</v>
      </c>
      <c r="I14" s="151" t="n">
        <f aca="false">+VLOOKUP(B14,'Daily price'!$A$2:$B$400,2,FALSE())</f>
        <v>884</v>
      </c>
      <c r="J14" s="187"/>
      <c r="K14" s="187"/>
      <c r="L14" s="187"/>
      <c r="M14" s="187"/>
      <c r="N14" s="187"/>
      <c r="O14" s="156" t="n">
        <f aca="false">M14+H14+L14+J14+K14</f>
        <v>23</v>
      </c>
      <c r="P14" s="157"/>
      <c r="Q14" s="158"/>
      <c r="R14" s="159"/>
      <c r="S14" s="160"/>
      <c r="T14" s="161"/>
      <c r="U14" s="126"/>
      <c r="V14" s="126"/>
      <c r="W14" s="162"/>
    </row>
    <row r="15" customFormat="false" ht="14.25" hidden="false" customHeight="false" outlineLevel="0" collapsed="false">
      <c r="A15" s="182" t="s">
        <v>63</v>
      </c>
      <c r="B15" s="183" t="s">
        <v>73</v>
      </c>
      <c r="C15" s="184" t="n">
        <v>45771</v>
      </c>
      <c r="D15" s="185" t="s">
        <v>35</v>
      </c>
      <c r="E15" s="186"/>
      <c r="F15" s="187"/>
      <c r="G15" s="188" t="n">
        <v>253</v>
      </c>
      <c r="H15" s="187" t="n">
        <v>81</v>
      </c>
      <c r="I15" s="95"/>
      <c r="J15" s="187"/>
      <c r="K15" s="187"/>
      <c r="L15" s="187"/>
      <c r="M15" s="187"/>
      <c r="N15" s="187"/>
      <c r="O15" s="189" t="n">
        <f aca="false">M15+H15+N15+L15+J15+K15</f>
        <v>81</v>
      </c>
      <c r="P15" s="190"/>
      <c r="Q15" s="191"/>
      <c r="R15" s="103"/>
      <c r="S15" s="103"/>
      <c r="T15" s="192"/>
      <c r="U15" s="160"/>
      <c r="V15" s="160"/>
      <c r="W15" s="162"/>
    </row>
    <row r="16" customFormat="false" ht="14.25" hidden="false" customHeight="false" outlineLevel="0" collapsed="false">
      <c r="A16" s="182" t="s">
        <v>63</v>
      </c>
      <c r="B16" s="183" t="s">
        <v>43</v>
      </c>
      <c r="C16" s="184" t="n">
        <v>45764</v>
      </c>
      <c r="D16" s="185" t="s">
        <v>35</v>
      </c>
      <c r="E16" s="186"/>
      <c r="F16" s="187"/>
      <c r="G16" s="188" t="n">
        <v>877</v>
      </c>
      <c r="H16" s="187" t="n">
        <v>120</v>
      </c>
      <c r="I16" s="151"/>
      <c r="J16" s="187"/>
      <c r="K16" s="187"/>
      <c r="L16" s="187"/>
      <c r="M16" s="187"/>
      <c r="N16" s="187"/>
      <c r="O16" s="156" t="n">
        <f aca="false">M16+H16+L16+J16+K16</f>
        <v>120</v>
      </c>
      <c r="P16" s="157"/>
      <c r="Q16" s="158"/>
      <c r="R16" s="159"/>
      <c r="S16" s="160"/>
      <c r="T16" s="161"/>
      <c r="U16" s="160"/>
      <c r="V16" s="160"/>
      <c r="W16" s="162"/>
    </row>
    <row r="17" customFormat="false" ht="14.25" hidden="false" customHeight="false" outlineLevel="0" collapsed="false">
      <c r="A17" s="193" t="s">
        <v>63</v>
      </c>
      <c r="B17" s="194" t="s">
        <v>74</v>
      </c>
      <c r="C17" s="195" t="n">
        <v>45718</v>
      </c>
      <c r="D17" s="196" t="s">
        <v>35</v>
      </c>
      <c r="E17" s="197"/>
      <c r="F17" s="198"/>
      <c r="G17" s="199" t="n">
        <v>670</v>
      </c>
      <c r="H17" s="199" t="n">
        <f aca="false">219+81</f>
        <v>300</v>
      </c>
      <c r="I17" s="95"/>
      <c r="J17" s="200"/>
      <c r="K17" s="201"/>
      <c r="L17" s="201"/>
      <c r="M17" s="201"/>
      <c r="N17" s="201"/>
      <c r="O17" s="189" t="n">
        <f aca="false">M17+H17+N17+L17+J17+K17</f>
        <v>300</v>
      </c>
      <c r="P17" s="190"/>
      <c r="Q17" s="191"/>
      <c r="R17" s="103"/>
      <c r="S17" s="103"/>
      <c r="T17" s="192"/>
      <c r="U17" s="202"/>
      <c r="V17" s="202"/>
      <c r="W17" s="203"/>
    </row>
    <row r="18" customFormat="false" ht="14.25" hidden="false" customHeight="false" outlineLevel="0" collapsed="false">
      <c r="A18" s="193" t="s">
        <v>63</v>
      </c>
      <c r="B18" s="194" t="s">
        <v>72</v>
      </c>
      <c r="C18" s="195" t="n">
        <v>45718</v>
      </c>
      <c r="D18" s="196" t="s">
        <v>35</v>
      </c>
      <c r="E18" s="197"/>
      <c r="F18" s="198"/>
      <c r="G18" s="199" t="n">
        <v>514</v>
      </c>
      <c r="H18" s="199" t="n">
        <v>400</v>
      </c>
      <c r="I18" s="95"/>
      <c r="J18" s="200"/>
      <c r="K18" s="201"/>
      <c r="L18" s="201"/>
      <c r="M18" s="201"/>
      <c r="N18" s="201"/>
      <c r="O18" s="189" t="n">
        <f aca="false">M18+H18+N18+L18+J18+K18</f>
        <v>400</v>
      </c>
      <c r="P18" s="190"/>
      <c r="Q18" s="191"/>
      <c r="R18" s="103"/>
      <c r="S18" s="103"/>
      <c r="T18" s="192"/>
      <c r="U18" s="202"/>
      <c r="V18" s="202"/>
      <c r="W18" s="203"/>
    </row>
    <row r="19" customFormat="false" ht="14.25" hidden="false" customHeight="false" outlineLevel="0" collapsed="false">
      <c r="A19" s="204" t="s">
        <v>63</v>
      </c>
      <c r="B19" s="205" t="s">
        <v>75</v>
      </c>
      <c r="C19" s="148" t="n">
        <v>45622</v>
      </c>
      <c r="D19" s="149" t="s">
        <v>76</v>
      </c>
      <c r="E19" s="206" t="n">
        <v>45718</v>
      </c>
      <c r="F19" s="150" t="n">
        <v>753</v>
      </c>
      <c r="G19" s="150" t="n">
        <v>665</v>
      </c>
      <c r="H19" s="150" t="n">
        <v>180</v>
      </c>
      <c r="I19" s="151" t="n">
        <f aca="false">+VLOOKUP(B19,'Daily price'!$A$2:$B$400,2,FALSE())</f>
        <v>562.9</v>
      </c>
      <c r="J19" s="150"/>
      <c r="K19" s="152"/>
      <c r="L19" s="153"/>
      <c r="M19" s="154"/>
      <c r="N19" s="155"/>
      <c r="O19" s="156" t="n">
        <f aca="false">M19+H19+L19+J19+K19</f>
        <v>180</v>
      </c>
      <c r="P19" s="157"/>
      <c r="Q19" s="158"/>
      <c r="R19" s="159"/>
      <c r="S19" s="160"/>
      <c r="T19" s="161"/>
      <c r="U19" s="126"/>
      <c r="V19" s="126"/>
    </row>
    <row r="20" customFormat="false" ht="14.25" hidden="false" customHeight="false" outlineLevel="0" collapsed="false">
      <c r="A20" s="146" t="s">
        <v>63</v>
      </c>
      <c r="B20" s="147" t="s">
        <v>77</v>
      </c>
      <c r="C20" s="148" t="n">
        <v>45622</v>
      </c>
      <c r="D20" s="149" t="s">
        <v>35</v>
      </c>
      <c r="E20" s="150"/>
      <c r="F20" s="150"/>
      <c r="G20" s="150" t="n">
        <v>525</v>
      </c>
      <c r="H20" s="150" t="n">
        <v>230</v>
      </c>
      <c r="I20" s="151"/>
      <c r="J20" s="150"/>
      <c r="K20" s="152"/>
      <c r="L20" s="153"/>
      <c r="M20" s="154"/>
      <c r="N20" s="155"/>
      <c r="O20" s="156" t="n">
        <f aca="false">M20+H20+L20+J20+K20</f>
        <v>230</v>
      </c>
      <c r="P20" s="157"/>
      <c r="Q20" s="158"/>
      <c r="R20" s="159"/>
      <c r="S20" s="160"/>
      <c r="T20" s="161"/>
      <c r="U20" s="160"/>
      <c r="V20" s="160"/>
      <c r="W20" s="162"/>
    </row>
    <row r="21" customFormat="false" ht="14.25" hidden="false" customHeight="false" outlineLevel="0" collapsed="false">
      <c r="A21" s="207" t="s">
        <v>63</v>
      </c>
      <c r="B21" s="208" t="s">
        <v>41</v>
      </c>
      <c r="C21" s="209" t="n">
        <v>45620</v>
      </c>
      <c r="D21" s="210" t="s">
        <v>76</v>
      </c>
      <c r="E21" s="211" t="n">
        <v>45718</v>
      </c>
      <c r="F21" s="212" t="n">
        <v>578</v>
      </c>
      <c r="G21" s="201" t="n">
        <v>484</v>
      </c>
      <c r="H21" s="201" t="n">
        <v>95</v>
      </c>
      <c r="I21" s="213" t="n">
        <f aca="false">+VLOOKUP(B21,'Daily price'!$A$2:$B$400,2,FALSE())</f>
        <v>454.3</v>
      </c>
      <c r="J21" s="201"/>
      <c r="K21" s="152"/>
      <c r="L21" s="153"/>
      <c r="M21" s="154"/>
      <c r="N21" s="155"/>
      <c r="O21" s="214" t="n">
        <f aca="false">M21+H21+N21+L21+J21+K21</f>
        <v>95</v>
      </c>
      <c r="P21" s="215"/>
      <c r="Q21" s="216"/>
      <c r="R21" s="217"/>
      <c r="S21" s="218"/>
      <c r="T21" s="219"/>
      <c r="U21" s="218"/>
      <c r="V21" s="126"/>
      <c r="W21" s="162"/>
    </row>
    <row r="22" customFormat="false" ht="14.25" hidden="false" customHeight="false" outlineLevel="0" collapsed="false">
      <c r="A22" s="220" t="s">
        <v>63</v>
      </c>
      <c r="B22" s="221" t="s">
        <v>78</v>
      </c>
      <c r="C22" s="222" t="n">
        <v>45613</v>
      </c>
      <c r="D22" s="223" t="s">
        <v>76</v>
      </c>
      <c r="E22" s="224" t="n">
        <v>45865</v>
      </c>
      <c r="F22" s="225" t="n">
        <v>2520</v>
      </c>
      <c r="G22" s="226" t="n">
        <v>1768</v>
      </c>
      <c r="H22" s="226" t="n">
        <v>100</v>
      </c>
      <c r="I22" s="227" t="n">
        <f aca="false">+VLOOKUP(B22,'Daily price'!$A$2:$B$400,2,FALSE())</f>
        <v>1694.1</v>
      </c>
      <c r="J22" s="228"/>
      <c r="K22" s="229"/>
      <c r="L22" s="229"/>
      <c r="M22" s="229"/>
      <c r="N22" s="229"/>
      <c r="O22" s="230" t="n">
        <f aca="false">M22+H22+L22+J22+K22</f>
        <v>100</v>
      </c>
      <c r="P22" s="231"/>
      <c r="Q22" s="232"/>
      <c r="R22" s="233"/>
      <c r="S22" s="234"/>
      <c r="T22" s="235"/>
      <c r="U22" s="126"/>
      <c r="V22" s="126"/>
    </row>
    <row r="23" customFormat="false" ht="14.25" hidden="false" customHeight="false" outlineLevel="0" collapsed="false">
      <c r="A23" s="236" t="s">
        <v>63</v>
      </c>
      <c r="B23" s="237" t="s">
        <v>79</v>
      </c>
      <c r="C23" s="209" t="n">
        <v>45606</v>
      </c>
      <c r="D23" s="210" t="s">
        <v>69</v>
      </c>
      <c r="E23" s="238" t="n">
        <v>45740</v>
      </c>
      <c r="F23" s="239" t="n">
        <v>290</v>
      </c>
      <c r="G23" s="240" t="n">
        <v>284</v>
      </c>
      <c r="H23" s="240" t="n">
        <v>700</v>
      </c>
      <c r="I23" s="213" t="n">
        <f aca="false">+VLOOKUP(B23,'Daily price'!$A$2:$B$400,2,FALSE())</f>
        <v>376</v>
      </c>
      <c r="J23" s="229"/>
      <c r="K23" s="229"/>
      <c r="L23" s="229"/>
      <c r="M23" s="229"/>
      <c r="N23" s="229"/>
      <c r="O23" s="201" t="n">
        <f aca="false">+H23</f>
        <v>700</v>
      </c>
      <c r="P23" s="241"/>
      <c r="Q23" s="201"/>
      <c r="R23" s="217"/>
      <c r="S23" s="241"/>
      <c r="T23" s="219"/>
      <c r="U23" s="104"/>
      <c r="V23" s="104"/>
      <c r="W23" s="242"/>
    </row>
    <row r="24" customFormat="false" ht="14.25" hidden="false" customHeight="false" outlineLevel="0" collapsed="false">
      <c r="A24" s="243" t="s">
        <v>63</v>
      </c>
      <c r="B24" s="244" t="s">
        <v>47</v>
      </c>
      <c r="C24" s="245" t="n">
        <v>45601</v>
      </c>
      <c r="D24" s="246" t="s">
        <v>35</v>
      </c>
      <c r="E24" s="247"/>
      <c r="F24" s="248"/>
      <c r="G24" s="249" t="n">
        <v>230.5</v>
      </c>
      <c r="H24" s="250" t="n">
        <v>500</v>
      </c>
      <c r="I24" s="251"/>
      <c r="J24" s="252"/>
      <c r="K24" s="253"/>
      <c r="L24" s="254"/>
      <c r="M24" s="255"/>
      <c r="N24" s="256"/>
      <c r="O24" s="257" t="n">
        <f aca="false">M24+H24+L24+J24+K24</f>
        <v>500</v>
      </c>
      <c r="P24" s="258"/>
      <c r="Q24" s="259"/>
      <c r="R24" s="260"/>
      <c r="S24" s="260"/>
      <c r="T24" s="261"/>
      <c r="U24" s="262"/>
      <c r="V24" s="262"/>
      <c r="W24" s="127"/>
    </row>
    <row r="25" customFormat="false" ht="14.25" hidden="false" customHeight="false" outlineLevel="0" collapsed="false">
      <c r="A25" s="243" t="s">
        <v>63</v>
      </c>
      <c r="B25" s="244" t="s">
        <v>80</v>
      </c>
      <c r="C25" s="245" t="n">
        <v>45601</v>
      </c>
      <c r="D25" s="246" t="s">
        <v>35</v>
      </c>
      <c r="E25" s="247"/>
      <c r="F25" s="248"/>
      <c r="G25" s="249" t="n">
        <v>276</v>
      </c>
      <c r="H25" s="250" t="n">
        <v>500</v>
      </c>
      <c r="I25" s="251"/>
      <c r="J25" s="252"/>
      <c r="K25" s="253"/>
      <c r="L25" s="254"/>
      <c r="M25" s="255"/>
      <c r="N25" s="256"/>
      <c r="O25" s="257" t="n">
        <f aca="false">M25+H25+L25+J25+K25</f>
        <v>500</v>
      </c>
      <c r="P25" s="258"/>
      <c r="Q25" s="259"/>
      <c r="R25" s="260"/>
      <c r="S25" s="260"/>
      <c r="T25" s="261"/>
      <c r="U25" s="262"/>
      <c r="V25" s="262"/>
      <c r="W25" s="127"/>
    </row>
    <row r="26" customFormat="false" ht="14.25" hidden="false" customHeight="false" outlineLevel="0" collapsed="false">
      <c r="A26" s="243" t="s">
        <v>63</v>
      </c>
      <c r="B26" s="244" t="s">
        <v>81</v>
      </c>
      <c r="C26" s="245" t="n">
        <v>45601</v>
      </c>
      <c r="D26" s="246" t="s">
        <v>35</v>
      </c>
      <c r="E26" s="247"/>
      <c r="F26" s="248"/>
      <c r="G26" s="249" t="n">
        <v>276</v>
      </c>
      <c r="H26" s="250" t="n">
        <v>700</v>
      </c>
      <c r="I26" s="251"/>
      <c r="J26" s="252"/>
      <c r="K26" s="253"/>
      <c r="L26" s="254"/>
      <c r="M26" s="255"/>
      <c r="N26" s="256"/>
      <c r="O26" s="257" t="n">
        <f aca="false">M26+H26+L26+J26+K26</f>
        <v>700</v>
      </c>
      <c r="P26" s="258"/>
      <c r="Q26" s="259"/>
      <c r="R26" s="260"/>
      <c r="S26" s="260"/>
      <c r="T26" s="261"/>
      <c r="U26" s="262"/>
      <c r="V26" s="262"/>
      <c r="W26" s="127"/>
    </row>
    <row r="27" customFormat="false" ht="14.25" hidden="false" customHeight="false" outlineLevel="0" collapsed="false">
      <c r="A27" s="263" t="s">
        <v>63</v>
      </c>
      <c r="B27" s="264" t="s">
        <v>42</v>
      </c>
      <c r="C27" s="265" t="n">
        <v>45595</v>
      </c>
      <c r="D27" s="266" t="s">
        <v>76</v>
      </c>
      <c r="E27" s="267" t="n">
        <v>45620</v>
      </c>
      <c r="F27" s="268" t="n">
        <v>668</v>
      </c>
      <c r="G27" s="269" t="n">
        <v>655</v>
      </c>
      <c r="H27" s="270" t="n">
        <v>200</v>
      </c>
      <c r="I27" s="271" t="n">
        <f aca="false">+VLOOKUP(B27,'Daily price'!$A$2:$B$400,2,FALSE())</f>
        <v>496</v>
      </c>
      <c r="J27" s="272"/>
      <c r="K27" s="253"/>
      <c r="L27" s="254"/>
      <c r="M27" s="255"/>
      <c r="N27" s="256"/>
      <c r="O27" s="273" t="n">
        <f aca="false">M27+H27+L27+J27+K27</f>
        <v>200</v>
      </c>
      <c r="P27" s="274"/>
      <c r="Q27" s="275"/>
      <c r="R27" s="276"/>
      <c r="S27" s="276"/>
      <c r="T27" s="277"/>
      <c r="U27" s="278"/>
      <c r="V27" s="278"/>
      <c r="W27" s="127"/>
    </row>
    <row r="28" customFormat="false" ht="14.25" hidden="false" customHeight="false" outlineLevel="0" collapsed="false">
      <c r="A28" s="263" t="s">
        <v>63</v>
      </c>
      <c r="B28" s="264" t="s">
        <v>42</v>
      </c>
      <c r="C28" s="265" t="n">
        <v>45592</v>
      </c>
      <c r="D28" s="266" t="s">
        <v>76</v>
      </c>
      <c r="E28" s="267" t="n">
        <v>45620</v>
      </c>
      <c r="F28" s="268" t="n">
        <v>668</v>
      </c>
      <c r="G28" s="269" t="n">
        <v>625</v>
      </c>
      <c r="H28" s="270" t="n">
        <v>200</v>
      </c>
      <c r="I28" s="271" t="n">
        <f aca="false">+VLOOKUP(B28,'Daily price'!$A$2:$B$400,2,FALSE())</f>
        <v>496</v>
      </c>
      <c r="J28" s="272"/>
      <c r="K28" s="253"/>
      <c r="L28" s="254"/>
      <c r="M28" s="255"/>
      <c r="N28" s="256"/>
      <c r="O28" s="273" t="n">
        <f aca="false">M28+H28+L28+J28+K28</f>
        <v>200</v>
      </c>
      <c r="P28" s="274"/>
      <c r="Q28" s="275"/>
      <c r="R28" s="276"/>
      <c r="S28" s="276"/>
      <c r="T28" s="277"/>
      <c r="U28" s="278"/>
      <c r="V28" s="278"/>
      <c r="W28" s="127"/>
    </row>
    <row r="29" customFormat="false" ht="14.25" hidden="false" customHeight="false" outlineLevel="0" collapsed="false">
      <c r="A29" s="279" t="s">
        <v>63</v>
      </c>
      <c r="B29" s="280" t="s">
        <v>82</v>
      </c>
      <c r="C29" s="281" t="n">
        <v>45588</v>
      </c>
      <c r="D29" s="282" t="s">
        <v>69</v>
      </c>
      <c r="E29" s="224" t="n">
        <v>45858</v>
      </c>
      <c r="F29" s="283" t="n">
        <v>672</v>
      </c>
      <c r="G29" s="284" t="n">
        <v>485</v>
      </c>
      <c r="H29" s="285" t="n">
        <v>500</v>
      </c>
      <c r="I29" s="286" t="n">
        <f aca="false">+VLOOKUP(B29,'Daily price'!$A$2:$B$400,2,FALSE())</f>
        <v>565.5</v>
      </c>
      <c r="J29" s="287"/>
      <c r="K29" s="253"/>
      <c r="L29" s="254"/>
      <c r="M29" s="255"/>
      <c r="N29" s="256"/>
      <c r="O29" s="152" t="n">
        <v>497</v>
      </c>
      <c r="P29" s="153"/>
      <c r="Q29" s="154"/>
      <c r="R29" s="155"/>
      <c r="S29" s="155"/>
      <c r="T29" s="288"/>
      <c r="U29" s="126"/>
      <c r="V29" s="126"/>
      <c r="W29" s="289"/>
    </row>
    <row r="30" customFormat="false" ht="14.25" hidden="false" customHeight="false" outlineLevel="0" collapsed="false">
      <c r="A30" s="290" t="s">
        <v>63</v>
      </c>
      <c r="B30" s="291" t="s">
        <v>43</v>
      </c>
      <c r="C30" s="292" t="n">
        <v>45588</v>
      </c>
      <c r="D30" s="293" t="s">
        <v>35</v>
      </c>
      <c r="E30" s="247"/>
      <c r="F30" s="248"/>
      <c r="G30" s="71" t="n">
        <v>917</v>
      </c>
      <c r="H30" s="294" t="n">
        <v>150</v>
      </c>
      <c r="I30" s="59"/>
      <c r="J30" s="295"/>
      <c r="K30" s="253"/>
      <c r="L30" s="254"/>
      <c r="M30" s="255"/>
      <c r="N30" s="256"/>
      <c r="O30" s="296" t="n">
        <f aca="false">M30+H30+L30+J30+K30</f>
        <v>150</v>
      </c>
      <c r="P30" s="297"/>
      <c r="Q30" s="298"/>
      <c r="R30" s="299"/>
      <c r="S30" s="299"/>
      <c r="T30" s="300"/>
      <c r="U30" s="66"/>
      <c r="V30" s="66"/>
      <c r="W30" s="127"/>
    </row>
    <row r="31" customFormat="false" ht="14.25" hidden="false" customHeight="false" outlineLevel="0" collapsed="false">
      <c r="A31" s="290" t="s">
        <v>63</v>
      </c>
      <c r="B31" s="291" t="s">
        <v>83</v>
      </c>
      <c r="C31" s="292" t="n">
        <v>45588</v>
      </c>
      <c r="D31" s="293" t="s">
        <v>35</v>
      </c>
      <c r="E31" s="247"/>
      <c r="F31" s="248"/>
      <c r="G31" s="71" t="n">
        <v>224</v>
      </c>
      <c r="H31" s="294" t="n">
        <v>20</v>
      </c>
      <c r="I31" s="59"/>
      <c r="J31" s="295"/>
      <c r="K31" s="253"/>
      <c r="L31" s="254"/>
      <c r="M31" s="255"/>
      <c r="N31" s="256"/>
      <c r="O31" s="296" t="n">
        <f aca="false">M31+H31+L31+J31+K31</f>
        <v>20</v>
      </c>
      <c r="P31" s="297"/>
      <c r="Q31" s="298"/>
      <c r="R31" s="299"/>
      <c r="S31" s="299"/>
      <c r="T31" s="300"/>
      <c r="U31" s="66"/>
      <c r="V31" s="66"/>
      <c r="W31" s="127"/>
    </row>
    <row r="32" customFormat="false" ht="14.25" hidden="false" customHeight="false" outlineLevel="0" collapsed="false">
      <c r="A32" s="301" t="s">
        <v>63</v>
      </c>
      <c r="B32" s="302" t="s">
        <v>44</v>
      </c>
      <c r="C32" s="303" t="n">
        <v>45581</v>
      </c>
      <c r="D32" s="304" t="s">
        <v>35</v>
      </c>
      <c r="E32" s="247"/>
      <c r="F32" s="248"/>
      <c r="G32" s="305" t="n">
        <v>261</v>
      </c>
      <c r="H32" s="306" t="n">
        <v>700</v>
      </c>
      <c r="I32" s="307"/>
      <c r="J32" s="308" t="n">
        <v>4</v>
      </c>
      <c r="K32" s="309"/>
      <c r="L32" s="310"/>
      <c r="M32" s="311"/>
      <c r="N32" s="312"/>
      <c r="O32" s="309" t="n">
        <f aca="false">M32+H32+L32+J32+K32</f>
        <v>704</v>
      </c>
      <c r="P32" s="310"/>
      <c r="Q32" s="311"/>
      <c r="R32" s="312"/>
      <c r="S32" s="312"/>
      <c r="T32" s="313"/>
      <c r="U32" s="66"/>
      <c r="V32" s="66"/>
      <c r="W32" s="127"/>
    </row>
    <row r="33" customFormat="false" ht="14.25" hidden="false" customHeight="false" outlineLevel="0" collapsed="false">
      <c r="A33" s="301" t="s">
        <v>63</v>
      </c>
      <c r="B33" s="302" t="s">
        <v>84</v>
      </c>
      <c r="C33" s="303" t="n">
        <v>45574</v>
      </c>
      <c r="D33" s="304" t="s">
        <v>35</v>
      </c>
      <c r="E33" s="247"/>
      <c r="F33" s="248"/>
      <c r="G33" s="305" t="n">
        <v>750</v>
      </c>
      <c r="H33" s="306" t="n">
        <v>150</v>
      </c>
      <c r="I33" s="307"/>
      <c r="J33" s="308"/>
      <c r="K33" s="253"/>
      <c r="L33" s="254"/>
      <c r="M33" s="255"/>
      <c r="N33" s="256"/>
      <c r="O33" s="309" t="n">
        <f aca="false">M33+H33+N33+L33+J33+K33</f>
        <v>150</v>
      </c>
      <c r="P33" s="310"/>
      <c r="Q33" s="311"/>
      <c r="R33" s="312"/>
      <c r="S33" s="312"/>
      <c r="T33" s="313"/>
      <c r="U33" s="66"/>
      <c r="V33" s="66"/>
      <c r="W33" s="127"/>
    </row>
    <row r="34" customFormat="false" ht="14.25" hidden="false" customHeight="false" outlineLevel="0" collapsed="false">
      <c r="A34" s="301" t="s">
        <v>63</v>
      </c>
      <c r="B34" s="302" t="s">
        <v>85</v>
      </c>
      <c r="C34" s="303" t="n">
        <v>45574</v>
      </c>
      <c r="D34" s="304" t="s">
        <v>35</v>
      </c>
      <c r="E34" s="247"/>
      <c r="F34" s="248"/>
      <c r="G34" s="305" t="n">
        <v>960</v>
      </c>
      <c r="H34" s="306" t="n">
        <v>200</v>
      </c>
      <c r="I34" s="307"/>
      <c r="J34" s="308"/>
      <c r="K34" s="253"/>
      <c r="L34" s="254"/>
      <c r="M34" s="255"/>
      <c r="N34" s="256"/>
      <c r="O34" s="309" t="n">
        <f aca="false">M34+H34+N34+L34+J34+K34</f>
        <v>200</v>
      </c>
      <c r="P34" s="310"/>
      <c r="Q34" s="311"/>
      <c r="R34" s="312"/>
      <c r="S34" s="312"/>
      <c r="T34" s="313"/>
      <c r="U34" s="66"/>
      <c r="V34" s="66"/>
      <c r="W34" s="127"/>
    </row>
    <row r="35" customFormat="false" ht="14.25" hidden="false" customHeight="false" outlineLevel="0" collapsed="false">
      <c r="A35" s="301" t="s">
        <v>63</v>
      </c>
      <c r="B35" s="302" t="s">
        <v>86</v>
      </c>
      <c r="C35" s="303" t="n">
        <v>45574</v>
      </c>
      <c r="D35" s="304" t="s">
        <v>35</v>
      </c>
      <c r="E35" s="247"/>
      <c r="F35" s="248"/>
      <c r="G35" s="305" t="n">
        <v>846</v>
      </c>
      <c r="H35" s="306" t="n">
        <v>240</v>
      </c>
      <c r="I35" s="307"/>
      <c r="J35" s="308" t="n">
        <v>25</v>
      </c>
      <c r="K35" s="253"/>
      <c r="L35" s="254"/>
      <c r="M35" s="255"/>
      <c r="N35" s="256"/>
      <c r="O35" s="309" t="n">
        <f aca="false">M35+H35+N35+L35+J35+K35</f>
        <v>265</v>
      </c>
      <c r="P35" s="310"/>
      <c r="Q35" s="311"/>
      <c r="R35" s="312"/>
      <c r="S35" s="312"/>
      <c r="T35" s="313"/>
      <c r="U35" s="66"/>
      <c r="V35" s="66"/>
      <c r="W35" s="127"/>
    </row>
    <row r="36" customFormat="false" ht="14.25" hidden="false" customHeight="false" outlineLevel="0" collapsed="false">
      <c r="A36" s="301" t="s">
        <v>63</v>
      </c>
      <c r="B36" s="302" t="s">
        <v>87</v>
      </c>
      <c r="C36" s="303" t="n">
        <v>45574</v>
      </c>
      <c r="D36" s="304" t="s">
        <v>35</v>
      </c>
      <c r="E36" s="247"/>
      <c r="F36" s="248"/>
      <c r="G36" s="305" t="n">
        <v>270</v>
      </c>
      <c r="H36" s="306" t="n">
        <v>291</v>
      </c>
      <c r="I36" s="307"/>
      <c r="J36" s="308"/>
      <c r="K36" s="253"/>
      <c r="L36" s="254"/>
      <c r="M36" s="255"/>
      <c r="N36" s="256"/>
      <c r="O36" s="309" t="n">
        <f aca="false">M36+H36+N36+L36+J36+K36</f>
        <v>291</v>
      </c>
      <c r="P36" s="310"/>
      <c r="Q36" s="311"/>
      <c r="R36" s="312"/>
      <c r="S36" s="312"/>
      <c r="T36" s="313"/>
      <c r="U36" s="66"/>
      <c r="V36" s="66"/>
      <c r="W36" s="127"/>
    </row>
    <row r="37" customFormat="false" ht="14.25" hidden="false" customHeight="false" outlineLevel="0" collapsed="false">
      <c r="A37" s="301" t="s">
        <v>63</v>
      </c>
      <c r="B37" s="302" t="s">
        <v>73</v>
      </c>
      <c r="C37" s="303" t="n">
        <v>45574</v>
      </c>
      <c r="D37" s="304" t="s">
        <v>35</v>
      </c>
      <c r="E37" s="247"/>
      <c r="F37" s="248"/>
      <c r="G37" s="305" t="n">
        <v>288</v>
      </c>
      <c r="H37" s="306" t="n">
        <v>400</v>
      </c>
      <c r="I37" s="307"/>
      <c r="J37" s="308"/>
      <c r="K37" s="253"/>
      <c r="L37" s="254"/>
      <c r="M37" s="255"/>
      <c r="N37" s="256"/>
      <c r="O37" s="309" t="n">
        <f aca="false">M37+H37+N37+L37+J37+K37</f>
        <v>400</v>
      </c>
      <c r="P37" s="310"/>
      <c r="Q37" s="311"/>
      <c r="R37" s="312"/>
      <c r="S37" s="312"/>
      <c r="T37" s="313"/>
      <c r="U37" s="66"/>
      <c r="V37" s="66"/>
      <c r="W37" s="127"/>
    </row>
    <row r="38" customFormat="false" ht="14.25" hidden="false" customHeight="false" outlineLevel="0" collapsed="false">
      <c r="A38" s="279" t="s">
        <v>63</v>
      </c>
      <c r="B38" s="280" t="s">
        <v>88</v>
      </c>
      <c r="C38" s="281" t="n">
        <v>45560</v>
      </c>
      <c r="D38" s="282" t="s">
        <v>35</v>
      </c>
      <c r="E38" s="314"/>
      <c r="F38" s="315"/>
      <c r="G38" s="284" t="n">
        <v>229</v>
      </c>
      <c r="H38" s="285" t="n">
        <v>1000</v>
      </c>
      <c r="I38" s="59"/>
      <c r="J38" s="316"/>
      <c r="K38" s="317"/>
      <c r="L38" s="318"/>
      <c r="M38" s="319"/>
      <c r="N38" s="320"/>
      <c r="O38" s="296" t="n">
        <f aca="false">M38+H38+L38+J38+K38</f>
        <v>1000</v>
      </c>
      <c r="P38" s="297"/>
      <c r="Q38" s="298"/>
      <c r="R38" s="299"/>
      <c r="S38" s="299"/>
      <c r="T38" s="300"/>
      <c r="U38" s="66"/>
      <c r="V38" s="66"/>
      <c r="W38" s="127"/>
    </row>
    <row r="39" customFormat="false" ht="14.25" hidden="false" customHeight="false" outlineLevel="0" collapsed="false">
      <c r="A39" s="290" t="s">
        <v>63</v>
      </c>
      <c r="B39" s="321" t="s">
        <v>84</v>
      </c>
      <c r="C39" s="292" t="n">
        <v>45559</v>
      </c>
      <c r="D39" s="293" t="s">
        <v>35</v>
      </c>
      <c r="E39" s="69"/>
      <c r="F39" s="322"/>
      <c r="G39" s="323" t="n">
        <v>680</v>
      </c>
      <c r="H39" s="323" t="n">
        <v>200</v>
      </c>
      <c r="I39" s="59"/>
      <c r="J39" s="295"/>
      <c r="K39" s="97"/>
      <c r="L39" s="172"/>
      <c r="M39" s="173"/>
      <c r="N39" s="174"/>
      <c r="O39" s="296" t="n">
        <f aca="false">M39+H39+N39+L39+J39+K39</f>
        <v>200</v>
      </c>
      <c r="P39" s="297"/>
      <c r="Q39" s="298"/>
      <c r="R39" s="299"/>
      <c r="S39" s="299"/>
      <c r="T39" s="300"/>
      <c r="U39" s="66"/>
      <c r="V39" s="66"/>
      <c r="W39" s="324"/>
    </row>
    <row r="40" customFormat="false" ht="14.25" hidden="false" customHeight="false" outlineLevel="0" collapsed="false">
      <c r="A40" s="290" t="s">
        <v>63</v>
      </c>
      <c r="B40" s="321" t="s">
        <v>72</v>
      </c>
      <c r="C40" s="292" t="n">
        <v>45559</v>
      </c>
      <c r="D40" s="293" t="s">
        <v>35</v>
      </c>
      <c r="E40" s="69"/>
      <c r="F40" s="322"/>
      <c r="G40" s="323" t="n">
        <v>565</v>
      </c>
      <c r="H40" s="323" t="n">
        <v>200</v>
      </c>
      <c r="I40" s="59"/>
      <c r="J40" s="295"/>
      <c r="K40" s="97"/>
      <c r="L40" s="172"/>
      <c r="M40" s="173"/>
      <c r="N40" s="174"/>
      <c r="O40" s="296" t="n">
        <f aca="false">M40+H40+N40+L40+J40+K40</f>
        <v>200</v>
      </c>
      <c r="P40" s="297"/>
      <c r="Q40" s="298"/>
      <c r="R40" s="299"/>
      <c r="S40" s="299"/>
      <c r="T40" s="300"/>
      <c r="U40" s="66"/>
      <c r="V40" s="66"/>
      <c r="W40" s="324"/>
    </row>
    <row r="41" customFormat="false" ht="14.25" hidden="false" customHeight="false" outlineLevel="0" collapsed="false">
      <c r="A41" s="290" t="s">
        <v>63</v>
      </c>
      <c r="B41" s="321" t="s">
        <v>89</v>
      </c>
      <c r="C41" s="292" t="n">
        <v>45559</v>
      </c>
      <c r="D41" s="293" t="s">
        <v>35</v>
      </c>
      <c r="E41" s="69"/>
      <c r="F41" s="322"/>
      <c r="G41" s="323" t="n">
        <v>436</v>
      </c>
      <c r="H41" s="323" t="n">
        <v>300</v>
      </c>
      <c r="I41" s="59"/>
      <c r="J41" s="295"/>
      <c r="K41" s="97"/>
      <c r="L41" s="172"/>
      <c r="M41" s="173"/>
      <c r="N41" s="174"/>
      <c r="O41" s="296" t="n">
        <f aca="false">M41+H41+N41+L41+J41+K41</f>
        <v>300</v>
      </c>
      <c r="P41" s="297"/>
      <c r="Q41" s="298"/>
      <c r="R41" s="299"/>
      <c r="S41" s="299"/>
      <c r="T41" s="300"/>
      <c r="U41" s="66"/>
      <c r="V41" s="66"/>
      <c r="W41" s="324"/>
    </row>
    <row r="42" customFormat="false" ht="14.25" hidden="false" customHeight="false" outlineLevel="0" collapsed="false">
      <c r="A42" s="290" t="s">
        <v>63</v>
      </c>
      <c r="B42" s="321" t="s">
        <v>90</v>
      </c>
      <c r="C42" s="292" t="n">
        <v>45559</v>
      </c>
      <c r="D42" s="293" t="s">
        <v>35</v>
      </c>
      <c r="E42" s="69"/>
      <c r="F42" s="322"/>
      <c r="G42" s="323" t="n">
        <v>690</v>
      </c>
      <c r="H42" s="323" t="n">
        <v>290</v>
      </c>
      <c r="I42" s="59"/>
      <c r="J42" s="295" t="n">
        <v>18</v>
      </c>
      <c r="K42" s="97"/>
      <c r="L42" s="172"/>
      <c r="M42" s="173"/>
      <c r="N42" s="174"/>
      <c r="O42" s="296" t="n">
        <f aca="false">M42+H42+N42+L42+J42+K42</f>
        <v>308</v>
      </c>
      <c r="P42" s="297"/>
      <c r="Q42" s="298"/>
      <c r="R42" s="299"/>
      <c r="S42" s="299"/>
      <c r="T42" s="300"/>
      <c r="U42" s="66"/>
      <c r="V42" s="66"/>
      <c r="W42" s="324"/>
    </row>
    <row r="43" customFormat="false" ht="14.25" hidden="false" customHeight="false" outlineLevel="0" collapsed="false">
      <c r="A43" s="163" t="s">
        <v>63</v>
      </c>
      <c r="B43" s="164" t="s">
        <v>91</v>
      </c>
      <c r="C43" s="165" t="n">
        <v>45557</v>
      </c>
      <c r="D43" s="166" t="s">
        <v>35</v>
      </c>
      <c r="E43" s="167"/>
      <c r="F43" s="168"/>
      <c r="G43" s="169" t="n">
        <v>965</v>
      </c>
      <c r="H43" s="169" t="n">
        <v>50</v>
      </c>
      <c r="I43" s="170"/>
      <c r="J43" s="171"/>
      <c r="K43" s="97"/>
      <c r="L43" s="172"/>
      <c r="M43" s="173"/>
      <c r="N43" s="174"/>
      <c r="O43" s="175" t="n">
        <f aca="false">M43+H43+N43+L43+J43+K43</f>
        <v>50</v>
      </c>
      <c r="P43" s="176"/>
      <c r="Q43" s="177"/>
      <c r="R43" s="178"/>
      <c r="S43" s="178"/>
      <c r="T43" s="179"/>
      <c r="U43" s="180"/>
      <c r="V43" s="180"/>
      <c r="W43" s="181"/>
    </row>
    <row r="44" customFormat="false" ht="14.25" hidden="false" customHeight="false" outlineLevel="0" collapsed="false">
      <c r="A44" s="163" t="s">
        <v>63</v>
      </c>
      <c r="B44" s="164" t="s">
        <v>72</v>
      </c>
      <c r="C44" s="165" t="n">
        <v>45557</v>
      </c>
      <c r="D44" s="166" t="s">
        <v>35</v>
      </c>
      <c r="E44" s="167"/>
      <c r="F44" s="168"/>
      <c r="G44" s="169" t="n">
        <v>568</v>
      </c>
      <c r="H44" s="169" t="n">
        <v>200</v>
      </c>
      <c r="I44" s="170"/>
      <c r="J44" s="171"/>
      <c r="K44" s="97"/>
      <c r="L44" s="172"/>
      <c r="M44" s="173"/>
      <c r="N44" s="174"/>
      <c r="O44" s="175" t="n">
        <f aca="false">M44+H44+N44+L44+J44+K44</f>
        <v>200</v>
      </c>
      <c r="P44" s="176"/>
      <c r="Q44" s="177"/>
      <c r="R44" s="178"/>
      <c r="S44" s="178"/>
      <c r="T44" s="179"/>
      <c r="U44" s="180"/>
      <c r="V44" s="180"/>
      <c r="W44" s="324"/>
    </row>
    <row r="45" customFormat="false" ht="14.25" hidden="false" customHeight="false" outlineLevel="0" collapsed="false">
      <c r="A45" s="163" t="s">
        <v>63</v>
      </c>
      <c r="B45" s="164" t="s">
        <v>89</v>
      </c>
      <c r="C45" s="165" t="n">
        <v>45557</v>
      </c>
      <c r="D45" s="166" t="s">
        <v>35</v>
      </c>
      <c r="E45" s="167"/>
      <c r="F45" s="168"/>
      <c r="G45" s="169" t="n">
        <v>441</v>
      </c>
      <c r="H45" s="169" t="n">
        <v>300</v>
      </c>
      <c r="I45" s="170"/>
      <c r="J45" s="171"/>
      <c r="K45" s="97"/>
      <c r="L45" s="172"/>
      <c r="M45" s="173"/>
      <c r="N45" s="174"/>
      <c r="O45" s="175" t="n">
        <f aca="false">M45+H45+N45+L45+J45+K45</f>
        <v>300</v>
      </c>
      <c r="P45" s="176"/>
      <c r="Q45" s="177"/>
      <c r="R45" s="178"/>
      <c r="S45" s="178"/>
      <c r="T45" s="179"/>
      <c r="U45" s="180"/>
      <c r="V45" s="180"/>
      <c r="W45" s="324"/>
    </row>
    <row r="46" customFormat="false" ht="14.25" hidden="false" customHeight="false" outlineLevel="0" collapsed="false">
      <c r="A46" s="163" t="s">
        <v>63</v>
      </c>
      <c r="B46" s="164" t="s">
        <v>92</v>
      </c>
      <c r="C46" s="165" t="n">
        <v>45557</v>
      </c>
      <c r="D46" s="166" t="s">
        <v>35</v>
      </c>
      <c r="E46" s="167"/>
      <c r="F46" s="168"/>
      <c r="G46" s="169" t="n">
        <v>362</v>
      </c>
      <c r="H46" s="169" t="n">
        <v>300</v>
      </c>
      <c r="I46" s="170" t="n">
        <f aca="false">+VLOOKUP(B46,'Daily price'!$A$2:$B$400,2,FALSE())</f>
        <v>328.9</v>
      </c>
      <c r="J46" s="171" t="n">
        <v>9</v>
      </c>
      <c r="K46" s="97"/>
      <c r="L46" s="172"/>
      <c r="M46" s="173"/>
      <c r="N46" s="174"/>
      <c r="O46" s="175" t="n">
        <f aca="false">M46+H46+N46+L46+J46+K46</f>
        <v>309</v>
      </c>
      <c r="P46" s="176"/>
      <c r="Q46" s="177"/>
      <c r="R46" s="178"/>
      <c r="S46" s="178"/>
      <c r="T46" s="179"/>
      <c r="U46" s="180"/>
      <c r="V46" s="180"/>
      <c r="W46" s="181"/>
    </row>
    <row r="47" customFormat="false" ht="14.25" hidden="false" customHeight="false" outlineLevel="0" collapsed="false">
      <c r="A47" s="163" t="s">
        <v>63</v>
      </c>
      <c r="B47" s="164" t="s">
        <v>93</v>
      </c>
      <c r="C47" s="165" t="n">
        <v>45557</v>
      </c>
      <c r="D47" s="166" t="s">
        <v>35</v>
      </c>
      <c r="E47" s="167"/>
      <c r="F47" s="168"/>
      <c r="G47" s="169" t="n">
        <v>223</v>
      </c>
      <c r="H47" s="169" t="n">
        <v>500</v>
      </c>
      <c r="I47" s="170"/>
      <c r="J47" s="171"/>
      <c r="K47" s="97"/>
      <c r="L47" s="172"/>
      <c r="M47" s="173"/>
      <c r="N47" s="174"/>
      <c r="O47" s="175" t="n">
        <f aca="false">M47+H47+N47+L47+J47+K47</f>
        <v>500</v>
      </c>
      <c r="P47" s="176"/>
      <c r="Q47" s="177"/>
      <c r="R47" s="178"/>
      <c r="S47" s="178"/>
      <c r="T47" s="179"/>
      <c r="U47" s="180"/>
      <c r="V47" s="180"/>
      <c r="W47" s="324"/>
    </row>
    <row r="48" customFormat="false" ht="14.25" hidden="false" customHeight="false" outlineLevel="0" collapsed="false">
      <c r="A48" s="163" t="s">
        <v>63</v>
      </c>
      <c r="B48" s="164" t="s">
        <v>87</v>
      </c>
      <c r="C48" s="165" t="n">
        <v>45557</v>
      </c>
      <c r="D48" s="166" t="s">
        <v>35</v>
      </c>
      <c r="E48" s="167"/>
      <c r="F48" s="168"/>
      <c r="G48" s="169" t="n">
        <v>253</v>
      </c>
      <c r="H48" s="169" t="n">
        <v>900</v>
      </c>
      <c r="I48" s="170"/>
      <c r="J48" s="171"/>
      <c r="K48" s="97"/>
      <c r="L48" s="172"/>
      <c r="M48" s="173"/>
      <c r="N48" s="174"/>
      <c r="O48" s="175" t="n">
        <f aca="false">M48+H48+N48+L48+J48+K48</f>
        <v>900</v>
      </c>
      <c r="P48" s="176"/>
      <c r="Q48" s="177"/>
      <c r="R48" s="178"/>
      <c r="S48" s="178"/>
      <c r="T48" s="179"/>
      <c r="U48" s="180"/>
      <c r="V48" s="180"/>
      <c r="W48" s="324"/>
      <c r="X48" s="325"/>
      <c r="Y48" s="325"/>
      <c r="Z48" s="3"/>
    </row>
    <row r="49" customFormat="false" ht="15" hidden="false" customHeight="true" outlineLevel="0" collapsed="false">
      <c r="A49" s="193" t="s">
        <v>63</v>
      </c>
      <c r="B49" s="194" t="s">
        <v>91</v>
      </c>
      <c r="C49" s="195" t="n">
        <v>45553</v>
      </c>
      <c r="D49" s="196" t="s">
        <v>35</v>
      </c>
      <c r="E49" s="197"/>
      <c r="F49" s="198"/>
      <c r="G49" s="199" t="n">
        <v>953</v>
      </c>
      <c r="H49" s="199" t="n">
        <v>150</v>
      </c>
      <c r="I49" s="95"/>
      <c r="J49" s="200"/>
      <c r="K49" s="201"/>
      <c r="L49" s="201"/>
      <c r="M49" s="201"/>
      <c r="N49" s="201"/>
      <c r="O49" s="189" t="n">
        <f aca="false">M49+H49+N49+L49+J49+K49</f>
        <v>150</v>
      </c>
      <c r="P49" s="190"/>
      <c r="Q49" s="191"/>
      <c r="R49" s="103"/>
      <c r="S49" s="103"/>
      <c r="T49" s="192"/>
      <c r="U49" s="202"/>
      <c r="V49" s="202"/>
      <c r="W49" s="203"/>
      <c r="Y49" s="326"/>
      <c r="Z49" s="26"/>
    </row>
    <row r="50" customFormat="false" ht="15" hidden="false" customHeight="true" outlineLevel="0" collapsed="false">
      <c r="A50" s="193" t="s">
        <v>63</v>
      </c>
      <c r="B50" s="194" t="s">
        <v>92</v>
      </c>
      <c r="C50" s="195" t="n">
        <v>45553</v>
      </c>
      <c r="D50" s="196" t="s">
        <v>35</v>
      </c>
      <c r="E50" s="197"/>
      <c r="F50" s="198"/>
      <c r="G50" s="199" t="n">
        <v>358</v>
      </c>
      <c r="H50" s="199" t="n">
        <v>300</v>
      </c>
      <c r="I50" s="95" t="n">
        <f aca="false">+VLOOKUP(B50,'Daily price'!$A$2:$B$400,2,FALSE())</f>
        <v>328.9</v>
      </c>
      <c r="J50" s="200" t="n">
        <v>9</v>
      </c>
      <c r="K50" s="201"/>
      <c r="L50" s="201"/>
      <c r="M50" s="201"/>
      <c r="N50" s="201"/>
      <c r="O50" s="189" t="n">
        <f aca="false">M50+H50+N50+L50+J50+K50</f>
        <v>309</v>
      </c>
      <c r="P50" s="190"/>
      <c r="Q50" s="191"/>
      <c r="R50" s="103"/>
      <c r="S50" s="103"/>
      <c r="T50" s="192"/>
      <c r="U50" s="202"/>
      <c r="V50" s="202"/>
      <c r="W50" s="203"/>
      <c r="Y50" s="326"/>
      <c r="Z50" s="26"/>
    </row>
    <row r="51" customFormat="false" ht="15" hidden="false" customHeight="true" outlineLevel="0" collapsed="false">
      <c r="A51" s="193" t="s">
        <v>63</v>
      </c>
      <c r="B51" s="194" t="s">
        <v>94</v>
      </c>
      <c r="C51" s="195" t="n">
        <v>45553</v>
      </c>
      <c r="D51" s="196" t="s">
        <v>35</v>
      </c>
      <c r="E51" s="197"/>
      <c r="F51" s="198"/>
      <c r="G51" s="199" t="n">
        <v>462</v>
      </c>
      <c r="H51" s="199" t="n">
        <v>500</v>
      </c>
      <c r="I51" s="95"/>
      <c r="J51" s="200" t="n">
        <v>15</v>
      </c>
      <c r="K51" s="201"/>
      <c r="L51" s="201"/>
      <c r="M51" s="201"/>
      <c r="N51" s="201"/>
      <c r="O51" s="189" t="n">
        <f aca="false">M51+H51+N51+L51+J51+K51</f>
        <v>515</v>
      </c>
      <c r="P51" s="190"/>
      <c r="Q51" s="191"/>
      <c r="R51" s="103"/>
      <c r="S51" s="103"/>
      <c r="T51" s="192"/>
      <c r="U51" s="202"/>
      <c r="V51" s="202"/>
      <c r="W51" s="203"/>
      <c r="Y51" s="326"/>
      <c r="Z51" s="26"/>
    </row>
    <row r="52" customFormat="false" ht="15" hidden="false" customHeight="true" outlineLevel="0" collapsed="false">
      <c r="A52" s="327" t="s">
        <v>63</v>
      </c>
      <c r="B52" s="328" t="s">
        <v>95</v>
      </c>
      <c r="C52" s="329" t="n">
        <v>45551</v>
      </c>
      <c r="D52" s="330" t="s">
        <v>35</v>
      </c>
      <c r="E52" s="331"/>
      <c r="F52" s="331"/>
      <c r="G52" s="332" t="n">
        <v>875</v>
      </c>
      <c r="H52" s="333" t="n">
        <v>150</v>
      </c>
      <c r="I52" s="334"/>
      <c r="J52" s="335" t="n">
        <v>15</v>
      </c>
      <c r="K52" s="308"/>
      <c r="L52" s="312"/>
      <c r="M52" s="312"/>
      <c r="N52" s="312"/>
      <c r="O52" s="336" t="n">
        <f aca="false">M52+H52+N52+L52+J52</f>
        <v>165</v>
      </c>
      <c r="P52" s="336"/>
      <c r="Q52" s="337"/>
      <c r="R52" s="338"/>
      <c r="S52" s="338"/>
      <c r="T52" s="339"/>
      <c r="U52" s="340"/>
      <c r="V52" s="340"/>
      <c r="W52" s="341"/>
      <c r="Y52" s="326"/>
      <c r="Z52" s="26"/>
    </row>
    <row r="53" customFormat="false" ht="15" hidden="false" customHeight="true" outlineLevel="0" collapsed="false">
      <c r="A53" s="342" t="s">
        <v>63</v>
      </c>
      <c r="B53" s="343" t="s">
        <v>96</v>
      </c>
      <c r="C53" s="344" t="n">
        <v>45547</v>
      </c>
      <c r="D53" s="345" t="s">
        <v>35</v>
      </c>
      <c r="E53" s="346"/>
      <c r="F53" s="347"/>
      <c r="G53" s="348" t="n">
        <v>757</v>
      </c>
      <c r="H53" s="348" t="n">
        <f aca="false">216+50</f>
        <v>266</v>
      </c>
      <c r="I53" s="349"/>
      <c r="J53" s="350"/>
      <c r="K53" s="201"/>
      <c r="L53" s="201"/>
      <c r="M53" s="201"/>
      <c r="N53" s="201"/>
      <c r="O53" s="351" t="n">
        <f aca="false">M53+H53+N53+L53+J53+K53</f>
        <v>266</v>
      </c>
      <c r="P53" s="352"/>
      <c r="Q53" s="353"/>
      <c r="R53" s="354"/>
      <c r="S53" s="354"/>
      <c r="T53" s="355"/>
      <c r="U53" s="356"/>
      <c r="V53" s="356"/>
      <c r="W53" s="357"/>
      <c r="Y53" s="326"/>
      <c r="Z53" s="26"/>
    </row>
    <row r="54" customFormat="false" ht="15" hidden="false" customHeight="true" outlineLevel="0" collapsed="false">
      <c r="A54" s="124" t="s">
        <v>63</v>
      </c>
      <c r="B54" s="125" t="s">
        <v>97</v>
      </c>
      <c r="C54" s="89" t="n">
        <v>45546</v>
      </c>
      <c r="D54" s="90" t="s">
        <v>69</v>
      </c>
      <c r="E54" s="346" t="n">
        <v>45718</v>
      </c>
      <c r="F54" s="358" t="n">
        <v>1300</v>
      </c>
      <c r="G54" s="359" t="n">
        <v>802</v>
      </c>
      <c r="H54" s="359" t="n">
        <v>150</v>
      </c>
      <c r="I54" s="92" t="n">
        <f aca="false">+VLOOKUP(B54,'Daily price'!$A$2:$B$400,2,FALSE())</f>
        <v>1355</v>
      </c>
      <c r="J54" s="137"/>
      <c r="K54" s="137"/>
      <c r="L54" s="137"/>
      <c r="M54" s="137"/>
      <c r="N54" s="137"/>
      <c r="O54" s="100" t="n">
        <f aca="false">M54+H54+N54+L54+J54+K54</f>
        <v>150</v>
      </c>
      <c r="P54" s="101"/>
      <c r="Q54" s="102"/>
      <c r="R54" s="360"/>
      <c r="S54" s="360"/>
      <c r="T54" s="361"/>
      <c r="U54" s="126"/>
      <c r="V54" s="126"/>
      <c r="W54" s="362"/>
      <c r="Y54" s="326"/>
      <c r="Z54" s="26"/>
    </row>
    <row r="55" customFormat="false" ht="15" hidden="false" customHeight="true" outlineLevel="0" collapsed="false">
      <c r="A55" s="124" t="s">
        <v>63</v>
      </c>
      <c r="B55" s="125" t="s">
        <v>43</v>
      </c>
      <c r="C55" s="89" t="n">
        <v>45546</v>
      </c>
      <c r="D55" s="90" t="s">
        <v>35</v>
      </c>
      <c r="E55" s="91"/>
      <c r="F55" s="363"/>
      <c r="G55" s="359" t="n">
        <v>974</v>
      </c>
      <c r="H55" s="359" t="n">
        <v>150</v>
      </c>
      <c r="I55" s="92"/>
      <c r="J55" s="137"/>
      <c r="K55" s="137"/>
      <c r="L55" s="137"/>
      <c r="M55" s="137"/>
      <c r="N55" s="137"/>
      <c r="O55" s="100" t="n">
        <f aca="false">M55+H55+N55+L55+J55+K55</f>
        <v>150</v>
      </c>
      <c r="P55" s="101"/>
      <c r="Q55" s="102"/>
      <c r="R55" s="360"/>
      <c r="S55" s="360"/>
      <c r="T55" s="361"/>
      <c r="U55" s="126"/>
      <c r="V55" s="126"/>
      <c r="W55" s="362"/>
      <c r="Y55" s="326"/>
      <c r="Z55" s="26"/>
    </row>
    <row r="56" customFormat="false" ht="15" hidden="false" customHeight="true" outlineLevel="0" collapsed="false">
      <c r="A56" s="124" t="s">
        <v>63</v>
      </c>
      <c r="B56" s="125" t="s">
        <v>98</v>
      </c>
      <c r="C56" s="89" t="n">
        <v>45546</v>
      </c>
      <c r="D56" s="90" t="s">
        <v>35</v>
      </c>
      <c r="E56" s="91"/>
      <c r="F56" s="363"/>
      <c r="G56" s="359" t="n">
        <v>596.5</v>
      </c>
      <c r="H56" s="359" t="n">
        <v>200</v>
      </c>
      <c r="I56" s="92"/>
      <c r="J56" s="137" t="n">
        <v>19</v>
      </c>
      <c r="K56" s="137"/>
      <c r="L56" s="137"/>
      <c r="M56" s="137"/>
      <c r="N56" s="137"/>
      <c r="O56" s="100" t="n">
        <f aca="false">M56+H56+N56+L56+J56+K56</f>
        <v>219</v>
      </c>
      <c r="P56" s="101"/>
      <c r="Q56" s="102"/>
      <c r="R56" s="360"/>
      <c r="S56" s="360"/>
      <c r="T56" s="361"/>
      <c r="U56" s="126"/>
      <c r="V56" s="126"/>
      <c r="W56" s="362"/>
      <c r="Y56" s="326"/>
      <c r="Z56" s="26"/>
    </row>
    <row r="57" customFormat="false" ht="15" hidden="false" customHeight="true" outlineLevel="0" collapsed="false">
      <c r="A57" s="124" t="s">
        <v>99</v>
      </c>
      <c r="B57" s="125" t="s">
        <v>100</v>
      </c>
      <c r="C57" s="89" t="n">
        <v>45546</v>
      </c>
      <c r="D57" s="90" t="s">
        <v>69</v>
      </c>
      <c r="E57" s="91" t="n">
        <v>45756</v>
      </c>
      <c r="F57" s="364" t="n">
        <v>1046</v>
      </c>
      <c r="G57" s="359" t="n">
        <v>787</v>
      </c>
      <c r="H57" s="359" t="n">
        <v>250</v>
      </c>
      <c r="I57" s="92" t="n">
        <f aca="false">+VLOOKUP(B57,'Daily price'!$A$2:$B$400,2,FALSE())</f>
        <v>870</v>
      </c>
      <c r="J57" s="137"/>
      <c r="K57" s="137"/>
      <c r="L57" s="137"/>
      <c r="M57" s="137"/>
      <c r="N57" s="137"/>
      <c r="O57" s="100" t="n">
        <f aca="false">M57+H57+N57+L57+J57+K57</f>
        <v>250</v>
      </c>
      <c r="P57" s="101"/>
      <c r="Q57" s="102"/>
      <c r="R57" s="360"/>
      <c r="S57" s="360"/>
      <c r="T57" s="361"/>
      <c r="U57" s="126"/>
      <c r="V57" s="126"/>
      <c r="W57" s="362"/>
      <c r="Y57" s="326"/>
      <c r="Z57" s="26"/>
    </row>
    <row r="58" customFormat="false" ht="15" hidden="false" customHeight="true" outlineLevel="0" collapsed="false">
      <c r="A58" s="124" t="s">
        <v>63</v>
      </c>
      <c r="B58" s="125" t="s">
        <v>86</v>
      </c>
      <c r="C58" s="89" t="n">
        <v>45546</v>
      </c>
      <c r="D58" s="90" t="s">
        <v>35</v>
      </c>
      <c r="E58" s="91"/>
      <c r="F58" s="363"/>
      <c r="G58" s="359" t="n">
        <v>870</v>
      </c>
      <c r="H58" s="359" t="n">
        <f aca="false">48+50+30+51+50</f>
        <v>229</v>
      </c>
      <c r="I58" s="92"/>
      <c r="J58" s="137" t="n">
        <v>22</v>
      </c>
      <c r="K58" s="137"/>
      <c r="L58" s="137"/>
      <c r="M58" s="137"/>
      <c r="N58" s="137"/>
      <c r="O58" s="100" t="n">
        <f aca="false">M58+H58+N58+L58+J58+K58</f>
        <v>251</v>
      </c>
      <c r="P58" s="101"/>
      <c r="Q58" s="102"/>
      <c r="R58" s="360"/>
      <c r="S58" s="360"/>
      <c r="T58" s="361"/>
      <c r="U58" s="126"/>
      <c r="V58" s="126"/>
      <c r="W58" s="362"/>
      <c r="Y58" s="326"/>
      <c r="Z58" s="26"/>
    </row>
    <row r="59" customFormat="false" ht="15" hidden="false" customHeight="true" outlineLevel="0" collapsed="false">
      <c r="A59" s="124" t="s">
        <v>63</v>
      </c>
      <c r="B59" s="125" t="s">
        <v>70</v>
      </c>
      <c r="C59" s="89" t="n">
        <v>45546</v>
      </c>
      <c r="D59" s="90" t="s">
        <v>35</v>
      </c>
      <c r="E59" s="91"/>
      <c r="F59" s="363"/>
      <c r="G59" s="359" t="n">
        <v>676</v>
      </c>
      <c r="H59" s="359" t="n">
        <f aca="false">175+120</f>
        <v>295</v>
      </c>
      <c r="I59" s="92"/>
      <c r="J59" s="137" t="n">
        <v>29</v>
      </c>
      <c r="K59" s="137"/>
      <c r="L59" s="137"/>
      <c r="M59" s="137"/>
      <c r="N59" s="137"/>
      <c r="O59" s="100" t="n">
        <f aca="false">M59+H59+N59+L59+J59+K59</f>
        <v>324</v>
      </c>
      <c r="P59" s="101"/>
      <c r="Q59" s="102"/>
      <c r="R59" s="360"/>
      <c r="S59" s="360"/>
      <c r="T59" s="361"/>
      <c r="U59" s="126"/>
      <c r="V59" s="126"/>
      <c r="W59" s="362"/>
      <c r="Y59" s="326"/>
      <c r="Z59" s="26"/>
    </row>
    <row r="60" customFormat="false" ht="15" hidden="false" customHeight="true" outlineLevel="0" collapsed="false">
      <c r="A60" s="124" t="s">
        <v>63</v>
      </c>
      <c r="B60" s="125" t="s">
        <v>80</v>
      </c>
      <c r="C60" s="89" t="n">
        <v>45546</v>
      </c>
      <c r="D60" s="90" t="s">
        <v>35</v>
      </c>
      <c r="E60" s="91"/>
      <c r="F60" s="363"/>
      <c r="G60" s="359" t="n">
        <v>274</v>
      </c>
      <c r="H60" s="359" t="n">
        <v>400</v>
      </c>
      <c r="I60" s="92"/>
      <c r="J60" s="137"/>
      <c r="K60" s="137"/>
      <c r="L60" s="137"/>
      <c r="M60" s="137"/>
      <c r="N60" s="137"/>
      <c r="O60" s="100" t="n">
        <f aca="false">M60+H60+N60+L60+J60+K60</f>
        <v>400</v>
      </c>
      <c r="P60" s="101"/>
      <c r="Q60" s="102"/>
      <c r="R60" s="360"/>
      <c r="S60" s="360"/>
      <c r="T60" s="361"/>
      <c r="U60" s="126"/>
      <c r="V60" s="126"/>
      <c r="W60" s="362"/>
      <c r="X60" s="365"/>
      <c r="Y60" s="326"/>
      <c r="Z60" s="26"/>
    </row>
    <row r="61" customFormat="false" ht="14.25" hidden="false" customHeight="false" outlineLevel="0" collapsed="false">
      <c r="A61" s="124" t="s">
        <v>63</v>
      </c>
      <c r="B61" s="125" t="s">
        <v>101</v>
      </c>
      <c r="C61" s="89" t="n">
        <v>45546</v>
      </c>
      <c r="D61" s="90" t="s">
        <v>35</v>
      </c>
      <c r="E61" s="91"/>
      <c r="F61" s="363"/>
      <c r="G61" s="359" t="n">
        <v>486</v>
      </c>
      <c r="H61" s="359" t="n">
        <f aca="false">396+20</f>
        <v>416</v>
      </c>
      <c r="I61" s="92"/>
      <c r="J61" s="137"/>
      <c r="K61" s="137"/>
      <c r="L61" s="137"/>
      <c r="M61" s="137"/>
      <c r="N61" s="137"/>
      <c r="O61" s="100" t="n">
        <f aca="false">M61+H61+N61+L61+J61+K61</f>
        <v>416</v>
      </c>
      <c r="P61" s="101"/>
      <c r="Q61" s="102"/>
      <c r="R61" s="360"/>
      <c r="S61" s="360"/>
      <c r="T61" s="361"/>
      <c r="U61" s="126"/>
      <c r="V61" s="126"/>
      <c r="W61" s="362"/>
      <c r="Y61" s="326"/>
      <c r="Z61" s="26"/>
    </row>
    <row r="62" customFormat="false" ht="15" hidden="false" customHeight="true" outlineLevel="0" collapsed="false">
      <c r="A62" s="128" t="s">
        <v>63</v>
      </c>
      <c r="B62" s="129" t="s">
        <v>45</v>
      </c>
      <c r="C62" s="130" t="n">
        <v>45545</v>
      </c>
      <c r="D62" s="131" t="s">
        <v>35</v>
      </c>
      <c r="E62" s="366"/>
      <c r="F62" s="367"/>
      <c r="G62" s="134" t="n">
        <v>1345</v>
      </c>
      <c r="H62" s="134" t="n">
        <v>150</v>
      </c>
      <c r="I62" s="135"/>
      <c r="J62" s="136" t="n">
        <v>21</v>
      </c>
      <c r="K62" s="137"/>
      <c r="L62" s="137"/>
      <c r="M62" s="137"/>
      <c r="N62" s="137"/>
      <c r="O62" s="138" t="n">
        <f aca="false">M62+H62+N62+L62+J62+K62</f>
        <v>171</v>
      </c>
      <c r="P62" s="139"/>
      <c r="Q62" s="140"/>
      <c r="R62" s="141"/>
      <c r="S62" s="141"/>
      <c r="T62" s="368"/>
      <c r="U62" s="144"/>
      <c r="V62" s="144"/>
      <c r="W62" s="145"/>
      <c r="Y62" s="326"/>
      <c r="Z62" s="26"/>
    </row>
    <row r="63" customFormat="false" ht="15" hidden="false" customHeight="true" outlineLevel="0" collapsed="false">
      <c r="A63" s="128" t="s">
        <v>63</v>
      </c>
      <c r="B63" s="129" t="s">
        <v>102</v>
      </c>
      <c r="C63" s="130" t="n">
        <v>45545</v>
      </c>
      <c r="D63" s="131" t="s">
        <v>35</v>
      </c>
      <c r="E63" s="132"/>
      <c r="F63" s="133"/>
      <c r="G63" s="134" t="n">
        <v>401</v>
      </c>
      <c r="H63" s="134" t="n">
        <v>500</v>
      </c>
      <c r="I63" s="135"/>
      <c r="J63" s="136"/>
      <c r="K63" s="137"/>
      <c r="L63" s="137"/>
      <c r="M63" s="137"/>
      <c r="N63" s="137"/>
      <c r="O63" s="138" t="n">
        <f aca="false">M63+H63+N63+L63+J63+K63</f>
        <v>500</v>
      </c>
      <c r="P63" s="139"/>
      <c r="Q63" s="140"/>
      <c r="R63" s="141"/>
      <c r="S63" s="141"/>
      <c r="T63" s="368"/>
      <c r="U63" s="144"/>
      <c r="V63" s="144"/>
      <c r="W63" s="145"/>
      <c r="Y63" s="326"/>
      <c r="Z63" s="26"/>
    </row>
    <row r="64" customFormat="false" ht="15" hidden="false" customHeight="true" outlineLevel="0" collapsed="false">
      <c r="A64" s="128" t="s">
        <v>63</v>
      </c>
      <c r="B64" s="129" t="s">
        <v>103</v>
      </c>
      <c r="C64" s="130" t="n">
        <v>45545</v>
      </c>
      <c r="D64" s="131" t="s">
        <v>35</v>
      </c>
      <c r="E64" s="132"/>
      <c r="F64" s="133"/>
      <c r="G64" s="134" t="n">
        <v>411</v>
      </c>
      <c r="H64" s="134" t="n">
        <f aca="false">43+50+100+20+40+237</f>
        <v>490</v>
      </c>
      <c r="I64" s="135"/>
      <c r="J64" s="136" t="n">
        <v>14</v>
      </c>
      <c r="K64" s="137"/>
      <c r="L64" s="137"/>
      <c r="M64" s="137"/>
      <c r="N64" s="137"/>
      <c r="O64" s="138" t="n">
        <f aca="false">M64+H64+N64+L64+J64+K64</f>
        <v>504</v>
      </c>
      <c r="P64" s="139"/>
      <c r="Q64" s="140"/>
      <c r="R64" s="141"/>
      <c r="S64" s="141"/>
      <c r="T64" s="368"/>
      <c r="U64" s="144"/>
      <c r="V64" s="144"/>
      <c r="W64" s="145"/>
      <c r="X64" s="365"/>
      <c r="Y64" s="326"/>
      <c r="Z64" s="26"/>
    </row>
    <row r="65" customFormat="false" ht="15" hidden="false" customHeight="true" outlineLevel="0" collapsed="false">
      <c r="A65" s="128" t="s">
        <v>63</v>
      </c>
      <c r="B65" s="129" t="s">
        <v>44</v>
      </c>
      <c r="C65" s="130" t="n">
        <v>45545</v>
      </c>
      <c r="D65" s="131" t="s">
        <v>35</v>
      </c>
      <c r="E65" s="366"/>
      <c r="F65" s="367"/>
      <c r="G65" s="134" t="n">
        <v>251.5</v>
      </c>
      <c r="H65" s="134" t="n">
        <v>800</v>
      </c>
      <c r="I65" s="135"/>
      <c r="J65" s="136" t="n">
        <v>6</v>
      </c>
      <c r="K65" s="137"/>
      <c r="L65" s="137"/>
      <c r="M65" s="137"/>
      <c r="N65" s="137"/>
      <c r="O65" s="138" t="n">
        <f aca="false">M65+H65+N65+L65+J65+K65</f>
        <v>806</v>
      </c>
      <c r="P65" s="139"/>
      <c r="Q65" s="140"/>
      <c r="R65" s="141"/>
      <c r="S65" s="141"/>
      <c r="T65" s="368"/>
      <c r="U65" s="144"/>
      <c r="V65" s="144"/>
      <c r="W65" s="145"/>
      <c r="Y65" s="326"/>
      <c r="Z65" s="26"/>
    </row>
    <row r="66" customFormat="false" ht="15" hidden="false" customHeight="true" outlineLevel="0" collapsed="false">
      <c r="A66" s="128" t="s">
        <v>63</v>
      </c>
      <c r="B66" s="129" t="s">
        <v>47</v>
      </c>
      <c r="C66" s="130" t="n">
        <v>45545</v>
      </c>
      <c r="D66" s="131" t="s">
        <v>35</v>
      </c>
      <c r="E66" s="132"/>
      <c r="F66" s="133"/>
      <c r="G66" s="134" t="n">
        <v>214</v>
      </c>
      <c r="H66" s="134" t="n">
        <v>935</v>
      </c>
      <c r="I66" s="135"/>
      <c r="J66" s="136"/>
      <c r="K66" s="137"/>
      <c r="L66" s="137"/>
      <c r="M66" s="137"/>
      <c r="N66" s="137"/>
      <c r="O66" s="138" t="n">
        <f aca="false">M66+H66+N66+L66+J66+K66</f>
        <v>935</v>
      </c>
      <c r="P66" s="139"/>
      <c r="Q66" s="140"/>
      <c r="R66" s="141"/>
      <c r="S66" s="141"/>
      <c r="T66" s="368"/>
      <c r="U66" s="144"/>
      <c r="V66" s="144"/>
      <c r="W66" s="145"/>
      <c r="Y66" s="326"/>
      <c r="Z66" s="26"/>
    </row>
    <row r="67" customFormat="false" ht="15" hidden="false" customHeight="true" outlineLevel="0" collapsed="false">
      <c r="A67" s="327" t="s">
        <v>63</v>
      </c>
      <c r="B67" s="328" t="s">
        <v>104</v>
      </c>
      <c r="C67" s="329" t="n">
        <v>45544</v>
      </c>
      <c r="D67" s="330" t="s">
        <v>76</v>
      </c>
      <c r="E67" s="369" t="n">
        <v>45781</v>
      </c>
      <c r="F67" s="370" t="n">
        <v>879</v>
      </c>
      <c r="G67" s="332" t="n">
        <v>832</v>
      </c>
      <c r="H67" s="333" t="n">
        <v>240</v>
      </c>
      <c r="I67" s="334" t="n">
        <f aca="false">+VLOOKUP(B67,'Daily price'!$A$2:$B$400,2,FALSE())</f>
        <v>913.9</v>
      </c>
      <c r="J67" s="335" t="n">
        <v>16</v>
      </c>
      <c r="K67" s="308"/>
      <c r="L67" s="312"/>
      <c r="M67" s="312"/>
      <c r="N67" s="312"/>
      <c r="O67" s="336" t="n">
        <f aca="false">M67+H67+N67+L67+J67</f>
        <v>256</v>
      </c>
      <c r="P67" s="336"/>
      <c r="Q67" s="335"/>
      <c r="R67" s="338"/>
      <c r="S67" s="338"/>
      <c r="T67" s="339"/>
      <c r="U67" s="340"/>
      <c r="V67" s="340"/>
      <c r="W67" s="371"/>
      <c r="Y67" s="326"/>
      <c r="Z67" s="26"/>
    </row>
    <row r="68" customFormat="false" ht="15" hidden="false" customHeight="true" outlineLevel="0" collapsed="false">
      <c r="A68" s="327" t="s">
        <v>63</v>
      </c>
      <c r="B68" s="328" t="s">
        <v>73</v>
      </c>
      <c r="C68" s="329" t="n">
        <v>45544</v>
      </c>
      <c r="D68" s="330" t="s">
        <v>35</v>
      </c>
      <c r="E68" s="331"/>
      <c r="F68" s="331"/>
      <c r="G68" s="332" t="n">
        <v>280</v>
      </c>
      <c r="H68" s="333" t="n">
        <v>400</v>
      </c>
      <c r="I68" s="334"/>
      <c r="J68" s="335"/>
      <c r="K68" s="308"/>
      <c r="L68" s="312"/>
      <c r="M68" s="312"/>
      <c r="N68" s="312"/>
      <c r="O68" s="336" t="n">
        <f aca="false">M68+H68+N68+L68</f>
        <v>400</v>
      </c>
      <c r="P68" s="336"/>
      <c r="Q68" s="337"/>
      <c r="R68" s="338"/>
      <c r="S68" s="338"/>
      <c r="T68" s="339"/>
      <c r="U68" s="340"/>
      <c r="V68" s="340"/>
      <c r="W68" s="371"/>
      <c r="Y68" s="326"/>
      <c r="Z68" s="26"/>
    </row>
    <row r="69" customFormat="false" ht="15" hidden="false" customHeight="true" outlineLevel="0" collapsed="false">
      <c r="A69" s="327" t="s">
        <v>63</v>
      </c>
      <c r="B69" s="328" t="s">
        <v>80</v>
      </c>
      <c r="C69" s="329" t="n">
        <v>45544</v>
      </c>
      <c r="D69" s="330" t="s">
        <v>35</v>
      </c>
      <c r="E69" s="331"/>
      <c r="F69" s="331"/>
      <c r="G69" s="332" t="n">
        <v>281</v>
      </c>
      <c r="H69" s="333" t="n">
        <v>400</v>
      </c>
      <c r="I69" s="334"/>
      <c r="J69" s="335"/>
      <c r="K69" s="308"/>
      <c r="L69" s="312"/>
      <c r="M69" s="312"/>
      <c r="N69" s="312"/>
      <c r="O69" s="336" t="n">
        <f aca="false">M69+H69+N69+L69</f>
        <v>400</v>
      </c>
      <c r="P69" s="336"/>
      <c r="Q69" s="337"/>
      <c r="R69" s="338"/>
      <c r="S69" s="338"/>
      <c r="T69" s="339"/>
      <c r="U69" s="340"/>
      <c r="V69" s="340"/>
      <c r="W69" s="341"/>
      <c r="Y69" s="326"/>
      <c r="Z69" s="26"/>
    </row>
    <row r="70" customFormat="false" ht="14.25" hidden="false" customHeight="false" outlineLevel="0" collapsed="false">
      <c r="A70" s="327" t="s">
        <v>63</v>
      </c>
      <c r="B70" s="328" t="s">
        <v>93</v>
      </c>
      <c r="C70" s="329" t="n">
        <v>45544</v>
      </c>
      <c r="D70" s="330" t="s">
        <v>35</v>
      </c>
      <c r="E70" s="331"/>
      <c r="F70" s="331"/>
      <c r="G70" s="332" t="n">
        <v>228</v>
      </c>
      <c r="H70" s="333" t="n">
        <v>500</v>
      </c>
      <c r="I70" s="334"/>
      <c r="J70" s="335"/>
      <c r="K70" s="308"/>
      <c r="L70" s="312"/>
      <c r="M70" s="312"/>
      <c r="N70" s="312"/>
      <c r="O70" s="336" t="n">
        <f aca="false">M70+H70+N70+L70</f>
        <v>500</v>
      </c>
      <c r="P70" s="336"/>
      <c r="Q70" s="337"/>
      <c r="R70" s="338"/>
      <c r="S70" s="338"/>
      <c r="T70" s="339"/>
      <c r="U70" s="340"/>
      <c r="V70" s="340"/>
      <c r="W70" s="341"/>
      <c r="Y70" s="326"/>
      <c r="Z70" s="26"/>
    </row>
    <row r="71" customFormat="false" ht="14.25" hidden="false" customHeight="false" outlineLevel="0" collapsed="false">
      <c r="A71" s="372" t="s">
        <v>63</v>
      </c>
      <c r="B71" s="208" t="s">
        <v>45</v>
      </c>
      <c r="C71" s="209" t="n">
        <v>45537</v>
      </c>
      <c r="D71" s="210" t="s">
        <v>35</v>
      </c>
      <c r="E71" s="208"/>
      <c r="F71" s="208"/>
      <c r="G71" s="240" t="n">
        <v>1355</v>
      </c>
      <c r="H71" s="240" t="n">
        <v>149</v>
      </c>
      <c r="I71" s="213"/>
      <c r="J71" s="229" t="n">
        <v>23</v>
      </c>
      <c r="K71" s="229"/>
      <c r="L71" s="229"/>
      <c r="M71" s="229"/>
      <c r="N71" s="229"/>
      <c r="O71" s="215" t="n">
        <f aca="false">M71+H71+N71+L71+J71</f>
        <v>172</v>
      </c>
      <c r="P71" s="215"/>
      <c r="Q71" s="373"/>
      <c r="R71" s="217"/>
      <c r="S71" s="217"/>
      <c r="T71" s="219"/>
      <c r="U71" s="218"/>
      <c r="V71" s="218"/>
      <c r="W71" s="162"/>
      <c r="Y71" s="326"/>
      <c r="Z71" s="26"/>
    </row>
    <row r="72" customFormat="false" ht="14.25" hidden="false" customHeight="false" outlineLevel="0" collapsed="false">
      <c r="A72" s="372" t="s">
        <v>63</v>
      </c>
      <c r="B72" s="208" t="s">
        <v>98</v>
      </c>
      <c r="C72" s="209" t="n">
        <v>45537</v>
      </c>
      <c r="D72" s="210" t="s">
        <v>35</v>
      </c>
      <c r="E72" s="208"/>
      <c r="F72" s="208"/>
      <c r="G72" s="240" t="n">
        <v>625</v>
      </c>
      <c r="H72" s="240" t="n">
        <v>170</v>
      </c>
      <c r="I72" s="213"/>
      <c r="J72" s="229" t="n">
        <v>13</v>
      </c>
      <c r="K72" s="229"/>
      <c r="L72" s="229"/>
      <c r="M72" s="229"/>
      <c r="N72" s="229"/>
      <c r="O72" s="215" t="n">
        <f aca="false">M72+H72+N72+L72+J72</f>
        <v>183</v>
      </c>
      <c r="P72" s="215"/>
      <c r="Q72" s="373"/>
      <c r="R72" s="217"/>
      <c r="S72" s="217"/>
      <c r="T72" s="219"/>
      <c r="U72" s="218"/>
      <c r="V72" s="218"/>
      <c r="W72" s="162"/>
      <c r="Y72" s="326"/>
      <c r="Z72" s="26"/>
    </row>
    <row r="73" customFormat="false" ht="14.25" hidden="false" customHeight="false" outlineLevel="0" collapsed="false">
      <c r="A73" s="372" t="s">
        <v>63</v>
      </c>
      <c r="B73" s="208" t="s">
        <v>83</v>
      </c>
      <c r="C73" s="209" t="n">
        <v>45537</v>
      </c>
      <c r="D73" s="210" t="s">
        <v>35</v>
      </c>
      <c r="E73" s="208"/>
      <c r="F73" s="208"/>
      <c r="G73" s="240" t="n">
        <v>228</v>
      </c>
      <c r="H73" s="240" t="n">
        <f aca="false">720+100+80</f>
        <v>900</v>
      </c>
      <c r="I73" s="213"/>
      <c r="J73" s="229"/>
      <c r="K73" s="229"/>
      <c r="L73" s="229"/>
      <c r="M73" s="229"/>
      <c r="N73" s="229"/>
      <c r="O73" s="215" t="n">
        <f aca="false">M73+H73+N73+L73</f>
        <v>900</v>
      </c>
      <c r="P73" s="215"/>
      <c r="Q73" s="373"/>
      <c r="R73" s="217"/>
      <c r="S73" s="217"/>
      <c r="T73" s="219"/>
      <c r="U73" s="218"/>
      <c r="V73" s="218"/>
      <c r="W73" s="162"/>
      <c r="Y73" s="326"/>
      <c r="Z73" s="26"/>
    </row>
    <row r="74" customFormat="false" ht="14.25" hidden="false" customHeight="false" outlineLevel="0" collapsed="false">
      <c r="A74" s="374" t="s">
        <v>63</v>
      </c>
      <c r="B74" s="183" t="s">
        <v>43</v>
      </c>
      <c r="C74" s="375" t="n">
        <v>45533</v>
      </c>
      <c r="D74" s="185" t="s">
        <v>69</v>
      </c>
      <c r="E74" s="186" t="n">
        <v>45539</v>
      </c>
      <c r="F74" s="187" t="n">
        <v>1040</v>
      </c>
      <c r="G74" s="376" t="n">
        <v>1000</v>
      </c>
      <c r="H74" s="377" t="n">
        <v>194</v>
      </c>
      <c r="I74" s="378" t="n">
        <f aca="false">+VLOOKUP(B74,'Daily price'!$A$2:$B$400,2,FALSE())</f>
        <v>882.1</v>
      </c>
      <c r="J74" s="187"/>
      <c r="K74" s="201"/>
      <c r="L74" s="201"/>
      <c r="M74" s="201"/>
      <c r="N74" s="201"/>
      <c r="O74" s="379" t="n">
        <f aca="false">M74+H74+N74+L74+1</f>
        <v>195</v>
      </c>
      <c r="P74" s="380"/>
      <c r="Q74" s="381"/>
      <c r="R74" s="382"/>
      <c r="S74" s="382"/>
      <c r="T74" s="383"/>
      <c r="U74" s="122"/>
      <c r="V74" s="122"/>
      <c r="W74" s="384"/>
      <c r="Y74" s="326"/>
      <c r="Z74" s="26"/>
    </row>
    <row r="75" customFormat="false" ht="14.25" hidden="false" customHeight="false" outlineLevel="0" collapsed="false">
      <c r="A75" s="327" t="s">
        <v>63</v>
      </c>
      <c r="B75" s="328" t="s">
        <v>95</v>
      </c>
      <c r="C75" s="329" t="n">
        <v>45529</v>
      </c>
      <c r="D75" s="330" t="s">
        <v>35</v>
      </c>
      <c r="E75" s="331"/>
      <c r="F75" s="331"/>
      <c r="G75" s="332" t="n">
        <v>875</v>
      </c>
      <c r="H75" s="333" t="n">
        <v>110</v>
      </c>
      <c r="I75" s="334"/>
      <c r="J75" s="335" t="n">
        <v>11</v>
      </c>
      <c r="K75" s="308"/>
      <c r="L75" s="312"/>
      <c r="M75" s="312"/>
      <c r="N75" s="312"/>
      <c r="O75" s="336" t="n">
        <f aca="false">M75+H75+N75+L75+J75</f>
        <v>121</v>
      </c>
      <c r="P75" s="336"/>
      <c r="Q75" s="337"/>
      <c r="R75" s="338"/>
      <c r="S75" s="338"/>
      <c r="T75" s="339"/>
      <c r="U75" s="340"/>
      <c r="V75" s="340"/>
      <c r="W75" s="341"/>
      <c r="Y75" s="326"/>
      <c r="Z75" s="26"/>
    </row>
    <row r="76" customFormat="false" ht="14.25" hidden="false" customHeight="false" outlineLevel="0" collapsed="false">
      <c r="A76" s="207" t="s">
        <v>63</v>
      </c>
      <c r="B76" s="208" t="s">
        <v>97</v>
      </c>
      <c r="C76" s="209" t="n">
        <v>45526</v>
      </c>
      <c r="D76" s="210" t="s">
        <v>76</v>
      </c>
      <c r="E76" s="346" t="n">
        <v>45718</v>
      </c>
      <c r="F76" s="239" t="n">
        <v>1300</v>
      </c>
      <c r="G76" s="385" t="n">
        <v>913</v>
      </c>
      <c r="H76" s="240" t="n">
        <v>110</v>
      </c>
      <c r="I76" s="213" t="n">
        <f aca="false">+VLOOKUP(B76,'Daily price'!$A$2:$B$400,2,FALSE())</f>
        <v>1355</v>
      </c>
      <c r="J76" s="229" t="n">
        <v>10</v>
      </c>
      <c r="K76" s="229"/>
      <c r="L76" s="229"/>
      <c r="M76" s="229"/>
      <c r="N76" s="229"/>
      <c r="O76" s="215" t="n">
        <f aca="false">M76+H76+N76+J76</f>
        <v>120</v>
      </c>
      <c r="P76" s="215"/>
      <c r="Q76" s="229"/>
      <c r="R76" s="217"/>
      <c r="S76" s="217"/>
      <c r="T76" s="219"/>
      <c r="U76" s="126"/>
      <c r="V76" s="126"/>
      <c r="W76" s="162"/>
      <c r="Y76" s="326"/>
      <c r="Z76" s="26"/>
    </row>
    <row r="77" customFormat="false" ht="14.25" hidden="false" customHeight="false" outlineLevel="0" collapsed="false">
      <c r="A77" s="386" t="s">
        <v>63</v>
      </c>
      <c r="B77" s="208" t="s">
        <v>105</v>
      </c>
      <c r="C77" s="209" t="n">
        <v>45522</v>
      </c>
      <c r="D77" s="210" t="s">
        <v>35</v>
      </c>
      <c r="E77" s="208"/>
      <c r="F77" s="208"/>
      <c r="G77" s="385" t="n">
        <v>770</v>
      </c>
      <c r="H77" s="240" t="n">
        <f aca="false">11+50+100+99</f>
        <v>260</v>
      </c>
      <c r="I77" s="213"/>
      <c r="J77" s="229" t="n">
        <v>19</v>
      </c>
      <c r="K77" s="229"/>
      <c r="L77" s="229"/>
      <c r="M77" s="229"/>
      <c r="N77" s="229"/>
      <c r="O77" s="215" t="n">
        <f aca="false">M77+H77+N77+L77+J77</f>
        <v>279</v>
      </c>
      <c r="P77" s="215"/>
      <c r="Q77" s="373"/>
      <c r="R77" s="217"/>
      <c r="S77" s="217"/>
      <c r="T77" s="219"/>
      <c r="U77" s="218"/>
      <c r="V77" s="218"/>
      <c r="W77" s="162"/>
      <c r="Y77" s="326"/>
      <c r="Z77" s="26"/>
    </row>
    <row r="78" customFormat="false" ht="14.25" hidden="false" customHeight="false" outlineLevel="0" collapsed="false">
      <c r="A78" s="372" t="s">
        <v>63</v>
      </c>
      <c r="B78" s="237" t="s">
        <v>43</v>
      </c>
      <c r="C78" s="387" t="n">
        <v>45519</v>
      </c>
      <c r="D78" s="210" t="s">
        <v>35</v>
      </c>
      <c r="E78" s="388"/>
      <c r="F78" s="389"/>
      <c r="G78" s="390" t="n">
        <v>1295</v>
      </c>
      <c r="H78" s="391" t="n">
        <v>155</v>
      </c>
      <c r="I78" s="213"/>
      <c r="J78" s="201"/>
      <c r="K78" s="201"/>
      <c r="L78" s="201"/>
      <c r="M78" s="201"/>
      <c r="N78" s="201"/>
      <c r="O78" s="392" t="n">
        <f aca="false">M78+H78+N78+L78</f>
        <v>155</v>
      </c>
      <c r="P78" s="101"/>
      <c r="Q78" s="216"/>
      <c r="R78" s="217"/>
      <c r="S78" s="217"/>
      <c r="T78" s="219"/>
      <c r="U78" s="218"/>
      <c r="V78" s="218"/>
      <c r="W78" s="127"/>
      <c r="Y78" s="326"/>
      <c r="Z78" s="26"/>
    </row>
    <row r="79" customFormat="false" ht="14.25" hidden="false" customHeight="false" outlineLevel="0" collapsed="false">
      <c r="A79" s="124" t="s">
        <v>63</v>
      </c>
      <c r="B79" s="125" t="s">
        <v>90</v>
      </c>
      <c r="C79" s="89" t="n">
        <v>45516</v>
      </c>
      <c r="D79" s="90" t="s">
        <v>69</v>
      </c>
      <c r="E79" s="91" t="n">
        <v>45522</v>
      </c>
      <c r="F79" s="92" t="n">
        <v>720</v>
      </c>
      <c r="G79" s="93" t="n">
        <v>710</v>
      </c>
      <c r="H79" s="94" t="n">
        <v>280</v>
      </c>
      <c r="I79" s="92" t="n">
        <f aca="false">+VLOOKUP(B79,'Daily price'!$A$2:$B$400,2,FALSE())</f>
        <v>660</v>
      </c>
      <c r="J79" s="96"/>
      <c r="K79" s="96"/>
      <c r="L79" s="96"/>
      <c r="M79" s="96"/>
      <c r="N79" s="96"/>
      <c r="O79" s="100" t="n">
        <f aca="false">M79+H79+N79+L79</f>
        <v>280</v>
      </c>
      <c r="P79" s="101"/>
      <c r="Q79" s="102"/>
      <c r="R79" s="360"/>
      <c r="S79" s="360"/>
      <c r="T79" s="361"/>
      <c r="U79" s="126"/>
      <c r="V79" s="126"/>
      <c r="W79" s="127"/>
      <c r="Y79" s="326"/>
      <c r="Z79" s="26"/>
    </row>
    <row r="80" customFormat="false" ht="14.25" hidden="false" customHeight="false" outlineLevel="0" collapsed="false">
      <c r="A80" s="124" t="s">
        <v>63</v>
      </c>
      <c r="B80" s="125" t="s">
        <v>39</v>
      </c>
      <c r="C80" s="89" t="n">
        <v>45516</v>
      </c>
      <c r="D80" s="90" t="s">
        <v>69</v>
      </c>
      <c r="E80" s="91" t="n">
        <v>45522</v>
      </c>
      <c r="F80" s="92" t="n">
        <v>734</v>
      </c>
      <c r="G80" s="93" t="n">
        <v>697</v>
      </c>
      <c r="H80" s="94" t="n">
        <v>290</v>
      </c>
      <c r="I80" s="92" t="n">
        <f aca="false">+VLOOKUP(B80,'Daily price'!$A$2:$B$400,2,FALSE())</f>
        <v>661</v>
      </c>
      <c r="J80" s="96"/>
      <c r="K80" s="96"/>
      <c r="L80" s="96"/>
      <c r="M80" s="96"/>
      <c r="N80" s="96"/>
      <c r="O80" s="100" t="n">
        <f aca="false">M80+H80+N80+L80</f>
        <v>290</v>
      </c>
      <c r="P80" s="101"/>
      <c r="Q80" s="102"/>
      <c r="R80" s="360"/>
      <c r="S80" s="360"/>
      <c r="T80" s="361"/>
      <c r="U80" s="126"/>
      <c r="V80" s="126"/>
      <c r="W80" s="127"/>
      <c r="Y80" s="326"/>
      <c r="Z80" s="26"/>
    </row>
    <row r="81" customFormat="false" ht="17.25" hidden="false" customHeight="true" outlineLevel="0" collapsed="false">
      <c r="A81" s="124" t="s">
        <v>63</v>
      </c>
      <c r="B81" s="125" t="s">
        <v>102</v>
      </c>
      <c r="C81" s="89" t="n">
        <v>45516</v>
      </c>
      <c r="D81" s="90" t="s">
        <v>69</v>
      </c>
      <c r="E81" s="91" t="n">
        <v>45522</v>
      </c>
      <c r="F81" s="92" t="n">
        <v>459</v>
      </c>
      <c r="G81" s="93" t="n">
        <v>431</v>
      </c>
      <c r="H81" s="94" t="n">
        <f aca="false">329+60+131</f>
        <v>520</v>
      </c>
      <c r="I81" s="92" t="n">
        <f aca="false">+VLOOKUP(B81,'Daily price'!$A$2:$B$400,2,FALSE())</f>
        <v>356.8</v>
      </c>
      <c r="J81" s="96"/>
      <c r="K81" s="96"/>
      <c r="L81" s="96"/>
      <c r="M81" s="96"/>
      <c r="N81" s="96"/>
      <c r="O81" s="100" t="n">
        <v>460</v>
      </c>
      <c r="P81" s="101"/>
      <c r="Q81" s="102"/>
      <c r="R81" s="360"/>
      <c r="S81" s="360"/>
      <c r="T81" s="361"/>
      <c r="U81" s="126"/>
      <c r="V81" s="126"/>
      <c r="W81" s="127"/>
      <c r="Y81" s="326"/>
      <c r="Z81" s="26"/>
    </row>
    <row r="82" customFormat="false" ht="19.5" hidden="false" customHeight="true" outlineLevel="0" collapsed="false">
      <c r="A82" s="124" t="s">
        <v>63</v>
      </c>
      <c r="B82" s="125" t="s">
        <v>46</v>
      </c>
      <c r="C82" s="89" t="n">
        <v>45516</v>
      </c>
      <c r="D82" s="90" t="s">
        <v>69</v>
      </c>
      <c r="E82" s="91" t="n">
        <v>45522</v>
      </c>
      <c r="F82" s="92" t="n">
        <v>387</v>
      </c>
      <c r="G82" s="93" t="n">
        <v>384</v>
      </c>
      <c r="H82" s="94" t="n">
        <f aca="false">131+60+329</f>
        <v>520</v>
      </c>
      <c r="I82" s="92" t="n">
        <f aca="false">+VLOOKUP(B82,'Daily price'!$A$2:$B$400,2,FALSE())</f>
        <v>328</v>
      </c>
      <c r="J82" s="96"/>
      <c r="K82" s="96"/>
      <c r="L82" s="96"/>
      <c r="M82" s="96"/>
      <c r="N82" s="96"/>
      <c r="O82" s="100" t="n">
        <f aca="false">M82+H82+N82+L82</f>
        <v>520</v>
      </c>
      <c r="P82" s="101"/>
      <c r="Q82" s="102"/>
      <c r="R82" s="360"/>
      <c r="S82" s="360"/>
      <c r="T82" s="361"/>
      <c r="U82" s="126"/>
      <c r="V82" s="126"/>
      <c r="W82" s="127"/>
      <c r="Y82" s="326"/>
      <c r="Z82" s="26"/>
    </row>
    <row r="83" customFormat="false" ht="19.5" hidden="false" customHeight="true" outlineLevel="0" collapsed="false">
      <c r="A83" s="124" t="s">
        <v>63</v>
      </c>
      <c r="B83" s="125" t="s">
        <v>106</v>
      </c>
      <c r="C83" s="89" t="n">
        <v>45510</v>
      </c>
      <c r="D83" s="125" t="s">
        <v>69</v>
      </c>
      <c r="E83" s="91" t="n">
        <v>45522</v>
      </c>
      <c r="F83" s="363" t="n">
        <v>375</v>
      </c>
      <c r="G83" s="359" t="n">
        <v>332</v>
      </c>
      <c r="H83" s="359" t="n">
        <v>600</v>
      </c>
      <c r="I83" s="92" t="n">
        <f aca="false">+VLOOKUP(B83,'Daily price'!$A$2:$B$400,2,FALSE())</f>
        <v>318</v>
      </c>
      <c r="J83" s="137"/>
      <c r="K83" s="137"/>
      <c r="L83" s="137"/>
      <c r="M83" s="137"/>
      <c r="N83" s="137"/>
      <c r="O83" s="101" t="n">
        <f aca="false">M83+H83+N83+L83</f>
        <v>600</v>
      </c>
      <c r="P83" s="101"/>
      <c r="Q83" s="393"/>
      <c r="R83" s="360"/>
      <c r="S83" s="360"/>
      <c r="T83" s="361"/>
      <c r="U83" s="126"/>
      <c r="V83" s="126"/>
      <c r="W83" s="162"/>
      <c r="Y83" s="326"/>
      <c r="Z83" s="26"/>
    </row>
    <row r="84" customFormat="false" ht="19.5" hidden="false" customHeight="true" outlineLevel="0" collapsed="false">
      <c r="A84" s="124" t="s">
        <v>63</v>
      </c>
      <c r="B84" s="125" t="s">
        <v>94</v>
      </c>
      <c r="C84" s="89" t="n">
        <v>45509</v>
      </c>
      <c r="D84" s="90" t="s">
        <v>69</v>
      </c>
      <c r="E84" s="91" t="n">
        <v>45522</v>
      </c>
      <c r="F84" s="96" t="n">
        <v>535</v>
      </c>
      <c r="G84" s="93" t="n">
        <v>518</v>
      </c>
      <c r="H84" s="93" t="n">
        <v>390</v>
      </c>
      <c r="I84" s="92" t="n">
        <f aca="false">+VLOOKUP(B84,'Daily price'!$A$2:$B$400,2,FALSE())</f>
        <v>424</v>
      </c>
      <c r="J84" s="96"/>
      <c r="K84" s="96"/>
      <c r="L84" s="96"/>
      <c r="M84" s="96"/>
      <c r="N84" s="96"/>
      <c r="O84" s="394" t="n">
        <f aca="false">M84+H84+N84+L84</f>
        <v>390</v>
      </c>
      <c r="P84" s="395"/>
      <c r="Q84" s="102"/>
      <c r="R84" s="360"/>
      <c r="S84" s="360"/>
      <c r="T84" s="361"/>
      <c r="U84" s="126"/>
      <c r="V84" s="126"/>
      <c r="W84" s="162"/>
      <c r="Y84" s="326"/>
      <c r="Z84" s="26"/>
    </row>
    <row r="85" customFormat="false" ht="17.25" hidden="false" customHeight="true" outlineLevel="0" collapsed="false">
      <c r="A85" s="124" t="s">
        <v>63</v>
      </c>
      <c r="B85" s="125" t="s">
        <v>107</v>
      </c>
      <c r="C85" s="89" t="n">
        <v>45509</v>
      </c>
      <c r="D85" s="90" t="s">
        <v>69</v>
      </c>
      <c r="E85" s="91" t="n">
        <v>45522</v>
      </c>
      <c r="F85" s="92" t="n">
        <v>520</v>
      </c>
      <c r="G85" s="93" t="n">
        <v>495</v>
      </c>
      <c r="H85" s="93" t="n">
        <v>400</v>
      </c>
      <c r="I85" s="92" t="n">
        <f aca="false">+VLOOKUP(B85,'Daily price'!$A$2:$B$400,2,FALSE())</f>
        <v>457</v>
      </c>
      <c r="J85" s="96"/>
      <c r="K85" s="96"/>
      <c r="L85" s="96"/>
      <c r="M85" s="96"/>
      <c r="N85" s="96"/>
      <c r="O85" s="394" t="n">
        <f aca="false">M85+H85+N85+L85</f>
        <v>400</v>
      </c>
      <c r="P85" s="395"/>
      <c r="Q85" s="102"/>
      <c r="R85" s="360"/>
      <c r="S85" s="360"/>
      <c r="T85" s="361"/>
      <c r="U85" s="126"/>
      <c r="V85" s="126"/>
      <c r="W85" s="127"/>
      <c r="Y85" s="326"/>
      <c r="Z85" s="26"/>
    </row>
    <row r="86" customFormat="false" ht="17.25" hidden="false" customHeight="true" outlineLevel="0" collapsed="false">
      <c r="A86" s="124" t="s">
        <v>63</v>
      </c>
      <c r="B86" s="125" t="s">
        <v>88</v>
      </c>
      <c r="C86" s="89" t="n">
        <v>45509</v>
      </c>
      <c r="D86" s="90" t="s">
        <v>69</v>
      </c>
      <c r="E86" s="91" t="n">
        <v>45522</v>
      </c>
      <c r="F86" s="96" t="n">
        <v>287</v>
      </c>
      <c r="G86" s="93" t="n">
        <v>237</v>
      </c>
      <c r="H86" s="93" t="n">
        <f aca="false">36+138+666</f>
        <v>840</v>
      </c>
      <c r="I86" s="92" t="n">
        <f aca="false">+VLOOKUP(B86,'Daily price'!$A$2:$B$400,2,FALSE())</f>
        <v>199.8</v>
      </c>
      <c r="J86" s="96"/>
      <c r="K86" s="96"/>
      <c r="L86" s="96"/>
      <c r="M86" s="96"/>
      <c r="N86" s="96"/>
      <c r="O86" s="394" t="n">
        <f aca="false">M86+H86+N86+L86</f>
        <v>840</v>
      </c>
      <c r="P86" s="395"/>
      <c r="Q86" s="102"/>
      <c r="R86" s="360"/>
      <c r="S86" s="360"/>
      <c r="T86" s="361"/>
      <c r="U86" s="126"/>
      <c r="V86" s="126"/>
      <c r="W86" s="162"/>
      <c r="Y86" s="326"/>
      <c r="Z86" s="26"/>
    </row>
    <row r="87" customFormat="false" ht="17.25" hidden="false" customHeight="true" outlineLevel="0" collapsed="false">
      <c r="A87" s="124" t="s">
        <v>63</v>
      </c>
      <c r="B87" s="125" t="s">
        <v>47</v>
      </c>
      <c r="C87" s="89" t="n">
        <v>45503</v>
      </c>
      <c r="D87" s="90" t="s">
        <v>69</v>
      </c>
      <c r="E87" s="91" t="n">
        <v>45522</v>
      </c>
      <c r="F87" s="92" t="n">
        <v>264</v>
      </c>
      <c r="G87" s="93" t="n">
        <v>219</v>
      </c>
      <c r="H87" s="94" t="n">
        <f aca="false">92+189+129</f>
        <v>410</v>
      </c>
      <c r="I87" s="92" t="n">
        <f aca="false">+VLOOKUP(B87,'Daily price'!$A$2:$B$400,2,FALSE())</f>
        <v>190</v>
      </c>
      <c r="J87" s="96"/>
      <c r="K87" s="96"/>
      <c r="L87" s="96"/>
      <c r="M87" s="96"/>
      <c r="N87" s="96"/>
      <c r="O87" s="100" t="n">
        <f aca="false">M87+H87+N87+L87</f>
        <v>410</v>
      </c>
      <c r="P87" s="101"/>
      <c r="Q87" s="102"/>
      <c r="R87" s="360"/>
      <c r="S87" s="360"/>
      <c r="T87" s="361"/>
      <c r="U87" s="126"/>
      <c r="V87" s="126"/>
      <c r="W87" s="127"/>
      <c r="Y87" s="326"/>
      <c r="Z87" s="26"/>
    </row>
    <row r="88" customFormat="false" ht="17.25" hidden="false" customHeight="true" outlineLevel="0" collapsed="false">
      <c r="A88" s="396" t="s">
        <v>63</v>
      </c>
      <c r="B88" s="363" t="s">
        <v>44</v>
      </c>
      <c r="C88" s="397" t="n">
        <v>45497</v>
      </c>
      <c r="D88" s="90" t="s">
        <v>69</v>
      </c>
      <c r="E88" s="91" t="n">
        <v>45522</v>
      </c>
      <c r="F88" s="96" t="n">
        <v>301</v>
      </c>
      <c r="G88" s="93" t="n">
        <v>245</v>
      </c>
      <c r="H88" s="94" t="n">
        <v>586</v>
      </c>
      <c r="I88" s="92" t="n">
        <f aca="false">+VLOOKUP(B88,'Daily price'!$A$2:$B$400,2,FALSE())</f>
        <v>198.9</v>
      </c>
      <c r="J88" s="96"/>
      <c r="K88" s="96"/>
      <c r="L88" s="96"/>
      <c r="M88" s="96"/>
      <c r="N88" s="96"/>
      <c r="O88" s="398" t="n">
        <f aca="false">M88+H88+N88+L88</f>
        <v>586</v>
      </c>
      <c r="P88" s="102"/>
      <c r="Q88" s="102"/>
      <c r="R88" s="360"/>
      <c r="S88" s="360"/>
      <c r="T88" s="361"/>
      <c r="U88" s="126"/>
      <c r="V88" s="126"/>
      <c r="W88" s="399"/>
      <c r="Y88" s="326"/>
      <c r="Z88" s="26"/>
    </row>
    <row r="89" customFormat="false" ht="17.25" hidden="false" customHeight="true" outlineLevel="0" collapsed="false">
      <c r="A89" s="400" t="s">
        <v>63</v>
      </c>
      <c r="B89" s="401" t="s">
        <v>81</v>
      </c>
      <c r="C89" s="401" t="n">
        <v>45494</v>
      </c>
      <c r="D89" s="401" t="s">
        <v>69</v>
      </c>
      <c r="E89" s="402" t="n">
        <v>45512</v>
      </c>
      <c r="F89" s="307" t="n">
        <v>272</v>
      </c>
      <c r="G89" s="403" t="n">
        <v>197.2</v>
      </c>
      <c r="H89" s="404" t="n">
        <v>710</v>
      </c>
      <c r="I89" s="307" t="n">
        <f aca="false">+VLOOKUP(B89,'Daily price'!$A$2:$B$400,2,FALSE())</f>
        <v>278</v>
      </c>
      <c r="J89" s="405"/>
      <c r="K89" s="405"/>
      <c r="L89" s="405"/>
      <c r="M89" s="405"/>
      <c r="N89" s="405"/>
      <c r="O89" s="310" t="n">
        <f aca="false">M89+H89+N89+L89</f>
        <v>710</v>
      </c>
      <c r="P89" s="310"/>
      <c r="Q89" s="308"/>
      <c r="R89" s="312"/>
      <c r="S89" s="312"/>
      <c r="T89" s="313"/>
      <c r="U89" s="406"/>
      <c r="V89" s="406"/>
      <c r="W89" s="407"/>
      <c r="Y89" s="326"/>
      <c r="Z89" s="26"/>
    </row>
    <row r="90" customFormat="false" ht="16.5" hidden="false" customHeight="true" outlineLevel="0" collapsed="false">
      <c r="A90" s="408" t="s">
        <v>63</v>
      </c>
      <c r="B90" s="397" t="s">
        <v>45</v>
      </c>
      <c r="C90" s="397" t="n">
        <v>45494</v>
      </c>
      <c r="D90" s="397" t="s">
        <v>69</v>
      </c>
      <c r="E90" s="91" t="n">
        <v>45522</v>
      </c>
      <c r="F90" s="92" t="n">
        <v>1540</v>
      </c>
      <c r="G90" s="409" t="n">
        <v>1460</v>
      </c>
      <c r="H90" s="359" t="n">
        <v>100</v>
      </c>
      <c r="I90" s="92" t="n">
        <f aca="false">+VLOOKUP(B90,'Daily price'!$A$2:$B$400,2,FALSE())</f>
        <v>1210</v>
      </c>
      <c r="J90" s="96"/>
      <c r="K90" s="96"/>
      <c r="L90" s="96"/>
      <c r="M90" s="96"/>
      <c r="N90" s="96"/>
      <c r="O90" s="101" t="n">
        <f aca="false">M90+H90+N90+L90</f>
        <v>100</v>
      </c>
      <c r="P90" s="101"/>
      <c r="Q90" s="393"/>
      <c r="R90" s="360"/>
      <c r="S90" s="360"/>
      <c r="T90" s="361"/>
      <c r="U90" s="126"/>
      <c r="V90" s="126"/>
      <c r="W90" s="162"/>
      <c r="Y90" s="326"/>
      <c r="Z90" s="26"/>
    </row>
    <row r="91" customFormat="false" ht="18.75" hidden="false" customHeight="true" outlineLevel="0" collapsed="false">
      <c r="A91" s="400" t="s">
        <v>63</v>
      </c>
      <c r="B91" s="410" t="s">
        <v>103</v>
      </c>
      <c r="C91" s="411" t="n">
        <v>45484</v>
      </c>
      <c r="D91" s="304" t="s">
        <v>69</v>
      </c>
      <c r="E91" s="402" t="n">
        <v>45512</v>
      </c>
      <c r="F91" s="405" t="n">
        <v>437</v>
      </c>
      <c r="G91" s="412" t="n">
        <v>359</v>
      </c>
      <c r="H91" s="405" t="n">
        <v>200</v>
      </c>
      <c r="I91" s="307" t="n">
        <f aca="false">+VLOOKUP(B91,'Daily price'!$A$2:$B$400,2,FALSE())</f>
        <v>387.1</v>
      </c>
      <c r="J91" s="405"/>
      <c r="K91" s="405"/>
      <c r="L91" s="405"/>
      <c r="M91" s="405"/>
      <c r="N91" s="405"/>
      <c r="O91" s="413" t="n">
        <f aca="false">M91+H91+N91+L91</f>
        <v>200</v>
      </c>
      <c r="P91" s="414"/>
      <c r="Q91" s="311"/>
      <c r="R91" s="312"/>
      <c r="S91" s="312"/>
      <c r="T91" s="313"/>
      <c r="U91" s="406"/>
      <c r="V91" s="406"/>
      <c r="W91" s="407"/>
      <c r="Y91" s="326"/>
      <c r="Z91" s="26"/>
    </row>
    <row r="92" customFormat="false" ht="14.25" hidden="false" customHeight="false" outlineLevel="0" collapsed="false">
      <c r="A92" s="415" t="s">
        <v>63</v>
      </c>
      <c r="B92" s="88" t="s">
        <v>108</v>
      </c>
      <c r="C92" s="416" t="n">
        <v>45484</v>
      </c>
      <c r="D92" s="417" t="s">
        <v>69</v>
      </c>
      <c r="E92" s="418" t="n">
        <v>45505</v>
      </c>
      <c r="F92" s="419" t="n">
        <v>257</v>
      </c>
      <c r="G92" s="420" t="n">
        <f aca="false">+P92/H92</f>
        <v>0</v>
      </c>
      <c r="H92" s="419" t="n">
        <f aca="false">700+15+135</f>
        <v>850</v>
      </c>
      <c r="I92" s="421" t="n">
        <f aca="false">+VLOOKUP(B92,'Daily price'!$A$2:$B$400,2,FALSE())</f>
        <v>202</v>
      </c>
      <c r="J92" s="419"/>
      <c r="K92" s="201"/>
      <c r="L92" s="201"/>
      <c r="M92" s="201"/>
      <c r="N92" s="201"/>
      <c r="O92" s="422" t="n">
        <f aca="false">M92+H92+N92+L92</f>
        <v>850</v>
      </c>
      <c r="P92" s="419"/>
      <c r="Q92" s="423"/>
      <c r="R92" s="98"/>
      <c r="S92" s="98"/>
      <c r="T92" s="424"/>
      <c r="U92" s="104"/>
      <c r="V92" s="104"/>
      <c r="W92" s="425"/>
      <c r="Y92" s="326"/>
      <c r="Z92" s="26"/>
    </row>
    <row r="93" customFormat="false" ht="14.25" hidden="false" customHeight="false" outlineLevel="0" collapsed="false">
      <c r="A93" s="426" t="s">
        <v>63</v>
      </c>
      <c r="B93" s="427" t="s">
        <v>87</v>
      </c>
      <c r="C93" s="428" t="n">
        <v>45484</v>
      </c>
      <c r="D93" s="429" t="s">
        <v>69</v>
      </c>
      <c r="E93" s="430" t="n">
        <v>45509</v>
      </c>
      <c r="F93" s="431" t="n">
        <v>256</v>
      </c>
      <c r="G93" s="432" t="n">
        <v>208</v>
      </c>
      <c r="H93" s="431" t="n">
        <f aca="false">50+400+100+50+100+0</f>
        <v>700</v>
      </c>
      <c r="I93" s="433" t="n">
        <f aca="false">+VLOOKUP(B93,'Daily price'!$A$2:$B$400,2,FALSE())</f>
        <v>260</v>
      </c>
      <c r="J93" s="431"/>
      <c r="K93" s="201"/>
      <c r="L93" s="201"/>
      <c r="M93" s="201"/>
      <c r="N93" s="201"/>
      <c r="O93" s="434" t="n">
        <f aca="false">M93+H93+N93+L93</f>
        <v>700</v>
      </c>
      <c r="P93" s="435"/>
      <c r="Q93" s="436"/>
      <c r="R93" s="437"/>
      <c r="S93" s="437"/>
      <c r="T93" s="438"/>
      <c r="U93" s="439"/>
      <c r="V93" s="439"/>
      <c r="W93" s="440"/>
      <c r="Y93" s="326"/>
      <c r="Z93" s="26"/>
    </row>
    <row r="94" customFormat="false" ht="14.25" hidden="false" customHeight="false" outlineLevel="0" collapsed="false">
      <c r="A94" s="415" t="s">
        <v>63</v>
      </c>
      <c r="B94" s="88" t="s">
        <v>86</v>
      </c>
      <c r="C94" s="416" t="n">
        <v>45484</v>
      </c>
      <c r="D94" s="417" t="s">
        <v>76</v>
      </c>
      <c r="E94" s="441" t="n">
        <v>45519</v>
      </c>
      <c r="F94" s="419" t="n">
        <v>1050</v>
      </c>
      <c r="G94" s="419" t="n">
        <v>718</v>
      </c>
      <c r="H94" s="442" t="n">
        <v>280</v>
      </c>
      <c r="I94" s="421" t="n">
        <f aca="false">+VLOOKUP(B94,'Daily price'!$A$2:$B$400,2,FALSE())</f>
        <v>670</v>
      </c>
      <c r="J94" s="419"/>
      <c r="K94" s="419"/>
      <c r="L94" s="419"/>
      <c r="M94" s="419"/>
      <c r="N94" s="419"/>
      <c r="O94" s="422" t="n">
        <f aca="false">M94+H94+N94+L94</f>
        <v>280</v>
      </c>
      <c r="P94" s="443"/>
      <c r="Q94" s="423"/>
      <c r="R94" s="98"/>
      <c r="S94" s="98"/>
      <c r="T94" s="424"/>
      <c r="U94" s="104"/>
      <c r="V94" s="104"/>
      <c r="W94" s="444"/>
      <c r="Y94" s="326"/>
      <c r="Z94" s="26"/>
    </row>
    <row r="95" customFormat="false" ht="14.25" hidden="false" customHeight="false" outlineLevel="0" collapsed="false">
      <c r="A95" s="182" t="s">
        <v>63</v>
      </c>
      <c r="B95" s="183" t="s">
        <v>43</v>
      </c>
      <c r="C95" s="184" t="n">
        <v>45483</v>
      </c>
      <c r="D95" s="185" t="s">
        <v>69</v>
      </c>
      <c r="E95" s="186" t="n">
        <v>45505</v>
      </c>
      <c r="F95" s="187" t="n">
        <v>1300</v>
      </c>
      <c r="G95" s="188" t="n">
        <f aca="false">+P95/H95</f>
        <v>0</v>
      </c>
      <c r="H95" s="187" t="n">
        <v>230</v>
      </c>
      <c r="I95" s="378" t="n">
        <f aca="false">+VLOOKUP(B95,'Daily price'!$A$2:$B$400,2,FALSE())</f>
        <v>882.1</v>
      </c>
      <c r="J95" s="187"/>
      <c r="K95" s="187"/>
      <c r="L95" s="187"/>
      <c r="M95" s="187"/>
      <c r="N95" s="187"/>
      <c r="O95" s="445" t="n">
        <f aca="false">M95+H95+N95+L95</f>
        <v>230</v>
      </c>
      <c r="P95" s="446"/>
      <c r="Q95" s="447"/>
      <c r="R95" s="382"/>
      <c r="S95" s="382"/>
      <c r="T95" s="383"/>
      <c r="U95" s="122"/>
      <c r="V95" s="122"/>
      <c r="W95" s="384"/>
      <c r="Y95" s="326"/>
      <c r="Z95" s="26"/>
    </row>
    <row r="96" customFormat="false" ht="14.25" hidden="false" customHeight="false" outlineLevel="0" collapsed="false">
      <c r="A96" s="400" t="s">
        <v>63</v>
      </c>
      <c r="B96" s="410" t="s">
        <v>46</v>
      </c>
      <c r="C96" s="411" t="n">
        <v>45483</v>
      </c>
      <c r="D96" s="304" t="s">
        <v>69</v>
      </c>
      <c r="E96" s="402" t="n">
        <v>45512</v>
      </c>
      <c r="F96" s="307" t="n">
        <v>368</v>
      </c>
      <c r="G96" s="403" t="n">
        <f aca="false">+P96/H96</f>
        <v>0</v>
      </c>
      <c r="H96" s="306" t="n">
        <v>300</v>
      </c>
      <c r="I96" s="307" t="n">
        <f aca="false">+VLOOKUP(B96,'Daily price'!$A$2:$B$400,2,FALSE())</f>
        <v>328</v>
      </c>
      <c r="J96" s="405"/>
      <c r="K96" s="405"/>
      <c r="L96" s="405"/>
      <c r="M96" s="405"/>
      <c r="N96" s="405"/>
      <c r="O96" s="413" t="n">
        <f aca="false">M96+H96+N96+L96</f>
        <v>300</v>
      </c>
      <c r="P96" s="414"/>
      <c r="Q96" s="311"/>
      <c r="R96" s="312"/>
      <c r="S96" s="312"/>
      <c r="T96" s="313"/>
      <c r="U96" s="406"/>
      <c r="V96" s="406"/>
      <c r="W96" s="407"/>
      <c r="Y96" s="326"/>
      <c r="Z96" s="26"/>
    </row>
    <row r="97" customFormat="false" ht="14.25" hidden="false" customHeight="false" outlineLevel="0" collapsed="false">
      <c r="A97" s="96" t="s">
        <v>63</v>
      </c>
      <c r="B97" s="363" t="s">
        <v>93</v>
      </c>
      <c r="C97" s="89" t="n">
        <v>45480</v>
      </c>
      <c r="D97" s="448" t="s">
        <v>69</v>
      </c>
      <c r="E97" s="91" t="n">
        <v>45522</v>
      </c>
      <c r="F97" s="96" t="n">
        <v>279</v>
      </c>
      <c r="G97" s="96" t="n">
        <v>157.5</v>
      </c>
      <c r="H97" s="94" t="n">
        <v>107</v>
      </c>
      <c r="I97" s="92" t="n">
        <f aca="false">+VLOOKUP(B97,'Daily price'!$A$2:$B$400,2,FALSE())</f>
        <v>183</v>
      </c>
      <c r="J97" s="96"/>
      <c r="K97" s="96"/>
      <c r="L97" s="96"/>
      <c r="M97" s="96"/>
      <c r="N97" s="96"/>
      <c r="O97" s="394" t="n">
        <f aca="false">M97+H97+N97+L97</f>
        <v>107</v>
      </c>
      <c r="P97" s="449"/>
      <c r="Q97" s="102"/>
      <c r="R97" s="360"/>
      <c r="S97" s="360"/>
      <c r="T97" s="361"/>
      <c r="U97" s="126"/>
      <c r="V97" s="126"/>
      <c r="Y97" s="326"/>
      <c r="Z97" s="26"/>
    </row>
    <row r="98" customFormat="false" ht="14.25" hidden="false" customHeight="false" outlineLevel="0" collapsed="false">
      <c r="A98" s="450" t="s">
        <v>63</v>
      </c>
      <c r="B98" s="451" t="s">
        <v>88</v>
      </c>
      <c r="C98" s="452" t="n">
        <v>45454</v>
      </c>
      <c r="D98" s="453" t="s">
        <v>69</v>
      </c>
      <c r="E98" s="454" t="n">
        <v>45495</v>
      </c>
      <c r="F98" s="455" t="n">
        <v>205</v>
      </c>
      <c r="G98" s="456" t="n">
        <v>141</v>
      </c>
      <c r="H98" s="457" t="n">
        <v>700</v>
      </c>
      <c r="I98" s="458" t="n">
        <f aca="false">+VLOOKUP(B98,'Daily price'!$A$2:$B$320,2,FALSE())</f>
        <v>199.8</v>
      </c>
      <c r="J98" s="455"/>
      <c r="K98" s="201"/>
      <c r="L98" s="201"/>
      <c r="M98" s="201"/>
      <c r="N98" s="201"/>
      <c r="O98" s="459" t="n">
        <f aca="false">H98+M98+N98+L98</f>
        <v>700</v>
      </c>
      <c r="P98" s="460"/>
      <c r="Q98" s="436"/>
      <c r="R98" s="461"/>
      <c r="S98" s="461"/>
      <c r="T98" s="462"/>
      <c r="U98" s="463"/>
      <c r="V98" s="463"/>
      <c r="W98" s="464"/>
      <c r="Y98" s="326"/>
      <c r="Z98" s="26"/>
    </row>
    <row r="99" customFormat="false" ht="14.25" hidden="false" customHeight="false" outlineLevel="0" collapsed="false">
      <c r="A99" s="465" t="s">
        <v>63</v>
      </c>
      <c r="B99" s="88" t="s">
        <v>109</v>
      </c>
      <c r="C99" s="466" t="n">
        <v>45439</v>
      </c>
      <c r="D99" s="417" t="s">
        <v>69</v>
      </c>
      <c r="E99" s="418" t="n">
        <v>45494</v>
      </c>
      <c r="F99" s="419" t="n">
        <v>202</v>
      </c>
      <c r="G99" s="467" t="n">
        <v>166</v>
      </c>
      <c r="H99" s="442" t="n">
        <v>602</v>
      </c>
      <c r="I99" s="421" t="n">
        <f aca="false">+VLOOKUP(B99,'Daily price'!$A$2:$B$320,2,FALSE())</f>
        <v>294.3</v>
      </c>
      <c r="J99" s="419"/>
      <c r="K99" s="419"/>
      <c r="L99" s="419"/>
      <c r="M99" s="419"/>
      <c r="N99" s="419"/>
      <c r="O99" s="468" t="n">
        <f aca="false">M99+H99+N99+L99</f>
        <v>602</v>
      </c>
      <c r="P99" s="469"/>
      <c r="Q99" s="423"/>
      <c r="R99" s="98"/>
      <c r="S99" s="98"/>
      <c r="T99" s="424"/>
      <c r="U99" s="104"/>
      <c r="V99" s="104"/>
      <c r="W99" s="105"/>
      <c r="Y99" s="326"/>
      <c r="Z99" s="26"/>
    </row>
    <row r="100" customFormat="false" ht="14.25" hidden="false" customHeight="false" outlineLevel="0" collapsed="false">
      <c r="A100" s="470" t="s">
        <v>63</v>
      </c>
      <c r="B100" s="471" t="s">
        <v>110</v>
      </c>
      <c r="C100" s="466" t="n">
        <v>45392</v>
      </c>
      <c r="D100" s="417" t="s">
        <v>69</v>
      </c>
      <c r="E100" s="441" t="n">
        <v>45480</v>
      </c>
      <c r="F100" s="472" t="n">
        <v>512</v>
      </c>
      <c r="G100" s="467" t="n">
        <v>390</v>
      </c>
      <c r="H100" s="473" t="n">
        <v>213</v>
      </c>
      <c r="I100" s="421" t="n">
        <f aca="false">+VLOOKUP(B100,'Daily price'!$A$2:$B$320,2,FALSE())</f>
        <v>484.9</v>
      </c>
      <c r="J100" s="472"/>
      <c r="K100" s="472"/>
      <c r="L100" s="472"/>
      <c r="M100" s="472"/>
      <c r="N100" s="472"/>
      <c r="O100" s="468" t="n">
        <f aca="false">M100+H100+N100+L100</f>
        <v>213</v>
      </c>
      <c r="P100" s="469"/>
      <c r="Q100" s="423"/>
      <c r="R100" s="98"/>
      <c r="S100" s="98"/>
      <c r="T100" s="424"/>
      <c r="U100" s="104"/>
      <c r="V100" s="104"/>
      <c r="W100" s="474"/>
      <c r="Y100" s="326"/>
      <c r="Z100" s="26"/>
    </row>
    <row r="101" customFormat="false" ht="14.25" hidden="false" customHeight="false" outlineLevel="0" collapsed="false">
      <c r="A101" s="475" t="s">
        <v>63</v>
      </c>
      <c r="B101" s="88" t="s">
        <v>111</v>
      </c>
      <c r="C101" s="466" t="n">
        <v>45392</v>
      </c>
      <c r="D101" s="417" t="s">
        <v>69</v>
      </c>
      <c r="E101" s="441" t="n">
        <v>45448</v>
      </c>
      <c r="F101" s="419" t="n">
        <v>1472</v>
      </c>
      <c r="G101" s="467" t="n">
        <v>978</v>
      </c>
      <c r="H101" s="442" t="n">
        <v>70</v>
      </c>
      <c r="I101" s="421" t="n">
        <f aca="false">+VLOOKUP(B101,'Daily price'!$A$2:$B$320,2,FALSE())</f>
        <v>1299</v>
      </c>
      <c r="J101" s="419"/>
      <c r="K101" s="419"/>
      <c r="L101" s="419"/>
      <c r="M101" s="419"/>
      <c r="N101" s="419"/>
      <c r="O101" s="468" t="n">
        <f aca="false">M101+H101+N101+L101</f>
        <v>70</v>
      </c>
      <c r="P101" s="469"/>
      <c r="Q101" s="423"/>
      <c r="R101" s="98"/>
      <c r="S101" s="98"/>
      <c r="T101" s="424"/>
      <c r="U101" s="104"/>
      <c r="V101" s="104"/>
      <c r="W101" s="105"/>
      <c r="Y101" s="326"/>
      <c r="Z101" s="26"/>
    </row>
    <row r="102" customFormat="false" ht="14.25" hidden="false" customHeight="false" outlineLevel="0" collapsed="false">
      <c r="A102" s="193" t="s">
        <v>63</v>
      </c>
      <c r="B102" s="194" t="s">
        <v>112</v>
      </c>
      <c r="C102" s="476" t="n">
        <v>45392</v>
      </c>
      <c r="D102" s="196" t="s">
        <v>69</v>
      </c>
      <c r="E102" s="441" t="n">
        <v>45480</v>
      </c>
      <c r="F102" s="198" t="n">
        <v>1760</v>
      </c>
      <c r="G102" s="477" t="n">
        <v>1176</v>
      </c>
      <c r="H102" s="478" t="n">
        <v>4</v>
      </c>
      <c r="I102" s="95" t="n">
        <f aca="false">VLOOKUP(B102,'Daily price'!$A$2:$B$320,2,FALSE())</f>
        <v>1706.1</v>
      </c>
      <c r="J102" s="198"/>
      <c r="K102" s="198"/>
      <c r="L102" s="198"/>
      <c r="M102" s="198"/>
      <c r="N102" s="198"/>
      <c r="O102" s="189" t="n">
        <f aca="false">M102+H102+N102+L102</f>
        <v>4</v>
      </c>
      <c r="P102" s="190"/>
      <c r="Q102" s="191"/>
      <c r="R102" s="103"/>
      <c r="S102" s="103"/>
      <c r="T102" s="192"/>
      <c r="U102" s="202"/>
      <c r="V102" s="202"/>
      <c r="W102" s="444"/>
      <c r="Y102" s="326"/>
      <c r="Z102" s="26"/>
    </row>
    <row r="103" customFormat="false" ht="14.25" hidden="false" customHeight="false" outlineLevel="0" collapsed="false">
      <c r="A103" s="479" t="s">
        <v>63</v>
      </c>
      <c r="B103" s="471" t="s">
        <v>113</v>
      </c>
      <c r="C103" s="466" t="n">
        <v>45392</v>
      </c>
      <c r="D103" s="480" t="s">
        <v>69</v>
      </c>
      <c r="E103" s="441" t="n">
        <v>45480</v>
      </c>
      <c r="F103" s="472" t="n">
        <v>500</v>
      </c>
      <c r="G103" s="467" t="n">
        <v>375</v>
      </c>
      <c r="H103" s="473" t="n">
        <v>213</v>
      </c>
      <c r="I103" s="421" t="n">
        <f aca="false">+VLOOKUP(B103,'Daily price'!$A$2:$B$320,2,FALSE())</f>
        <v>472.9</v>
      </c>
      <c r="J103" s="472"/>
      <c r="K103" s="481"/>
      <c r="L103" s="472"/>
      <c r="M103" s="472"/>
      <c r="N103" s="472"/>
      <c r="O103" s="482" t="n">
        <f aca="false">M103+H103+N103+L103</f>
        <v>213</v>
      </c>
      <c r="P103" s="483"/>
      <c r="Q103" s="484"/>
      <c r="R103" s="485"/>
      <c r="S103" s="485"/>
      <c r="T103" s="486"/>
      <c r="U103" s="104"/>
      <c r="V103" s="104"/>
      <c r="W103" s="474"/>
      <c r="Y103" s="326"/>
      <c r="Z103" s="26"/>
    </row>
    <row r="104" customFormat="false" ht="14.25" hidden="false" customHeight="false" outlineLevel="0" collapsed="false">
      <c r="A104" s="465" t="s">
        <v>63</v>
      </c>
      <c r="B104" s="88" t="s">
        <v>100</v>
      </c>
      <c r="C104" s="466" t="n">
        <v>45292</v>
      </c>
      <c r="D104" s="487" t="s">
        <v>69</v>
      </c>
      <c r="E104" s="419"/>
      <c r="F104" s="419" t="n">
        <v>568</v>
      </c>
      <c r="G104" s="488" t="n">
        <v>206</v>
      </c>
      <c r="H104" s="442" t="n">
        <v>30</v>
      </c>
      <c r="I104" s="421" t="n">
        <f aca="false">+VLOOKUP(B104,'Daily price'!$A$2:$B$320,2,FALSE())</f>
        <v>870</v>
      </c>
      <c r="J104" s="489"/>
      <c r="K104" s="97"/>
      <c r="L104" s="172"/>
      <c r="M104" s="173"/>
      <c r="N104" s="174"/>
      <c r="O104" s="468" t="n">
        <f aca="false">M104+H104+N104+L104</f>
        <v>30</v>
      </c>
      <c r="P104" s="469"/>
      <c r="Q104" s="423"/>
      <c r="R104" s="98"/>
      <c r="S104" s="98"/>
      <c r="T104" s="424"/>
      <c r="U104" s="104"/>
      <c r="V104" s="104"/>
      <c r="W104" s="105"/>
      <c r="Y104" s="326"/>
      <c r="Z104" s="26"/>
    </row>
    <row r="105" customFormat="false" ht="14.25" hidden="false" customHeight="false" outlineLevel="0" collapsed="false">
      <c r="A105" s="490" t="s">
        <v>63</v>
      </c>
      <c r="B105" s="302" t="s">
        <v>95</v>
      </c>
      <c r="C105" s="303" t="n">
        <v>45238</v>
      </c>
      <c r="D105" s="302" t="s">
        <v>69</v>
      </c>
      <c r="E105" s="402" t="n">
        <v>45512</v>
      </c>
      <c r="F105" s="253" t="n">
        <v>906</v>
      </c>
      <c r="G105" s="491" t="n">
        <v>647</v>
      </c>
      <c r="H105" s="404" t="n">
        <v>110</v>
      </c>
      <c r="I105" s="307" t="n">
        <f aca="false">+VLOOKUP(B105,'Daily price'!$A$2:$B$400,2,FALSE())</f>
        <v>849.7</v>
      </c>
      <c r="J105" s="308"/>
      <c r="K105" s="308"/>
      <c r="L105" s="308"/>
      <c r="M105" s="308"/>
      <c r="N105" s="308"/>
      <c r="O105" s="310" t="n">
        <f aca="false">M105+H105+N105+L105</f>
        <v>110</v>
      </c>
      <c r="P105" s="310"/>
      <c r="Q105" s="308"/>
      <c r="R105" s="312"/>
      <c r="S105" s="312"/>
      <c r="T105" s="313"/>
      <c r="U105" s="406"/>
      <c r="V105" s="406"/>
      <c r="W105" s="492"/>
      <c r="Y105" s="326"/>
      <c r="Z105" s="26"/>
    </row>
    <row r="106" customFormat="false" ht="14.25" hidden="false" customHeight="false" outlineLevel="0" collapsed="false">
      <c r="A106" s="124" t="s">
        <v>63</v>
      </c>
      <c r="B106" s="125" t="s">
        <v>72</v>
      </c>
      <c r="C106" s="89" t="n">
        <v>45238</v>
      </c>
      <c r="D106" s="125" t="s">
        <v>69</v>
      </c>
      <c r="E106" s="91" t="n">
        <v>45522</v>
      </c>
      <c r="F106" s="363" t="n">
        <v>667</v>
      </c>
      <c r="G106" s="359" t="n">
        <v>571</v>
      </c>
      <c r="H106" s="359" t="n">
        <v>40</v>
      </c>
      <c r="I106" s="92" t="n">
        <f aca="false">+VLOOKUP(B106,'Daily price'!$A$2:$B$400,2,FALSE())</f>
        <v>514.9</v>
      </c>
      <c r="J106" s="137"/>
      <c r="K106" s="137"/>
      <c r="L106" s="137"/>
      <c r="M106" s="137"/>
      <c r="N106" s="137"/>
      <c r="O106" s="101" t="n">
        <f aca="false">M106+H106+N106+L106</f>
        <v>40</v>
      </c>
      <c r="P106" s="101"/>
      <c r="Q106" s="393"/>
      <c r="R106" s="360"/>
      <c r="S106" s="360"/>
      <c r="T106" s="361"/>
      <c r="U106" s="126"/>
      <c r="V106" s="126"/>
      <c r="W106" s="162"/>
      <c r="Y106" s="326"/>
      <c r="Z106" s="26"/>
    </row>
    <row r="107" customFormat="false" ht="16.5" hidden="false" customHeight="true" outlineLevel="0" collapsed="false">
      <c r="A107" s="493" t="s">
        <v>63</v>
      </c>
      <c r="B107" s="280" t="s">
        <v>82</v>
      </c>
      <c r="C107" s="281" t="n">
        <v>45238</v>
      </c>
      <c r="D107" s="280" t="s">
        <v>76</v>
      </c>
      <c r="E107" s="314" t="n">
        <v>45517</v>
      </c>
      <c r="F107" s="494" t="n">
        <v>669</v>
      </c>
      <c r="G107" s="495" t="n">
        <v>416.1</v>
      </c>
      <c r="H107" s="495" t="n">
        <v>150</v>
      </c>
      <c r="I107" s="286" t="n">
        <f aca="false">+VLOOKUP(B107,'Daily price'!$A$2:$B$400,2,FALSE())</f>
        <v>565.5</v>
      </c>
      <c r="J107" s="287"/>
      <c r="K107" s="287"/>
      <c r="L107" s="287"/>
      <c r="M107" s="287"/>
      <c r="N107" s="287"/>
      <c r="O107" s="153" t="n">
        <f aca="false">M107+H107+N107+L107</f>
        <v>150</v>
      </c>
      <c r="P107" s="153"/>
      <c r="Q107" s="496"/>
      <c r="R107" s="155"/>
      <c r="S107" s="155"/>
      <c r="T107" s="288"/>
      <c r="U107" s="497"/>
      <c r="V107" s="497"/>
      <c r="W107" s="162"/>
      <c r="Y107" s="326"/>
      <c r="Z107" s="26"/>
    </row>
    <row r="108" customFormat="false" ht="14.25" hidden="false" customHeight="false" outlineLevel="0" collapsed="false">
      <c r="A108" s="386" t="s">
        <v>63</v>
      </c>
      <c r="B108" s="237" t="s">
        <v>42</v>
      </c>
      <c r="C108" s="209" t="n">
        <v>45186</v>
      </c>
      <c r="D108" s="210" t="s">
        <v>35</v>
      </c>
      <c r="E108" s="208"/>
      <c r="F108" s="208"/>
      <c r="G108" s="240" t="n">
        <v>100</v>
      </c>
      <c r="H108" s="240" t="n">
        <v>10</v>
      </c>
      <c r="I108" s="213"/>
      <c r="J108" s="229"/>
      <c r="K108" s="229"/>
      <c r="L108" s="229"/>
      <c r="M108" s="229"/>
      <c r="N108" s="229"/>
      <c r="O108" s="215" t="n">
        <f aca="false">M108+H108+N108+L108</f>
        <v>10</v>
      </c>
      <c r="P108" s="215"/>
      <c r="Q108" s="373"/>
      <c r="R108" s="217"/>
      <c r="S108" s="217"/>
      <c r="T108" s="219"/>
      <c r="U108" s="218"/>
      <c r="V108" s="218"/>
      <c r="W108" s="162"/>
      <c r="Y108" s="326"/>
      <c r="Z108" s="26"/>
    </row>
    <row r="109" customFormat="false" ht="14.25" hidden="false" customHeight="false" outlineLevel="0" collapsed="false">
      <c r="A109" s="124" t="s">
        <v>63</v>
      </c>
      <c r="B109" s="125" t="s">
        <v>114</v>
      </c>
      <c r="C109" s="89" t="n">
        <v>45185</v>
      </c>
      <c r="D109" s="125" t="s">
        <v>69</v>
      </c>
      <c r="E109" s="91" t="n">
        <v>45522</v>
      </c>
      <c r="F109" s="363" t="n">
        <v>685</v>
      </c>
      <c r="G109" s="359" t="n">
        <v>470</v>
      </c>
      <c r="H109" s="359" t="n">
        <v>10</v>
      </c>
      <c r="I109" s="92" t="n">
        <f aca="false">+VLOOKUP(B109,'Daily price'!$A$2:$B$400,2,FALSE())</f>
        <v>514.8</v>
      </c>
      <c r="J109" s="137"/>
      <c r="K109" s="137"/>
      <c r="L109" s="137"/>
      <c r="M109" s="137"/>
      <c r="N109" s="137"/>
      <c r="O109" s="101" t="n">
        <f aca="false">M109+H109+N109+L109</f>
        <v>10</v>
      </c>
      <c r="P109" s="101"/>
      <c r="Q109" s="393"/>
      <c r="R109" s="360"/>
      <c r="S109" s="360"/>
      <c r="T109" s="361"/>
      <c r="U109" s="126"/>
      <c r="V109" s="126"/>
      <c r="W109" s="162"/>
      <c r="X109" s="325"/>
      <c r="Y109" s="325"/>
      <c r="Z109" s="26"/>
    </row>
    <row r="110" customFormat="false" ht="18" hidden="false" customHeight="true" outlineLevel="0" collapsed="false">
      <c r="A110" s="386" t="s">
        <v>63</v>
      </c>
      <c r="B110" s="237" t="s">
        <v>115</v>
      </c>
      <c r="C110" s="209" t="n">
        <v>45184</v>
      </c>
      <c r="D110" s="210" t="s">
        <v>35</v>
      </c>
      <c r="E110" s="208"/>
      <c r="F110" s="208"/>
      <c r="G110" s="240" t="n">
        <v>485</v>
      </c>
      <c r="H110" s="240" t="n">
        <v>10</v>
      </c>
      <c r="I110" s="213"/>
      <c r="J110" s="229"/>
      <c r="K110" s="229"/>
      <c r="L110" s="229"/>
      <c r="M110" s="229"/>
      <c r="N110" s="229"/>
      <c r="O110" s="215" t="n">
        <f aca="false">M110+H110+N110+L110</f>
        <v>10</v>
      </c>
      <c r="P110" s="215"/>
      <c r="Q110" s="373"/>
      <c r="R110" s="217"/>
      <c r="S110" s="217"/>
      <c r="T110" s="219"/>
      <c r="U110" s="218"/>
      <c r="V110" s="218"/>
      <c r="W110" s="162"/>
      <c r="Z110" s="26"/>
    </row>
    <row r="111" customFormat="false" ht="14.25" hidden="false" customHeight="false" outlineLevel="0" collapsed="false">
      <c r="A111" s="124" t="s">
        <v>63</v>
      </c>
      <c r="B111" s="125" t="s">
        <v>72</v>
      </c>
      <c r="C111" s="89" t="n">
        <v>45127</v>
      </c>
      <c r="D111" s="125" t="s">
        <v>69</v>
      </c>
      <c r="E111" s="91" t="n">
        <v>45522</v>
      </c>
      <c r="F111" s="498" t="n">
        <v>667</v>
      </c>
      <c r="G111" s="359" t="n">
        <v>625</v>
      </c>
      <c r="H111" s="359" t="n">
        <v>150</v>
      </c>
      <c r="I111" s="92" t="n">
        <f aca="false">+VLOOKUP(B111,'Daily price'!$A$2:$B$400,2,FALSE())</f>
        <v>514.9</v>
      </c>
      <c r="J111" s="137"/>
      <c r="K111" s="137"/>
      <c r="L111" s="137"/>
      <c r="M111" s="137"/>
      <c r="N111" s="137"/>
      <c r="O111" s="101" t="n">
        <f aca="false">M111+H111+N111+L111</f>
        <v>150</v>
      </c>
      <c r="P111" s="101"/>
      <c r="Q111" s="393"/>
      <c r="R111" s="360"/>
      <c r="S111" s="360"/>
      <c r="T111" s="361"/>
      <c r="U111" s="126"/>
      <c r="V111" s="126"/>
      <c r="W111" s="162"/>
      <c r="Z111" s="26"/>
    </row>
    <row r="112" customFormat="false" ht="14.25" hidden="false" customHeight="false" outlineLevel="0" collapsed="false">
      <c r="A112" s="499" t="s">
        <v>63</v>
      </c>
      <c r="B112" s="500" t="s">
        <v>116</v>
      </c>
      <c r="C112" s="501" t="n">
        <v>45125</v>
      </c>
      <c r="D112" s="502" t="s">
        <v>35</v>
      </c>
      <c r="E112" s="208"/>
      <c r="F112" s="503"/>
      <c r="G112" s="504" t="n">
        <v>813</v>
      </c>
      <c r="H112" s="504" t="n">
        <v>150</v>
      </c>
      <c r="I112" s="213"/>
      <c r="J112" s="505"/>
      <c r="K112" s="505"/>
      <c r="L112" s="505"/>
      <c r="M112" s="505"/>
      <c r="N112" s="505"/>
      <c r="O112" s="215" t="n">
        <f aca="false">M112+H112+N112+L112</f>
        <v>150</v>
      </c>
      <c r="P112" s="215"/>
      <c r="Q112" s="373"/>
      <c r="R112" s="217"/>
      <c r="S112" s="217"/>
      <c r="T112" s="219"/>
      <c r="U112" s="506"/>
      <c r="V112" s="506"/>
      <c r="W112" s="162"/>
      <c r="Z112" s="26"/>
    </row>
    <row r="113" customFormat="false" ht="14.25" hidden="false" customHeight="false" outlineLevel="0" collapsed="false">
      <c r="A113" s="124" t="s">
        <v>63</v>
      </c>
      <c r="B113" s="125" t="s">
        <v>39</v>
      </c>
      <c r="C113" s="89" t="n">
        <v>45125</v>
      </c>
      <c r="D113" s="125" t="s">
        <v>69</v>
      </c>
      <c r="E113" s="91" t="n">
        <v>45522</v>
      </c>
      <c r="F113" s="363" t="n">
        <v>734</v>
      </c>
      <c r="G113" s="359" t="n">
        <v>592</v>
      </c>
      <c r="H113" s="359" t="n">
        <v>250</v>
      </c>
      <c r="I113" s="92" t="n">
        <f aca="false">+VLOOKUP(B113,'Daily price'!$A$2:$B$400,2,FALSE())</f>
        <v>661</v>
      </c>
      <c r="J113" s="137"/>
      <c r="K113" s="137"/>
      <c r="L113" s="137"/>
      <c r="M113" s="137"/>
      <c r="N113" s="137"/>
      <c r="O113" s="101" t="n">
        <f aca="false">M113+H113+N113+L113</f>
        <v>250</v>
      </c>
      <c r="P113" s="101"/>
      <c r="Q113" s="393"/>
      <c r="R113" s="360"/>
      <c r="S113" s="360"/>
      <c r="T113" s="361"/>
      <c r="U113" s="126"/>
      <c r="V113" s="126"/>
      <c r="W113" s="162"/>
      <c r="Z113" s="26"/>
    </row>
    <row r="114" customFormat="false" ht="14.25" hidden="false" customHeight="false" outlineLevel="0" collapsed="false">
      <c r="A114" s="490" t="s">
        <v>63</v>
      </c>
      <c r="B114" s="302" t="s">
        <v>95</v>
      </c>
      <c r="C114" s="303" t="n">
        <v>45124</v>
      </c>
      <c r="D114" s="302" t="s">
        <v>69</v>
      </c>
      <c r="E114" s="402" t="n">
        <v>45512</v>
      </c>
      <c r="F114" s="253" t="n">
        <v>906</v>
      </c>
      <c r="G114" s="491" t="n">
        <v>763</v>
      </c>
      <c r="H114" s="404" t="n">
        <v>120</v>
      </c>
      <c r="I114" s="307" t="n">
        <f aca="false">+VLOOKUP(B114,'Daily price'!$A$2:$B$400,2,FALSE())</f>
        <v>849.7</v>
      </c>
      <c r="J114" s="507"/>
      <c r="K114" s="405"/>
      <c r="L114" s="405"/>
      <c r="M114" s="405"/>
      <c r="N114" s="405"/>
      <c r="O114" s="311" t="n">
        <f aca="false">M114+H114+N114+L114</f>
        <v>120</v>
      </c>
      <c r="P114" s="311"/>
      <c r="Q114" s="311"/>
      <c r="R114" s="312"/>
      <c r="S114" s="312"/>
      <c r="T114" s="313"/>
      <c r="U114" s="406"/>
      <c r="V114" s="406"/>
      <c r="W114" s="492"/>
      <c r="Z114" s="26"/>
    </row>
    <row r="115" customFormat="false" ht="14.25" hidden="false" customHeight="false" outlineLevel="0" collapsed="false">
      <c r="A115" s="508" t="s">
        <v>63</v>
      </c>
      <c r="B115" s="487" t="s">
        <v>106</v>
      </c>
      <c r="C115" s="466" t="n">
        <v>45124</v>
      </c>
      <c r="D115" s="487" t="s">
        <v>69</v>
      </c>
      <c r="E115" s="418" t="n">
        <v>45505</v>
      </c>
      <c r="F115" s="97" t="n">
        <v>347</v>
      </c>
      <c r="G115" s="509" t="n">
        <v>264</v>
      </c>
      <c r="H115" s="510" t="n">
        <v>400</v>
      </c>
      <c r="I115" s="421" t="n">
        <f aca="false">+VLOOKUP(B115,'Daily price'!$A$2:$B$400,2,FALSE())</f>
        <v>318</v>
      </c>
      <c r="J115" s="511"/>
      <c r="K115" s="201"/>
      <c r="L115" s="201"/>
      <c r="M115" s="201"/>
      <c r="N115" s="512"/>
      <c r="O115" s="423" t="n">
        <f aca="false">M115+H115+N115+L115</f>
        <v>400</v>
      </c>
      <c r="P115" s="423"/>
      <c r="Q115" s="423"/>
      <c r="R115" s="98"/>
      <c r="S115" s="98"/>
      <c r="T115" s="424"/>
      <c r="U115" s="104"/>
      <c r="V115" s="104"/>
      <c r="W115" s="425"/>
      <c r="Z115" s="26"/>
    </row>
    <row r="116" customFormat="false" ht="14.25" hidden="false" customHeight="false" outlineLevel="0" collapsed="false">
      <c r="A116" s="499" t="s">
        <v>63</v>
      </c>
      <c r="B116" s="500" t="s">
        <v>41</v>
      </c>
      <c r="C116" s="501" t="n">
        <v>45124</v>
      </c>
      <c r="D116" s="502" t="s">
        <v>35</v>
      </c>
      <c r="E116" s="208"/>
      <c r="F116" s="503"/>
      <c r="G116" s="504" t="n">
        <v>435</v>
      </c>
      <c r="H116" s="504" t="n">
        <v>70</v>
      </c>
      <c r="I116" s="213"/>
      <c r="J116" s="513"/>
      <c r="K116" s="514"/>
      <c r="L116" s="514"/>
      <c r="M116" s="514"/>
      <c r="N116" s="514"/>
      <c r="O116" s="515" t="n">
        <v>80</v>
      </c>
      <c r="P116" s="515"/>
      <c r="Q116" s="515"/>
      <c r="R116" s="516"/>
      <c r="S116" s="516"/>
      <c r="T116" s="517"/>
      <c r="U116" s="506"/>
      <c r="V116" s="506"/>
      <c r="W116" s="162"/>
      <c r="Z116" s="26"/>
    </row>
    <row r="117" customFormat="false" ht="14.25" hidden="false" customHeight="false" outlineLevel="0" collapsed="false">
      <c r="A117" s="124" t="s">
        <v>63</v>
      </c>
      <c r="B117" s="125" t="s">
        <v>90</v>
      </c>
      <c r="C117" s="89" t="n">
        <v>45124</v>
      </c>
      <c r="D117" s="125" t="s">
        <v>69</v>
      </c>
      <c r="E117" s="91" t="n">
        <v>45522</v>
      </c>
      <c r="F117" s="363" t="n">
        <v>720</v>
      </c>
      <c r="G117" s="359" t="n">
        <v>542</v>
      </c>
      <c r="H117" s="359" t="n">
        <v>200</v>
      </c>
      <c r="I117" s="92" t="n">
        <f aca="false">+VLOOKUP(B117,'Daily price'!$A$2:$B$400,2,FALSE())</f>
        <v>660</v>
      </c>
      <c r="J117" s="96"/>
      <c r="K117" s="96"/>
      <c r="L117" s="96"/>
      <c r="M117" s="96"/>
      <c r="N117" s="96"/>
      <c r="O117" s="102" t="n">
        <f aca="false">M117+H117+N117+L117</f>
        <v>200</v>
      </c>
      <c r="P117" s="102"/>
      <c r="Q117" s="102"/>
      <c r="R117" s="360"/>
      <c r="S117" s="360"/>
      <c r="T117" s="361"/>
      <c r="U117" s="126"/>
      <c r="V117" s="126"/>
      <c r="W117" s="162"/>
      <c r="Z117" s="26"/>
    </row>
    <row r="118" customFormat="false" ht="14.25" hidden="false" customHeight="false" outlineLevel="0" collapsed="false">
      <c r="A118" s="508" t="s">
        <v>63</v>
      </c>
      <c r="B118" s="487" t="s">
        <v>86</v>
      </c>
      <c r="C118" s="466" t="n">
        <v>45120</v>
      </c>
      <c r="D118" s="487" t="s">
        <v>76</v>
      </c>
      <c r="E118" s="441" t="n">
        <v>45519</v>
      </c>
      <c r="F118" s="88" t="n">
        <v>1050</v>
      </c>
      <c r="G118" s="510" t="n">
        <v>850</v>
      </c>
      <c r="H118" s="510" t="n">
        <v>100</v>
      </c>
      <c r="I118" s="421" t="n">
        <f aca="false">+VLOOKUP(B118,'Daily price'!$A$2:$B$400,2,FALSE())</f>
        <v>670</v>
      </c>
      <c r="J118" s="419"/>
      <c r="K118" s="419"/>
      <c r="L118" s="419"/>
      <c r="M118" s="419"/>
      <c r="N118" s="518"/>
      <c r="O118" s="468" t="n">
        <f aca="false">M118+H118+N118+L118</f>
        <v>100</v>
      </c>
      <c r="P118" s="469"/>
      <c r="Q118" s="423"/>
      <c r="R118" s="98"/>
      <c r="S118" s="98"/>
      <c r="T118" s="424"/>
      <c r="U118" s="104"/>
      <c r="V118" s="104"/>
      <c r="W118" s="444"/>
      <c r="Y118" s="519"/>
      <c r="Z118" s="26"/>
    </row>
    <row r="119" customFormat="false" ht="14.25" hidden="false" customHeight="false" outlineLevel="0" collapsed="false">
      <c r="A119" s="124" t="s">
        <v>63</v>
      </c>
      <c r="B119" s="125" t="s">
        <v>72</v>
      </c>
      <c r="C119" s="89" t="n">
        <v>45120</v>
      </c>
      <c r="D119" s="125" t="s">
        <v>69</v>
      </c>
      <c r="E119" s="91" t="n">
        <v>45522</v>
      </c>
      <c r="F119" s="498" t="n">
        <v>667</v>
      </c>
      <c r="G119" s="359" t="n">
        <v>590</v>
      </c>
      <c r="H119" s="359" t="n">
        <v>150</v>
      </c>
      <c r="I119" s="92" t="n">
        <f aca="false">+VLOOKUP(B119,'Daily price'!$A$2:$B$400,2,FALSE())</f>
        <v>514.9</v>
      </c>
      <c r="J119" s="96"/>
      <c r="K119" s="96"/>
      <c r="L119" s="96"/>
      <c r="M119" s="96"/>
      <c r="N119" s="96"/>
      <c r="O119" s="100" t="n">
        <f aca="false">M119+H119+N119+L119</f>
        <v>150</v>
      </c>
      <c r="P119" s="101"/>
      <c r="Q119" s="102"/>
      <c r="R119" s="360"/>
      <c r="S119" s="360"/>
      <c r="T119" s="361"/>
      <c r="U119" s="126"/>
      <c r="V119" s="126"/>
      <c r="W119" s="162"/>
      <c r="Y119" s="520"/>
      <c r="Z119" s="520"/>
    </row>
    <row r="120" customFormat="false" ht="14.9" hidden="false" customHeight="true" outlineLevel="0" collapsed="false">
      <c r="A120" s="508" t="s">
        <v>63</v>
      </c>
      <c r="B120" s="487" t="s">
        <v>89</v>
      </c>
      <c r="C120" s="466" t="n">
        <v>45120</v>
      </c>
      <c r="D120" s="487" t="s">
        <v>69</v>
      </c>
      <c r="E120" s="441" t="n">
        <v>45519</v>
      </c>
      <c r="F120" s="88" t="n">
        <v>507</v>
      </c>
      <c r="G120" s="510" t="n">
        <v>385</v>
      </c>
      <c r="H120" s="510" t="n">
        <v>300</v>
      </c>
      <c r="I120" s="421" t="n">
        <f aca="false">+VLOOKUP(B120,'Daily price'!$A$2:$B$400,2,FALSE())</f>
        <v>386.9</v>
      </c>
      <c r="J120" s="419"/>
      <c r="K120" s="419"/>
      <c r="L120" s="419"/>
      <c r="M120" s="419"/>
      <c r="N120" s="419"/>
      <c r="O120" s="468" t="n">
        <f aca="false">M120+H120+N120+L120</f>
        <v>300</v>
      </c>
      <c r="P120" s="469"/>
      <c r="Q120" s="423"/>
      <c r="R120" s="98"/>
      <c r="S120" s="98"/>
      <c r="T120" s="424"/>
      <c r="U120" s="104"/>
      <c r="V120" s="104"/>
      <c r="W120" s="162"/>
      <c r="Y120" s="520"/>
      <c r="Z120" s="520"/>
    </row>
    <row r="121" customFormat="false" ht="14.25" hidden="false" customHeight="false" outlineLevel="0" collapsed="false">
      <c r="A121" s="508" t="s">
        <v>63</v>
      </c>
      <c r="B121" s="487" t="s">
        <v>94</v>
      </c>
      <c r="C121" s="466" t="n">
        <v>45112</v>
      </c>
      <c r="D121" s="417" t="s">
        <v>69</v>
      </c>
      <c r="E121" s="418" t="n">
        <v>45494</v>
      </c>
      <c r="F121" s="419" t="n">
        <v>482</v>
      </c>
      <c r="G121" s="521" t="n">
        <v>375</v>
      </c>
      <c r="H121" s="522" t="n">
        <v>300</v>
      </c>
      <c r="I121" s="421" t="n">
        <f aca="false">+VLOOKUP(B121,'Daily price'!$A$2:$B$320,2,FALSE())</f>
        <v>424</v>
      </c>
      <c r="J121" s="419" t="n">
        <v>31</v>
      </c>
      <c r="K121" s="419"/>
      <c r="L121" s="419"/>
      <c r="M121" s="419"/>
      <c r="N121" s="518"/>
      <c r="O121" s="468" t="n">
        <f aca="false">M121+H121+N121+L121+J121</f>
        <v>331</v>
      </c>
      <c r="P121" s="469"/>
      <c r="Q121" s="423"/>
      <c r="R121" s="98"/>
      <c r="S121" s="98"/>
      <c r="T121" s="424"/>
      <c r="U121" s="104"/>
      <c r="V121" s="104"/>
      <c r="W121" s="105"/>
      <c r="Y121" s="520"/>
      <c r="Z121" s="520"/>
    </row>
    <row r="122" customFormat="false" ht="14.25" hidden="false" customHeight="false" outlineLevel="0" collapsed="false">
      <c r="A122" s="490" t="s">
        <v>63</v>
      </c>
      <c r="B122" s="302" t="s">
        <v>117</v>
      </c>
      <c r="C122" s="303" t="n">
        <v>45112</v>
      </c>
      <c r="D122" s="304" t="s">
        <v>69</v>
      </c>
      <c r="E122" s="402" t="n">
        <v>45512</v>
      </c>
      <c r="F122" s="307" t="n">
        <v>1664</v>
      </c>
      <c r="G122" s="523" t="n">
        <v>1600</v>
      </c>
      <c r="H122" s="305" t="n">
        <v>98</v>
      </c>
      <c r="I122" s="307" t="n">
        <f aca="false">+VLOOKUP(B122,'Daily price'!$A$2:$B$400,2,FALSE())</f>
        <v>1542</v>
      </c>
      <c r="J122" s="405" t="n">
        <v>11</v>
      </c>
      <c r="K122" s="405" t="n">
        <v>13</v>
      </c>
      <c r="L122" s="405"/>
      <c r="M122" s="405"/>
      <c r="N122" s="405"/>
      <c r="O122" s="413" t="n">
        <f aca="false">M122+H122+N122+L122+J122</f>
        <v>109</v>
      </c>
      <c r="P122" s="524"/>
      <c r="Q122" s="311"/>
      <c r="R122" s="312"/>
      <c r="S122" s="312"/>
      <c r="T122" s="313"/>
      <c r="U122" s="406"/>
      <c r="V122" s="406"/>
      <c r="W122" s="407"/>
      <c r="Y122" s="520"/>
      <c r="Z122" s="520"/>
    </row>
    <row r="123" customFormat="false" ht="14.25" hidden="false" customHeight="false" outlineLevel="0" collapsed="false">
      <c r="A123" s="236" t="s">
        <v>63</v>
      </c>
      <c r="B123" s="237" t="s">
        <v>116</v>
      </c>
      <c r="C123" s="209" t="n">
        <v>45112</v>
      </c>
      <c r="D123" s="525" t="s">
        <v>35</v>
      </c>
      <c r="E123" s="201"/>
      <c r="F123" s="201"/>
      <c r="G123" s="240" t="n">
        <v>770</v>
      </c>
      <c r="H123" s="240" t="n">
        <v>120</v>
      </c>
      <c r="I123" s="213"/>
      <c r="J123" s="201"/>
      <c r="K123" s="201"/>
      <c r="L123" s="201"/>
      <c r="M123" s="201"/>
      <c r="N123" s="201"/>
      <c r="O123" s="214" t="n">
        <v>198</v>
      </c>
      <c r="P123" s="215"/>
      <c r="Q123" s="216"/>
      <c r="R123" s="217"/>
      <c r="S123" s="217"/>
      <c r="T123" s="219"/>
      <c r="U123" s="506"/>
      <c r="V123" s="506"/>
      <c r="W123" s="242"/>
      <c r="Y123" s="520"/>
      <c r="Z123" s="520"/>
    </row>
    <row r="124" customFormat="false" ht="14.25" hidden="false" customHeight="false" outlineLevel="0" collapsed="false">
      <c r="A124" s="508" t="s">
        <v>63</v>
      </c>
      <c r="B124" s="487" t="s">
        <v>118</v>
      </c>
      <c r="C124" s="466" t="n">
        <v>45110</v>
      </c>
      <c r="D124" s="417" t="s">
        <v>69</v>
      </c>
      <c r="E124" s="441" t="n">
        <v>45480</v>
      </c>
      <c r="F124" s="419" t="n">
        <v>515</v>
      </c>
      <c r="G124" s="467" t="n">
        <v>380</v>
      </c>
      <c r="H124" s="442" t="n">
        <v>400</v>
      </c>
      <c r="I124" s="421" t="n">
        <f aca="false">+VLOOKUP(B124,'Daily price'!$A$2:$B$320,2,FALSE())</f>
        <v>715</v>
      </c>
      <c r="J124" s="419" t="n">
        <v>28</v>
      </c>
      <c r="K124" s="419"/>
      <c r="L124" s="419"/>
      <c r="M124" s="419"/>
      <c r="N124" s="419"/>
      <c r="O124" s="468" t="n">
        <f aca="false">M124+H124+N124+L124+J124</f>
        <v>428</v>
      </c>
      <c r="P124" s="469"/>
      <c r="Q124" s="423"/>
      <c r="R124" s="98"/>
      <c r="S124" s="98"/>
      <c r="T124" s="424"/>
      <c r="U124" s="104"/>
      <c r="V124" s="104"/>
      <c r="W124" s="105"/>
      <c r="Y124" s="520"/>
      <c r="Z124" s="520"/>
    </row>
    <row r="125" customFormat="false" ht="14.25" hidden="false" customHeight="false" outlineLevel="0" collapsed="false">
      <c r="A125" s="526" t="s">
        <v>63</v>
      </c>
      <c r="B125" s="527" t="s">
        <v>119</v>
      </c>
      <c r="C125" s="303" t="n">
        <v>45110</v>
      </c>
      <c r="D125" s="528" t="s">
        <v>69</v>
      </c>
      <c r="E125" s="402" t="n">
        <v>45512</v>
      </c>
      <c r="F125" s="60" t="n">
        <v>1028</v>
      </c>
      <c r="G125" s="523" t="n">
        <v>956</v>
      </c>
      <c r="H125" s="529" t="n">
        <v>52</v>
      </c>
      <c r="I125" s="307" t="n">
        <f aca="false">+VLOOKUP(B125,'Daily price'!$A$2:$B$400,2,FALSE())</f>
        <v>1037.7</v>
      </c>
      <c r="J125" s="60"/>
      <c r="K125" s="60" t="n">
        <v>7</v>
      </c>
      <c r="L125" s="60"/>
      <c r="M125" s="60"/>
      <c r="N125" s="60"/>
      <c r="O125" s="530" t="n">
        <f aca="false">M125+H125+N125+L125+K125</f>
        <v>59</v>
      </c>
      <c r="P125" s="531"/>
      <c r="Q125" s="532"/>
      <c r="R125" s="533"/>
      <c r="S125" s="533"/>
      <c r="T125" s="534"/>
      <c r="U125" s="406"/>
      <c r="V125" s="406"/>
      <c r="W125" s="535"/>
      <c r="Y125" s="520"/>
      <c r="Z125" s="520"/>
    </row>
    <row r="126" customFormat="false" ht="14.25" hidden="false" customHeight="false" outlineLevel="0" collapsed="false">
      <c r="A126" s="490" t="s">
        <v>63</v>
      </c>
      <c r="B126" s="302" t="s">
        <v>120</v>
      </c>
      <c r="C126" s="303" t="n">
        <v>45110</v>
      </c>
      <c r="D126" s="304" t="s">
        <v>69</v>
      </c>
      <c r="E126" s="402" t="n">
        <v>45512</v>
      </c>
      <c r="F126" s="405" t="n">
        <v>1075</v>
      </c>
      <c r="G126" s="523" t="n">
        <v>882</v>
      </c>
      <c r="H126" s="306" t="n">
        <v>142</v>
      </c>
      <c r="I126" s="307" t="n">
        <f aca="false">+VLOOKUP(B126,'Daily price'!$A$2:$B$400,2,FALSE())</f>
        <v>866</v>
      </c>
      <c r="J126" s="405"/>
      <c r="K126" s="405"/>
      <c r="L126" s="405"/>
      <c r="M126" s="405"/>
      <c r="N126" s="405"/>
      <c r="O126" s="309" t="n">
        <f aca="false">M126+H126+N126+L126</f>
        <v>142</v>
      </c>
      <c r="P126" s="310"/>
      <c r="Q126" s="311"/>
      <c r="R126" s="312"/>
      <c r="S126" s="312"/>
      <c r="T126" s="313"/>
      <c r="U126" s="406"/>
      <c r="V126" s="406"/>
      <c r="W126" s="407"/>
      <c r="Y126" s="520"/>
      <c r="Z126" s="520"/>
    </row>
    <row r="127" customFormat="false" ht="14.25" hidden="false" customHeight="false" outlineLevel="0" collapsed="false">
      <c r="A127" s="493" t="s">
        <v>63</v>
      </c>
      <c r="B127" s="280" t="s">
        <v>82</v>
      </c>
      <c r="C127" s="281" t="n">
        <v>45110</v>
      </c>
      <c r="D127" s="282" t="s">
        <v>76</v>
      </c>
      <c r="E127" s="314" t="n">
        <v>45517</v>
      </c>
      <c r="F127" s="536" t="n">
        <v>670</v>
      </c>
      <c r="G127" s="284" t="n">
        <v>503</v>
      </c>
      <c r="H127" s="285" t="n">
        <v>200</v>
      </c>
      <c r="I127" s="286" t="n">
        <f aca="false">+VLOOKUP(B127,'Daily price'!$A$2:$B$400,2,FALSE())</f>
        <v>565.5</v>
      </c>
      <c r="J127" s="537"/>
      <c r="K127" s="537"/>
      <c r="L127" s="537"/>
      <c r="M127" s="537"/>
      <c r="N127" s="537"/>
      <c r="O127" s="152" t="n">
        <f aca="false">M127+H127+N127+L127</f>
        <v>200</v>
      </c>
      <c r="P127" s="153"/>
      <c r="Q127" s="154"/>
      <c r="R127" s="155"/>
      <c r="S127" s="155"/>
      <c r="T127" s="288"/>
      <c r="U127" s="497"/>
      <c r="V127" s="497"/>
      <c r="W127" s="127"/>
      <c r="Y127" s="520"/>
      <c r="Z127" s="520"/>
    </row>
    <row r="128" customFormat="false" ht="14.25" hidden="false" customHeight="false" outlineLevel="0" collapsed="false">
      <c r="A128" s="124" t="s">
        <v>63</v>
      </c>
      <c r="B128" s="125" t="s">
        <v>39</v>
      </c>
      <c r="C128" s="89" t="n">
        <v>45110</v>
      </c>
      <c r="D128" s="90" t="s">
        <v>69</v>
      </c>
      <c r="E128" s="91" t="n">
        <v>45522</v>
      </c>
      <c r="F128" s="96" t="n">
        <v>734</v>
      </c>
      <c r="G128" s="93" t="n">
        <v>553</v>
      </c>
      <c r="H128" s="94" t="n">
        <v>200</v>
      </c>
      <c r="I128" s="92" t="n">
        <f aca="false">+VLOOKUP(B128,'Daily price'!$A$2:$B$400,2,FALSE())</f>
        <v>661</v>
      </c>
      <c r="J128" s="96"/>
      <c r="K128" s="96" t="n">
        <v>45</v>
      </c>
      <c r="L128" s="96"/>
      <c r="M128" s="96"/>
      <c r="N128" s="96"/>
      <c r="O128" s="100" t="n">
        <f aca="false">M128+H128+N128+L128+J128+K128</f>
        <v>245</v>
      </c>
      <c r="P128" s="101"/>
      <c r="Q128" s="102"/>
      <c r="R128" s="360"/>
      <c r="S128" s="360"/>
      <c r="T128" s="361"/>
      <c r="U128" s="126"/>
      <c r="V128" s="126"/>
      <c r="W128" s="127"/>
      <c r="Y128" s="520"/>
      <c r="Z128" s="520"/>
    </row>
    <row r="129" customFormat="false" ht="14.25" hidden="false" customHeight="false" outlineLevel="0" collapsed="false">
      <c r="A129" s="124" t="s">
        <v>63</v>
      </c>
      <c r="B129" s="125" t="s">
        <v>40</v>
      </c>
      <c r="C129" s="89" t="n">
        <v>45110</v>
      </c>
      <c r="D129" s="90" t="s">
        <v>69</v>
      </c>
      <c r="E129" s="91" t="n">
        <v>45522</v>
      </c>
      <c r="F129" s="92" t="n">
        <v>556</v>
      </c>
      <c r="G129" s="93" t="n">
        <v>538</v>
      </c>
      <c r="H129" s="94" t="n">
        <v>270</v>
      </c>
      <c r="I129" s="92" t="n">
        <f aca="false">+VLOOKUP(B129,'Daily price'!$A$2:$B$400,2,FALSE())</f>
        <v>389.9</v>
      </c>
      <c r="J129" s="96"/>
      <c r="K129" s="96"/>
      <c r="L129" s="96"/>
      <c r="M129" s="96"/>
      <c r="N129" s="96"/>
      <c r="O129" s="100" t="n">
        <f aca="false">M129+H129+N129+L129</f>
        <v>270</v>
      </c>
      <c r="P129" s="101"/>
      <c r="Q129" s="102"/>
      <c r="R129" s="360"/>
      <c r="S129" s="360"/>
      <c r="T129" s="361"/>
      <c r="U129" s="126"/>
      <c r="V129" s="126"/>
      <c r="W129" s="127"/>
      <c r="Y129" s="520"/>
      <c r="Z129" s="520"/>
    </row>
    <row r="130" customFormat="false" ht="14.25" hidden="false" customHeight="false" outlineLevel="0" collapsed="false">
      <c r="A130" s="508" t="s">
        <v>63</v>
      </c>
      <c r="B130" s="487" t="s">
        <v>121</v>
      </c>
      <c r="C130" s="466" t="n">
        <v>45110</v>
      </c>
      <c r="D130" s="417" t="s">
        <v>69</v>
      </c>
      <c r="E130" s="441" t="n">
        <v>45480</v>
      </c>
      <c r="F130" s="419" t="n">
        <v>604</v>
      </c>
      <c r="G130" s="467" t="n">
        <v>530</v>
      </c>
      <c r="H130" s="442" t="n">
        <v>200</v>
      </c>
      <c r="I130" s="421" t="n">
        <f aca="false">+VLOOKUP(B130,'Daily price'!$A$2:$B$320,2,FALSE())</f>
        <v>603</v>
      </c>
      <c r="J130" s="419"/>
      <c r="K130" s="419"/>
      <c r="L130" s="419"/>
      <c r="M130" s="419"/>
      <c r="N130" s="419"/>
      <c r="O130" s="468" t="n">
        <f aca="false">M130+H130+N130+L130</f>
        <v>200</v>
      </c>
      <c r="P130" s="469"/>
      <c r="Q130" s="423"/>
      <c r="R130" s="98"/>
      <c r="S130" s="98"/>
      <c r="T130" s="424"/>
      <c r="U130" s="104"/>
      <c r="V130" s="104"/>
      <c r="W130" s="105"/>
      <c r="Y130" s="520"/>
      <c r="Z130" s="520"/>
    </row>
    <row r="131" customFormat="false" ht="14.25" hidden="false" customHeight="false" outlineLevel="0" collapsed="false">
      <c r="A131" s="490" t="s">
        <v>63</v>
      </c>
      <c r="B131" s="302" t="s">
        <v>95</v>
      </c>
      <c r="C131" s="303" t="n">
        <v>45109</v>
      </c>
      <c r="D131" s="304" t="s">
        <v>69</v>
      </c>
      <c r="E131" s="402" t="n">
        <v>45512</v>
      </c>
      <c r="F131" s="308" t="n">
        <v>906</v>
      </c>
      <c r="G131" s="538" t="n">
        <v>768</v>
      </c>
      <c r="H131" s="539" t="n">
        <v>100</v>
      </c>
      <c r="I131" s="307" t="n">
        <f aca="false">+VLOOKUP(B131,'Daily price'!$A$2:$B$400,2,FALSE())</f>
        <v>849.7</v>
      </c>
      <c r="J131" s="405"/>
      <c r="K131" s="405"/>
      <c r="L131" s="405"/>
      <c r="M131" s="405"/>
      <c r="N131" s="308"/>
      <c r="O131" s="309" t="n">
        <f aca="false">M131+H131+N131+L131</f>
        <v>100</v>
      </c>
      <c r="P131" s="310"/>
      <c r="Q131" s="311"/>
      <c r="R131" s="312"/>
      <c r="S131" s="312"/>
      <c r="T131" s="313"/>
      <c r="U131" s="406"/>
      <c r="V131" s="406"/>
      <c r="W131" s="407"/>
      <c r="Y131" s="520"/>
      <c r="Z131" s="520"/>
    </row>
    <row r="132" customFormat="false" ht="14.25" hidden="false" customHeight="false" outlineLevel="0" collapsed="false">
      <c r="A132" s="279" t="s">
        <v>63</v>
      </c>
      <c r="B132" s="280" t="s">
        <v>98</v>
      </c>
      <c r="C132" s="540" t="n">
        <v>45105</v>
      </c>
      <c r="D132" s="280" t="s">
        <v>76</v>
      </c>
      <c r="E132" s="314" t="n">
        <v>45517</v>
      </c>
      <c r="F132" s="541" t="n">
        <v>706</v>
      </c>
      <c r="G132" s="284" t="n">
        <v>622</v>
      </c>
      <c r="H132" s="542" t="n">
        <v>250</v>
      </c>
      <c r="I132" s="286" t="n">
        <f aca="false">+VLOOKUP(B132,'Daily price'!$A$2:$B$400,2,FALSE())</f>
        <v>593</v>
      </c>
      <c r="J132" s="287" t="n">
        <v>57</v>
      </c>
      <c r="K132" s="287"/>
      <c r="L132" s="155"/>
      <c r="M132" s="155"/>
      <c r="N132" s="155"/>
      <c r="O132" s="152" t="n">
        <f aca="false">M132+H132+N132+L132+K132+J132</f>
        <v>307</v>
      </c>
      <c r="P132" s="543"/>
      <c r="Q132" s="154"/>
      <c r="R132" s="155"/>
      <c r="S132" s="155"/>
      <c r="T132" s="288"/>
      <c r="U132" s="497"/>
      <c r="V132" s="497"/>
      <c r="W132" s="127"/>
      <c r="Y132" s="520"/>
      <c r="Z132" s="520"/>
    </row>
    <row r="133" customFormat="false" ht="14.25" hidden="false" customHeight="false" outlineLevel="0" collapsed="false">
      <c r="A133" s="396" t="s">
        <v>63</v>
      </c>
      <c r="B133" s="125" t="s">
        <v>102</v>
      </c>
      <c r="C133" s="397" t="n">
        <v>45105</v>
      </c>
      <c r="D133" s="125" t="s">
        <v>69</v>
      </c>
      <c r="E133" s="91" t="n">
        <v>45522</v>
      </c>
      <c r="F133" s="137" t="n">
        <v>459</v>
      </c>
      <c r="G133" s="93" t="n">
        <v>421</v>
      </c>
      <c r="H133" s="544" t="n">
        <v>400</v>
      </c>
      <c r="I133" s="92" t="n">
        <f aca="false">+VLOOKUP(B133,'Daily price'!$A$2:$B$400,2,FALSE())</f>
        <v>356.8</v>
      </c>
      <c r="J133" s="137"/>
      <c r="K133" s="137" t="n">
        <v>39</v>
      </c>
      <c r="L133" s="360"/>
      <c r="M133" s="360"/>
      <c r="N133" s="360"/>
      <c r="O133" s="100" t="n">
        <f aca="false">H133+M133+N133+K133</f>
        <v>439</v>
      </c>
      <c r="P133" s="395"/>
      <c r="Q133" s="102"/>
      <c r="R133" s="360"/>
      <c r="S133" s="360"/>
      <c r="T133" s="361"/>
      <c r="U133" s="126"/>
      <c r="V133" s="126"/>
      <c r="W133" s="127"/>
      <c r="Y133" s="520"/>
      <c r="Z133" s="520"/>
    </row>
    <row r="134" customFormat="false" ht="21.75" hidden="false" customHeight="true" outlineLevel="0" collapsed="false">
      <c r="A134" s="465" t="s">
        <v>63</v>
      </c>
      <c r="B134" s="487" t="s">
        <v>89</v>
      </c>
      <c r="C134" s="545" t="n">
        <v>45105</v>
      </c>
      <c r="D134" s="487" t="s">
        <v>69</v>
      </c>
      <c r="E134" s="441" t="n">
        <v>45519</v>
      </c>
      <c r="F134" s="88" t="n">
        <v>507</v>
      </c>
      <c r="G134" s="488" t="n">
        <v>388</v>
      </c>
      <c r="H134" s="546" t="n">
        <v>400</v>
      </c>
      <c r="I134" s="421" t="n">
        <f aca="false">+VLOOKUP(B134,'Daily price'!$A$2:$B$400,2,FALSE())</f>
        <v>386.9</v>
      </c>
      <c r="J134" s="547"/>
      <c r="K134" s="547" t="n">
        <v>66</v>
      </c>
      <c r="L134" s="98"/>
      <c r="M134" s="98"/>
      <c r="N134" s="98"/>
      <c r="O134" s="468" t="n">
        <f aca="false">H134+M134+N134+K134</f>
        <v>466</v>
      </c>
      <c r="P134" s="548"/>
      <c r="Q134" s="423"/>
      <c r="R134" s="98"/>
      <c r="S134" s="98"/>
      <c r="T134" s="424"/>
      <c r="U134" s="104"/>
      <c r="V134" s="104"/>
      <c r="W134" s="127"/>
      <c r="Y134" s="520"/>
      <c r="Z134" s="549"/>
    </row>
    <row r="135" customFormat="false" ht="21.75" hidden="false" customHeight="true" outlineLevel="0" collapsed="false">
      <c r="A135" s="465" t="s">
        <v>63</v>
      </c>
      <c r="B135" s="487" t="s">
        <v>121</v>
      </c>
      <c r="C135" s="545" t="n">
        <v>45105</v>
      </c>
      <c r="D135" s="487" t="s">
        <v>69</v>
      </c>
      <c r="E135" s="441" t="n">
        <v>45480</v>
      </c>
      <c r="F135" s="547" t="n">
        <v>604</v>
      </c>
      <c r="G135" s="467" t="n">
        <v>549</v>
      </c>
      <c r="H135" s="546" t="n">
        <v>250</v>
      </c>
      <c r="I135" s="421" t="n">
        <f aca="false">+VLOOKUP(B135,'Daily price'!$A$2:$B$320,2,FALSE())</f>
        <v>603</v>
      </c>
      <c r="J135" s="547"/>
      <c r="K135" s="547"/>
      <c r="L135" s="98"/>
      <c r="M135" s="98"/>
      <c r="N135" s="98"/>
      <c r="O135" s="468" t="n">
        <f aca="false">H135+M135+N135+L135</f>
        <v>250</v>
      </c>
      <c r="P135" s="548"/>
      <c r="Q135" s="423"/>
      <c r="R135" s="98"/>
      <c r="S135" s="98"/>
      <c r="T135" s="424"/>
      <c r="U135" s="104"/>
      <c r="V135" s="104"/>
      <c r="W135" s="105"/>
      <c r="Y135" s="520"/>
      <c r="Z135" s="549"/>
    </row>
    <row r="136" customFormat="false" ht="21.75" hidden="false" customHeight="true" outlineLevel="0" collapsed="false">
      <c r="A136" s="550" t="s">
        <v>63</v>
      </c>
      <c r="B136" s="527" t="s">
        <v>119</v>
      </c>
      <c r="C136" s="401" t="n">
        <v>45104</v>
      </c>
      <c r="D136" s="551" t="s">
        <v>69</v>
      </c>
      <c r="E136" s="402" t="n">
        <v>45512</v>
      </c>
      <c r="F136" s="552" t="n">
        <v>1028</v>
      </c>
      <c r="G136" s="523" t="n">
        <v>1000</v>
      </c>
      <c r="H136" s="529" t="n">
        <v>100</v>
      </c>
      <c r="I136" s="307" t="n">
        <f aca="false">+VLOOKUP(B136,'Daily price'!$A$2:$B$400,2,FALSE())</f>
        <v>1037.7</v>
      </c>
      <c r="J136" s="553"/>
      <c r="K136" s="554"/>
      <c r="L136" s="555"/>
      <c r="M136" s="556"/>
      <c r="N136" s="556"/>
      <c r="O136" s="309" t="n">
        <f aca="false">H136+M136+N136+L136</f>
        <v>100</v>
      </c>
      <c r="P136" s="524"/>
      <c r="Q136" s="311"/>
      <c r="R136" s="312"/>
      <c r="S136" s="312"/>
      <c r="T136" s="313"/>
      <c r="U136" s="406"/>
      <c r="V136" s="406"/>
      <c r="W136" s="535"/>
      <c r="Y136" s="520"/>
      <c r="Z136" s="549"/>
    </row>
    <row r="137" customFormat="false" ht="21.75" hidden="false" customHeight="true" outlineLevel="0" collapsed="false">
      <c r="A137" s="465" t="s">
        <v>63</v>
      </c>
      <c r="B137" s="487" t="s">
        <v>122</v>
      </c>
      <c r="C137" s="545" t="n">
        <v>45104</v>
      </c>
      <c r="D137" s="487" t="s">
        <v>69</v>
      </c>
      <c r="E137" s="441" t="n">
        <v>45510</v>
      </c>
      <c r="F137" s="557" t="n">
        <v>950</v>
      </c>
      <c r="G137" s="467" t="n">
        <v>727</v>
      </c>
      <c r="H137" s="546" t="n">
        <v>100</v>
      </c>
      <c r="I137" s="421" t="n">
        <f aca="false">+VLOOKUP(B137,'Daily price'!$A$2:$B$400,2,FALSE())</f>
        <v>853</v>
      </c>
      <c r="J137" s="489"/>
      <c r="K137" s="229" t="n">
        <v>7</v>
      </c>
      <c r="L137" s="217"/>
      <c r="M137" s="558"/>
      <c r="N137" s="558"/>
      <c r="O137" s="468" t="n">
        <f aca="false">H137+M137+N137+L137+K137</f>
        <v>107</v>
      </c>
      <c r="P137" s="548"/>
      <c r="Q137" s="423"/>
      <c r="R137" s="98"/>
      <c r="S137" s="98"/>
      <c r="T137" s="424"/>
      <c r="U137" s="104"/>
      <c r="V137" s="104"/>
      <c r="W137" s="105"/>
      <c r="Y137" s="520"/>
      <c r="Z137" s="549"/>
    </row>
    <row r="138" customFormat="false" ht="21.75" hidden="false" customHeight="true" outlineLevel="0" collapsed="false">
      <c r="A138" s="465" t="s">
        <v>63</v>
      </c>
      <c r="B138" s="487" t="s">
        <v>84</v>
      </c>
      <c r="C138" s="545" t="n">
        <v>45104</v>
      </c>
      <c r="D138" s="487" t="s">
        <v>76</v>
      </c>
      <c r="E138" s="441" t="n">
        <v>45386</v>
      </c>
      <c r="F138" s="559" t="n">
        <v>854.8</v>
      </c>
      <c r="G138" s="467" t="n">
        <v>575</v>
      </c>
      <c r="H138" s="546" t="n">
        <v>150</v>
      </c>
      <c r="I138" s="421" t="n">
        <f aca="false">+VLOOKUP(B138,'Daily price'!$A$2:$B$320,2,FALSE())</f>
        <v>510</v>
      </c>
      <c r="J138" s="489"/>
      <c r="K138" s="547"/>
      <c r="L138" s="98"/>
      <c r="M138" s="99"/>
      <c r="N138" s="99"/>
      <c r="O138" s="468" t="n">
        <f aca="false">H138+M138+N138+L138</f>
        <v>150</v>
      </c>
      <c r="P138" s="548"/>
      <c r="Q138" s="423"/>
      <c r="R138" s="98"/>
      <c r="S138" s="98"/>
      <c r="T138" s="424"/>
      <c r="U138" s="104"/>
      <c r="V138" s="104"/>
      <c r="W138" s="105"/>
      <c r="Y138" s="520"/>
      <c r="Z138" s="549"/>
    </row>
    <row r="139" customFormat="false" ht="18.75" hidden="false" customHeight="true" outlineLevel="0" collapsed="false">
      <c r="A139" s="301" t="s">
        <v>63</v>
      </c>
      <c r="B139" s="302" t="s">
        <v>123</v>
      </c>
      <c r="C139" s="401" t="n">
        <v>45104</v>
      </c>
      <c r="D139" s="302" t="s">
        <v>69</v>
      </c>
      <c r="E139" s="402" t="n">
        <v>45512</v>
      </c>
      <c r="F139" s="307" t="n">
        <v>733</v>
      </c>
      <c r="G139" s="523" t="n">
        <v>597</v>
      </c>
      <c r="H139" s="539" t="n">
        <v>100</v>
      </c>
      <c r="I139" s="307" t="n">
        <f aca="false">+VLOOKUP(B139,'Daily price'!$A$2:$B$400,2,FALSE())</f>
        <v>506</v>
      </c>
      <c r="J139" s="560"/>
      <c r="K139" s="308"/>
      <c r="L139" s="312"/>
      <c r="M139" s="561"/>
      <c r="N139" s="561"/>
      <c r="O139" s="309" t="n">
        <f aca="false">H139+M139+N139+L139+K139</f>
        <v>100</v>
      </c>
      <c r="P139" s="524"/>
      <c r="Q139" s="311"/>
      <c r="R139" s="312"/>
      <c r="S139" s="312"/>
      <c r="T139" s="313"/>
      <c r="U139" s="406"/>
      <c r="V139" s="406"/>
      <c r="W139" s="407"/>
      <c r="Y139" s="520"/>
      <c r="Z139" s="549"/>
    </row>
    <row r="140" customFormat="false" ht="15" hidden="false" customHeight="true" outlineLevel="0" collapsed="false">
      <c r="A140" s="465" t="s">
        <v>63</v>
      </c>
      <c r="B140" s="487" t="s">
        <v>74</v>
      </c>
      <c r="C140" s="545" t="n">
        <v>45104</v>
      </c>
      <c r="D140" s="487" t="s">
        <v>69</v>
      </c>
      <c r="E140" s="441" t="n">
        <v>45480</v>
      </c>
      <c r="F140" s="98" t="n">
        <v>624</v>
      </c>
      <c r="G140" s="467" t="n">
        <v>535</v>
      </c>
      <c r="H140" s="546" t="n">
        <v>150</v>
      </c>
      <c r="I140" s="421" t="n">
        <f aca="false">+VLOOKUP(B140,'Daily price'!$A$2:$B$320,2,FALSE())</f>
        <v>643</v>
      </c>
      <c r="J140" s="98"/>
      <c r="K140" s="547"/>
      <c r="L140" s="98"/>
      <c r="M140" s="98"/>
      <c r="N140" s="98"/>
      <c r="O140" s="468" t="n">
        <f aca="false">H140+M140+N140+L140</f>
        <v>150</v>
      </c>
      <c r="P140" s="548"/>
      <c r="Q140" s="423"/>
      <c r="R140" s="98"/>
      <c r="S140" s="98"/>
      <c r="T140" s="424"/>
      <c r="U140" s="104"/>
      <c r="V140" s="104"/>
      <c r="W140" s="105"/>
      <c r="X140" s="562"/>
      <c r="Y140" s="520"/>
      <c r="Z140" s="549"/>
    </row>
    <row r="141" customFormat="false" ht="14.25" hidden="false" customHeight="false" outlineLevel="0" collapsed="false">
      <c r="A141" s="301" t="s">
        <v>63</v>
      </c>
      <c r="B141" s="302" t="s">
        <v>97</v>
      </c>
      <c r="C141" s="401" t="n">
        <v>45104</v>
      </c>
      <c r="D141" s="302" t="s">
        <v>69</v>
      </c>
      <c r="E141" s="402" t="n">
        <v>45512</v>
      </c>
      <c r="F141" s="308" t="n">
        <v>995</v>
      </c>
      <c r="G141" s="523" t="n">
        <v>780</v>
      </c>
      <c r="H141" s="305" t="n">
        <v>100</v>
      </c>
      <c r="I141" s="307" t="n">
        <f aca="false">+VLOOKUP(B141,'Daily price'!$A$2:$B$400,2,FALSE())</f>
        <v>1355</v>
      </c>
      <c r="J141" s="308"/>
      <c r="K141" s="308"/>
      <c r="L141" s="312"/>
      <c r="M141" s="312"/>
      <c r="N141" s="312"/>
      <c r="O141" s="309" t="n">
        <f aca="false">H141+M141+N141+L141</f>
        <v>100</v>
      </c>
      <c r="P141" s="524"/>
      <c r="Q141" s="311"/>
      <c r="R141" s="312"/>
      <c r="S141" s="312"/>
      <c r="T141" s="313"/>
      <c r="U141" s="406"/>
      <c r="V141" s="406"/>
      <c r="W141" s="407"/>
      <c r="Y141" s="520"/>
      <c r="Z141" s="549"/>
    </row>
    <row r="142" customFormat="false" ht="14.25" hidden="false" customHeight="false" outlineLevel="0" collapsed="false">
      <c r="A142" s="465" t="s">
        <v>63</v>
      </c>
      <c r="B142" s="563" t="s">
        <v>84</v>
      </c>
      <c r="C142" s="466" t="n">
        <v>45103</v>
      </c>
      <c r="D142" s="417" t="s">
        <v>76</v>
      </c>
      <c r="E142" s="441" t="n">
        <v>45386</v>
      </c>
      <c r="F142" s="559" t="n">
        <v>854.8</v>
      </c>
      <c r="G142" s="467" t="n">
        <v>572</v>
      </c>
      <c r="H142" s="442" t="n">
        <v>200</v>
      </c>
      <c r="I142" s="421" t="n">
        <f aca="false">+VLOOKUP(B142,'Daily price'!$A$2:$B$320,2,FALSE())</f>
        <v>510</v>
      </c>
      <c r="J142" s="489"/>
      <c r="K142" s="564"/>
      <c r="L142" s="172"/>
      <c r="M142" s="97"/>
      <c r="N142" s="565"/>
      <c r="O142" s="468" t="n">
        <f aca="false">(M142+H142+N142)*1 +L142</f>
        <v>200</v>
      </c>
      <c r="P142" s="423"/>
      <c r="Q142" s="423"/>
      <c r="R142" s="98"/>
      <c r="S142" s="98"/>
      <c r="T142" s="424"/>
      <c r="U142" s="104"/>
      <c r="V142" s="104"/>
      <c r="W142" s="105"/>
      <c r="Y142" s="566"/>
      <c r="Z142" s="549"/>
    </row>
    <row r="143" customFormat="false" ht="14.25" hidden="false" customHeight="false" outlineLevel="0" collapsed="false">
      <c r="A143" s="301" t="s">
        <v>63</v>
      </c>
      <c r="B143" s="302" t="s">
        <v>123</v>
      </c>
      <c r="C143" s="303" t="n">
        <v>45103</v>
      </c>
      <c r="D143" s="551" t="s">
        <v>69</v>
      </c>
      <c r="E143" s="402" t="n">
        <v>45512</v>
      </c>
      <c r="F143" s="307" t="n">
        <v>733</v>
      </c>
      <c r="G143" s="523" t="n">
        <v>605</v>
      </c>
      <c r="H143" s="306" t="n">
        <v>150</v>
      </c>
      <c r="I143" s="307" t="n">
        <f aca="false">+VLOOKUP(B143,'Daily price'!$A$2:$B$400,2,FALSE())</f>
        <v>506</v>
      </c>
      <c r="J143" s="560"/>
      <c r="K143" s="253" t="n">
        <v>21</v>
      </c>
      <c r="L143" s="254"/>
      <c r="M143" s="567"/>
      <c r="N143" s="256"/>
      <c r="O143" s="309" t="n">
        <f aca="false">M143+H143+N143+L143+K143+1</f>
        <v>172</v>
      </c>
      <c r="P143" s="310"/>
      <c r="Q143" s="311"/>
      <c r="R143" s="312"/>
      <c r="S143" s="312"/>
      <c r="T143" s="313"/>
      <c r="U143" s="406"/>
      <c r="V143" s="406"/>
      <c r="W143" s="407"/>
      <c r="Y143" s="566"/>
      <c r="Z143" s="568"/>
    </row>
    <row r="144" customFormat="false" ht="14.25" hidden="false" customHeight="false" outlineLevel="0" collapsed="false">
      <c r="A144" s="465" t="s">
        <v>63</v>
      </c>
      <c r="B144" s="487" t="s">
        <v>74</v>
      </c>
      <c r="C144" s="466" t="n">
        <v>45103</v>
      </c>
      <c r="D144" s="569" t="s">
        <v>69</v>
      </c>
      <c r="E144" s="441" t="n">
        <v>45480</v>
      </c>
      <c r="F144" s="421" t="n">
        <v>624</v>
      </c>
      <c r="G144" s="467" t="n">
        <v>519</v>
      </c>
      <c r="H144" s="442" t="n">
        <v>200</v>
      </c>
      <c r="I144" s="421" t="n">
        <f aca="false">+VLOOKUP(B144,'Daily price'!$A$2:$B$320,2,FALSE())</f>
        <v>643</v>
      </c>
      <c r="J144" s="489"/>
      <c r="K144" s="97"/>
      <c r="L144" s="570"/>
      <c r="M144" s="173"/>
      <c r="N144" s="174"/>
      <c r="O144" s="468" t="n">
        <f aca="false">H144+M144+N144+L144</f>
        <v>200</v>
      </c>
      <c r="P144" s="469"/>
      <c r="Q144" s="423"/>
      <c r="R144" s="98"/>
      <c r="S144" s="98"/>
      <c r="T144" s="424"/>
      <c r="U144" s="104"/>
      <c r="V144" s="104"/>
      <c r="W144" s="105"/>
      <c r="Y144" s="566"/>
      <c r="Z144" s="571"/>
    </row>
    <row r="145" customFormat="false" ht="14.25" hidden="false" customHeight="false" outlineLevel="0" collapsed="false">
      <c r="A145" s="301" t="s">
        <v>63</v>
      </c>
      <c r="B145" s="302" t="s">
        <v>97</v>
      </c>
      <c r="C145" s="303" t="n">
        <v>45103</v>
      </c>
      <c r="D145" s="551" t="s">
        <v>69</v>
      </c>
      <c r="E145" s="402" t="n">
        <v>45512</v>
      </c>
      <c r="F145" s="307" t="n">
        <v>995</v>
      </c>
      <c r="G145" s="523" t="n">
        <v>801</v>
      </c>
      <c r="H145" s="306" t="n">
        <v>120</v>
      </c>
      <c r="I145" s="307" t="n">
        <f aca="false">+VLOOKUP(B145,'Daily price'!$A$2:$B$400,2,FALSE())</f>
        <v>1355</v>
      </c>
      <c r="J145" s="560"/>
      <c r="K145" s="253"/>
      <c r="L145" s="254"/>
      <c r="M145" s="561"/>
      <c r="N145" s="561"/>
      <c r="O145" s="309" t="n">
        <f aca="false">M145+H145+N145+L145</f>
        <v>120</v>
      </c>
      <c r="P145" s="310"/>
      <c r="Q145" s="311"/>
      <c r="R145" s="312"/>
      <c r="S145" s="312"/>
      <c r="T145" s="313"/>
      <c r="U145" s="406"/>
      <c r="V145" s="406"/>
      <c r="W145" s="407"/>
      <c r="Y145" s="566"/>
      <c r="Z145" s="571"/>
    </row>
    <row r="146" customFormat="false" ht="14.25" hidden="false" customHeight="false" outlineLevel="0" collapsed="false">
      <c r="A146" s="301" t="s">
        <v>63</v>
      </c>
      <c r="B146" s="302" t="s">
        <v>80</v>
      </c>
      <c r="C146" s="303" t="n">
        <v>45068</v>
      </c>
      <c r="D146" s="304" t="s">
        <v>69</v>
      </c>
      <c r="E146" s="402" t="n">
        <v>45512</v>
      </c>
      <c r="F146" s="307" t="n">
        <v>307</v>
      </c>
      <c r="G146" s="523" t="n">
        <v>210</v>
      </c>
      <c r="H146" s="306" t="n">
        <v>133</v>
      </c>
      <c r="I146" s="307" t="n">
        <f aca="false">+VLOOKUP(B146,'Daily price'!$A$2:$B$400,2,FALSE())</f>
        <v>286.8</v>
      </c>
      <c r="J146" s="560"/>
      <c r="K146" s="253"/>
      <c r="L146" s="254"/>
      <c r="M146" s="255"/>
      <c r="N146" s="255"/>
      <c r="O146" s="309" t="n">
        <f aca="false">M146+H146+N146</f>
        <v>133</v>
      </c>
      <c r="P146" s="310"/>
      <c r="Q146" s="311"/>
      <c r="R146" s="312"/>
      <c r="S146" s="312"/>
      <c r="T146" s="313"/>
      <c r="U146" s="406"/>
      <c r="V146" s="406"/>
      <c r="W146" s="407"/>
      <c r="Y146" s="566"/>
      <c r="Z146" s="549"/>
    </row>
    <row r="147" customFormat="false" ht="14.25" hidden="false" customHeight="false" outlineLevel="0" collapsed="false">
      <c r="A147" s="301" t="s">
        <v>63</v>
      </c>
      <c r="B147" s="572" t="s">
        <v>80</v>
      </c>
      <c r="C147" s="303" t="n">
        <v>45035</v>
      </c>
      <c r="D147" s="304" t="s">
        <v>69</v>
      </c>
      <c r="E147" s="402" t="n">
        <v>45512</v>
      </c>
      <c r="F147" s="307" t="n">
        <v>307</v>
      </c>
      <c r="G147" s="523" t="n">
        <v>220</v>
      </c>
      <c r="H147" s="306" t="n">
        <v>200</v>
      </c>
      <c r="I147" s="307" t="n">
        <f aca="false">+VLOOKUP(B147,'Daily price'!$A$2:$B$400,2,FALSE())</f>
        <v>286.8</v>
      </c>
      <c r="J147" s="560"/>
      <c r="K147" s="573"/>
      <c r="L147" s="574"/>
      <c r="M147" s="575"/>
      <c r="N147" s="575"/>
      <c r="O147" s="576" t="n">
        <f aca="false">M147+H147+N147+L147</f>
        <v>200</v>
      </c>
      <c r="P147" s="311"/>
      <c r="Q147" s="311"/>
      <c r="R147" s="312"/>
      <c r="S147" s="312"/>
      <c r="T147" s="313"/>
      <c r="U147" s="406"/>
      <c r="V147" s="406"/>
      <c r="W147" s="407"/>
      <c r="Y147" s="566"/>
      <c r="Z147" s="549"/>
    </row>
    <row r="148" customFormat="false" ht="14.25" hidden="false" customHeight="false" outlineLevel="0" collapsed="false">
      <c r="A148" s="396" t="s">
        <v>63</v>
      </c>
      <c r="B148" s="125" t="s">
        <v>72</v>
      </c>
      <c r="C148" s="89" t="n">
        <v>45035</v>
      </c>
      <c r="D148" s="90" t="s">
        <v>69</v>
      </c>
      <c r="E148" s="91" t="n">
        <v>45522</v>
      </c>
      <c r="F148" s="577" t="n">
        <v>667</v>
      </c>
      <c r="G148" s="93" t="n">
        <v>614</v>
      </c>
      <c r="H148" s="94" t="n">
        <v>80</v>
      </c>
      <c r="I148" s="92" t="n">
        <f aca="false">+VLOOKUP(B148,'Daily price'!$A$2:$B$400,2,FALSE())</f>
        <v>514.9</v>
      </c>
      <c r="J148" s="578"/>
      <c r="K148" s="364"/>
      <c r="L148" s="360"/>
      <c r="M148" s="498"/>
      <c r="N148" s="498"/>
      <c r="O148" s="100" t="n">
        <f aca="false">M148+H148+N148</f>
        <v>80</v>
      </c>
      <c r="P148" s="101"/>
      <c r="Q148" s="102"/>
      <c r="R148" s="360"/>
      <c r="S148" s="360"/>
      <c r="T148" s="361"/>
      <c r="U148" s="126"/>
      <c r="V148" s="126"/>
      <c r="W148" s="127"/>
      <c r="Y148" s="566"/>
      <c r="Z148" s="549"/>
    </row>
    <row r="149" customFormat="false" ht="14.25" hidden="false" customHeight="false" outlineLevel="0" collapsed="false">
      <c r="A149" s="279" t="s">
        <v>63</v>
      </c>
      <c r="B149" s="280" t="s">
        <v>98</v>
      </c>
      <c r="C149" s="281" t="n">
        <v>45007</v>
      </c>
      <c r="D149" s="282" t="s">
        <v>69</v>
      </c>
      <c r="E149" s="314" t="n">
        <v>45517</v>
      </c>
      <c r="F149" s="315" t="n">
        <v>706</v>
      </c>
      <c r="G149" s="284" t="n">
        <v>425</v>
      </c>
      <c r="H149" s="285" t="n">
        <v>50</v>
      </c>
      <c r="I149" s="286" t="n">
        <f aca="false">+VLOOKUP(B149,'Daily price'!$A$2:$B$400,2,FALSE())</f>
        <v>593</v>
      </c>
      <c r="J149" s="316"/>
      <c r="K149" s="317"/>
      <c r="L149" s="318"/>
      <c r="M149" s="319"/>
      <c r="N149" s="320"/>
      <c r="O149" s="152" t="n">
        <f aca="false">M149+H149+N149+L149+K149</f>
        <v>50</v>
      </c>
      <c r="P149" s="153"/>
      <c r="Q149" s="154"/>
      <c r="R149" s="155"/>
      <c r="S149" s="155"/>
      <c r="T149" s="288"/>
      <c r="U149" s="497"/>
      <c r="V149" s="497"/>
      <c r="W149" s="127"/>
      <c r="Y149" s="566"/>
      <c r="Z149" s="549"/>
    </row>
    <row r="150" customFormat="false" ht="14.25" hidden="false" customHeight="false" outlineLevel="0" collapsed="false">
      <c r="A150" s="201" t="s">
        <v>63</v>
      </c>
      <c r="B150" s="208" t="s">
        <v>98</v>
      </c>
      <c r="C150" s="209" t="n">
        <v>45007</v>
      </c>
      <c r="D150" s="210" t="s">
        <v>35</v>
      </c>
      <c r="E150" s="201"/>
      <c r="F150" s="201"/>
      <c r="G150" s="201" t="n">
        <v>425</v>
      </c>
      <c r="H150" s="201" t="n">
        <v>7</v>
      </c>
      <c r="I150" s="213"/>
      <c r="J150" s="201"/>
      <c r="K150" s="152"/>
      <c r="L150" s="153"/>
      <c r="M150" s="154"/>
      <c r="N150" s="155"/>
      <c r="O150" s="201" t="n">
        <f aca="false">+H150</f>
        <v>7</v>
      </c>
      <c r="P150" s="201"/>
      <c r="Q150" s="201"/>
      <c r="R150" s="217"/>
      <c r="S150" s="201"/>
      <c r="T150" s="219"/>
      <c r="U150" s="514"/>
      <c r="V150" s="514"/>
      <c r="W150" s="242"/>
      <c r="Y150" s="566"/>
      <c r="Z150" s="549"/>
    </row>
    <row r="151" customFormat="false" ht="14.9" hidden="false" customHeight="false" outlineLevel="0" collapsed="false">
      <c r="A151" s="465" t="s">
        <v>63</v>
      </c>
      <c r="B151" s="563" t="s">
        <v>121</v>
      </c>
      <c r="C151" s="466" t="n">
        <v>45007</v>
      </c>
      <c r="D151" s="417" t="s">
        <v>69</v>
      </c>
      <c r="E151" s="441" t="n">
        <v>45480</v>
      </c>
      <c r="F151" s="421" t="n">
        <v>604</v>
      </c>
      <c r="G151" s="467" t="n">
        <v>450</v>
      </c>
      <c r="H151" s="442" t="n">
        <v>100</v>
      </c>
      <c r="I151" s="421" t="n">
        <f aca="false">+VLOOKUP(B151,'Daily price'!$A$2:$B$320,2,FALSE())</f>
        <v>603</v>
      </c>
      <c r="J151" s="489"/>
      <c r="K151" s="564"/>
      <c r="L151" s="172"/>
      <c r="M151" s="173"/>
      <c r="N151" s="174"/>
      <c r="O151" s="468" t="n">
        <f aca="false">M151+H151+N151+L151</f>
        <v>100</v>
      </c>
      <c r="P151" s="423"/>
      <c r="Q151" s="423"/>
      <c r="R151" s="98"/>
      <c r="S151" s="98"/>
      <c r="T151" s="424"/>
      <c r="U151" s="104"/>
      <c r="V151" s="104"/>
      <c r="W151" s="105"/>
      <c r="Y151" s="566"/>
      <c r="Z151" s="549"/>
    </row>
    <row r="152" customFormat="false" ht="14.25" hidden="false" customHeight="false" outlineLevel="0" collapsed="false">
      <c r="A152" s="279" t="s">
        <v>63</v>
      </c>
      <c r="B152" s="579" t="s">
        <v>98</v>
      </c>
      <c r="C152" s="281" t="n">
        <v>44945</v>
      </c>
      <c r="D152" s="282" t="s">
        <v>76</v>
      </c>
      <c r="E152" s="314" t="n">
        <v>45517</v>
      </c>
      <c r="F152" s="315" t="n">
        <v>706</v>
      </c>
      <c r="G152" s="284" t="n">
        <v>550</v>
      </c>
      <c r="H152" s="285" t="n">
        <v>100</v>
      </c>
      <c r="I152" s="286" t="n">
        <f aca="false">+VLOOKUP(B152,'Daily price'!$A$2:$B$400,2,FALSE())</f>
        <v>593</v>
      </c>
      <c r="J152" s="316"/>
      <c r="K152" s="580"/>
      <c r="L152" s="318"/>
      <c r="M152" s="319"/>
      <c r="N152" s="319"/>
      <c r="O152" s="152" t="n">
        <f aca="false">M152+H152+N152+L152+K152</f>
        <v>100</v>
      </c>
      <c r="P152" s="154"/>
      <c r="Q152" s="154"/>
      <c r="R152" s="155"/>
      <c r="S152" s="155"/>
      <c r="T152" s="288"/>
      <c r="U152" s="497"/>
      <c r="V152" s="497"/>
      <c r="W152" s="127"/>
      <c r="Y152" s="566"/>
      <c r="Z152" s="549"/>
    </row>
    <row r="153" customFormat="false" ht="14.9" hidden="false" customHeight="false" outlineLevel="0" collapsed="false">
      <c r="A153" s="581" t="s">
        <v>63</v>
      </c>
      <c r="B153" s="125" t="s">
        <v>93</v>
      </c>
      <c r="C153" s="89" t="n">
        <v>44945</v>
      </c>
      <c r="D153" s="90" t="s">
        <v>69</v>
      </c>
      <c r="E153" s="91" t="n">
        <v>45522</v>
      </c>
      <c r="F153" s="92" t="n">
        <v>279</v>
      </c>
      <c r="G153" s="93" t="n">
        <v>560</v>
      </c>
      <c r="H153" s="94" t="n">
        <v>100</v>
      </c>
      <c r="I153" s="92" t="n">
        <f aca="false">+VLOOKUP(B153,'Daily price'!$A$2:$B$400,2,FALSE())</f>
        <v>183</v>
      </c>
      <c r="J153" s="578"/>
      <c r="K153" s="364"/>
      <c r="L153" s="582"/>
      <c r="M153" s="583"/>
      <c r="N153" s="584"/>
      <c r="O153" s="100" t="n">
        <f aca="false">M153+H153+N153+L153</f>
        <v>100</v>
      </c>
      <c r="P153" s="101"/>
      <c r="Q153" s="102"/>
      <c r="R153" s="360"/>
      <c r="S153" s="360"/>
      <c r="T153" s="361"/>
      <c r="U153" s="126"/>
      <c r="V153" s="126"/>
      <c r="W153" s="26"/>
      <c r="Y153" s="566"/>
      <c r="Z153" s="568"/>
    </row>
    <row r="154" customFormat="false" ht="14.25" hidden="false" customHeight="false" outlineLevel="0" collapsed="false">
      <c r="A154" s="581" t="s">
        <v>63</v>
      </c>
      <c r="B154" s="125" t="s">
        <v>93</v>
      </c>
      <c r="C154" s="89" t="n">
        <v>44945</v>
      </c>
      <c r="D154" s="90" t="s">
        <v>69</v>
      </c>
      <c r="E154" s="91" t="n">
        <v>45522</v>
      </c>
      <c r="F154" s="92" t="n">
        <v>279</v>
      </c>
      <c r="G154" s="93" t="n">
        <v>100</v>
      </c>
      <c r="H154" s="94" t="n">
        <v>100</v>
      </c>
      <c r="I154" s="92" t="n">
        <f aca="false">+VLOOKUP(B154,'Daily price'!$A$2:$B$400,2,FALSE())</f>
        <v>183</v>
      </c>
      <c r="J154" s="578"/>
      <c r="K154" s="364"/>
      <c r="L154" s="582"/>
      <c r="M154" s="583"/>
      <c r="N154" s="584"/>
      <c r="O154" s="100" t="n">
        <f aca="false">M154+H154+N154+L154</f>
        <v>100</v>
      </c>
      <c r="P154" s="101"/>
      <c r="Q154" s="102"/>
      <c r="R154" s="360"/>
      <c r="S154" s="360"/>
      <c r="T154" s="361"/>
      <c r="U154" s="126"/>
      <c r="V154" s="126"/>
      <c r="W154" s="26"/>
      <c r="Y154" s="566"/>
      <c r="Z154" s="549"/>
    </row>
    <row r="155" customFormat="false" ht="14.25" hidden="false" customHeight="false" outlineLevel="0" collapsed="false">
      <c r="A155" s="465" t="s">
        <v>63</v>
      </c>
      <c r="B155" s="487" t="s">
        <v>124</v>
      </c>
      <c r="C155" s="466" t="n">
        <v>44944</v>
      </c>
      <c r="D155" s="417" t="s">
        <v>69</v>
      </c>
      <c r="E155" s="418" t="n">
        <v>45505</v>
      </c>
      <c r="F155" s="421" t="n">
        <v>428</v>
      </c>
      <c r="G155" s="467" t="n">
        <v>310</v>
      </c>
      <c r="H155" s="442" t="n">
        <v>180</v>
      </c>
      <c r="I155" s="421" t="n">
        <f aca="false">+VLOOKUP(B155,'Daily price'!$A$2:$B$400,2,FALSE())</f>
        <v>397.6</v>
      </c>
      <c r="J155" s="489"/>
      <c r="K155" s="239"/>
      <c r="L155" s="585"/>
      <c r="M155" s="239"/>
      <c r="N155" s="239" t="n">
        <v>8</v>
      </c>
      <c r="O155" s="468" t="n">
        <f aca="false">M155+H155+N155+L155</f>
        <v>188</v>
      </c>
      <c r="P155" s="469"/>
      <c r="Q155" s="423"/>
      <c r="R155" s="98"/>
      <c r="S155" s="98"/>
      <c r="T155" s="424"/>
      <c r="U155" s="104"/>
      <c r="V155" s="104"/>
      <c r="W155" s="105"/>
      <c r="Y155" s="566"/>
      <c r="Z155" s="549"/>
    </row>
    <row r="156" customFormat="false" ht="14.25" hidden="false" customHeight="false" outlineLevel="0" collapsed="false">
      <c r="A156" s="87" t="s">
        <v>63</v>
      </c>
      <c r="B156" s="88" t="s">
        <v>125</v>
      </c>
      <c r="C156" s="586" t="n">
        <v>44857</v>
      </c>
      <c r="D156" s="587" t="s">
        <v>76</v>
      </c>
      <c r="E156" s="588" t="n">
        <v>45104</v>
      </c>
      <c r="F156" s="589" t="n">
        <v>870</v>
      </c>
      <c r="G156" s="590" t="n">
        <v>389</v>
      </c>
      <c r="H156" s="591" t="n">
        <v>130</v>
      </c>
      <c r="I156" s="421" t="n">
        <f aca="false">+VLOOKUP(B156,'Daily price'!$A$2:$B$320,2,FALSE())</f>
        <v>526</v>
      </c>
      <c r="J156" s="489"/>
      <c r="K156" s="97"/>
      <c r="L156" s="98"/>
      <c r="M156" s="99"/>
      <c r="N156" s="99"/>
      <c r="O156" s="468" t="n">
        <f aca="false">M156+H156+N156</f>
        <v>130</v>
      </c>
      <c r="P156" s="469"/>
      <c r="Q156" s="423"/>
      <c r="R156" s="98"/>
      <c r="S156" s="98"/>
      <c r="T156" s="424"/>
      <c r="U156" s="104"/>
      <c r="V156" s="104"/>
      <c r="W156" s="105"/>
      <c r="Y156" s="566"/>
      <c r="Z156" s="549"/>
    </row>
    <row r="157" customFormat="false" ht="14.25" hidden="false" customHeight="false" outlineLevel="0" collapsed="false">
      <c r="A157" s="450" t="s">
        <v>63</v>
      </c>
      <c r="B157" s="592" t="s">
        <v>126</v>
      </c>
      <c r="C157" s="593" t="n">
        <v>44857</v>
      </c>
      <c r="D157" s="429" t="s">
        <v>69</v>
      </c>
      <c r="E157" s="430" t="n">
        <v>45509</v>
      </c>
      <c r="F157" s="433" t="n">
        <v>300</v>
      </c>
      <c r="G157" s="456" t="n">
        <v>224</v>
      </c>
      <c r="H157" s="594" t="n">
        <v>200</v>
      </c>
      <c r="I157" s="433" t="n">
        <f aca="false">+VLOOKUP(B157,'Daily price'!$A$2:$B$400,2,FALSE())</f>
        <v>257</v>
      </c>
      <c r="J157" s="595"/>
      <c r="K157" s="596"/>
      <c r="L157" s="597"/>
      <c r="M157" s="598"/>
      <c r="N157" s="598" t="n">
        <v>8</v>
      </c>
      <c r="O157" s="599" t="n">
        <f aca="false">M157+H157+N157+L157</f>
        <v>208</v>
      </c>
      <c r="P157" s="436"/>
      <c r="Q157" s="436"/>
      <c r="R157" s="437"/>
      <c r="S157" s="437"/>
      <c r="T157" s="438"/>
      <c r="U157" s="439"/>
      <c r="V157" s="439"/>
      <c r="W157" s="440"/>
      <c r="Y157" s="566"/>
      <c r="Z157" s="549"/>
    </row>
    <row r="158" customFormat="false" ht="14.25" hidden="false" customHeight="false" outlineLevel="0" collapsed="false">
      <c r="A158" s="465" t="s">
        <v>63</v>
      </c>
      <c r="B158" s="487" t="s">
        <v>106</v>
      </c>
      <c r="C158" s="466" t="n">
        <v>44857</v>
      </c>
      <c r="D158" s="417" t="s">
        <v>69</v>
      </c>
      <c r="E158" s="418" t="n">
        <v>45505</v>
      </c>
      <c r="F158" s="421" t="n">
        <v>347</v>
      </c>
      <c r="G158" s="467" t="n">
        <v>263</v>
      </c>
      <c r="H158" s="442" t="n">
        <v>190</v>
      </c>
      <c r="I158" s="421" t="n">
        <f aca="false">+VLOOKUP(B158,'Daily price'!$A$2:$B$400,2,FALSE())</f>
        <v>318</v>
      </c>
      <c r="J158" s="489"/>
      <c r="K158" s="239" t="n">
        <v>54</v>
      </c>
      <c r="L158" s="597"/>
      <c r="M158" s="598"/>
      <c r="N158" s="600" t="n">
        <v>19</v>
      </c>
      <c r="O158" s="468" t="n">
        <f aca="false">M158+H158+N158+K158</f>
        <v>263</v>
      </c>
      <c r="P158" s="469"/>
      <c r="Q158" s="423"/>
      <c r="R158" s="98"/>
      <c r="S158" s="98"/>
      <c r="T158" s="424"/>
      <c r="U158" s="104"/>
      <c r="V158" s="104"/>
      <c r="W158" s="105"/>
      <c r="Y158" s="566"/>
      <c r="Z158" s="549"/>
    </row>
    <row r="159" customFormat="false" ht="14.25" hidden="true" customHeight="false" outlineLevel="0" collapsed="false">
      <c r="A159" s="325"/>
      <c r="B159" s="601"/>
      <c r="C159" s="602"/>
      <c r="D159" s="185"/>
      <c r="E159" s="186"/>
      <c r="F159" s="187"/>
      <c r="G159" s="188"/>
      <c r="H159" s="187"/>
      <c r="I159" s="95"/>
      <c r="J159" s="187"/>
      <c r="K159" s="187"/>
      <c r="L159" s="187"/>
      <c r="M159" s="187"/>
      <c r="N159" s="187"/>
      <c r="O159" s="189"/>
      <c r="P159" s="190"/>
      <c r="Q159" s="191"/>
      <c r="R159" s="103"/>
      <c r="S159" s="103"/>
      <c r="T159" s="192"/>
      <c r="U159" s="160"/>
      <c r="V159" s="160"/>
      <c r="Y159" s="566"/>
      <c r="Z159" s="549"/>
    </row>
    <row r="160" customFormat="false" ht="14.25" hidden="true" customHeight="false" outlineLevel="0" collapsed="false">
      <c r="A160" s="603"/>
      <c r="B160" s="604"/>
      <c r="C160" s="605"/>
      <c r="D160" s="302"/>
      <c r="E160" s="402"/>
      <c r="F160" s="308"/>
      <c r="G160" s="523"/>
      <c r="H160" s="305"/>
      <c r="I160" s="307"/>
      <c r="J160" s="308"/>
      <c r="K160" s="308"/>
      <c r="L160" s="312"/>
      <c r="M160" s="312"/>
      <c r="N160" s="312"/>
      <c r="O160" s="309"/>
      <c r="P160" s="524"/>
      <c r="Q160" s="311"/>
      <c r="R160" s="312"/>
      <c r="S160" s="312"/>
      <c r="T160" s="313"/>
      <c r="U160" s="406"/>
      <c r="V160" s="406"/>
      <c r="W160" s="606"/>
      <c r="Y160" s="566"/>
      <c r="Z160" s="549"/>
    </row>
    <row r="161" customFormat="false" ht="14.25" hidden="true" customHeight="false" outlineLevel="0" collapsed="false">
      <c r="A161" s="607"/>
      <c r="B161" s="608"/>
      <c r="C161" s="609"/>
      <c r="D161" s="608"/>
      <c r="E161" s="610"/>
      <c r="F161" s="611"/>
      <c r="G161" s="612"/>
      <c r="H161" s="613"/>
      <c r="I161" s="614"/>
      <c r="J161" s="615"/>
      <c r="K161" s="308"/>
      <c r="L161" s="312"/>
      <c r="M161" s="312"/>
      <c r="N161" s="312"/>
      <c r="O161" s="616"/>
      <c r="P161" s="617"/>
      <c r="Q161" s="618"/>
      <c r="R161" s="619"/>
      <c r="S161" s="620"/>
      <c r="T161" s="621"/>
      <c r="U161" s="622"/>
      <c r="V161" s="622"/>
      <c r="W161" s="623"/>
      <c r="Y161" s="566"/>
      <c r="Z161" s="549"/>
    </row>
    <row r="162" customFormat="false" ht="14.25" hidden="true" customHeight="false" outlineLevel="0" collapsed="false">
      <c r="C162" s="624"/>
      <c r="D162" s="625"/>
      <c r="E162" s="19"/>
      <c r="F162" s="19"/>
      <c r="G162" s="626"/>
      <c r="H162" s="626"/>
      <c r="I162" s="627"/>
      <c r="J162" s="628"/>
      <c r="K162" s="628"/>
      <c r="L162" s="628"/>
      <c r="M162" s="628"/>
      <c r="N162" s="628"/>
      <c r="O162" s="629"/>
      <c r="P162" s="629"/>
      <c r="Q162" s="628"/>
      <c r="R162" s="630"/>
      <c r="S162" s="630"/>
      <c r="T162" s="631"/>
      <c r="U162" s="26"/>
      <c r="V162" s="26"/>
      <c r="Y162" s="566"/>
      <c r="Z162" s="549"/>
    </row>
    <row r="163" customFormat="false" ht="14.25" hidden="true" customHeight="false" outlineLevel="0" collapsed="false">
      <c r="C163" s="624"/>
      <c r="D163" s="625"/>
      <c r="E163" s="19"/>
      <c r="F163" s="19"/>
      <c r="G163" s="626"/>
      <c r="H163" s="626"/>
      <c r="I163" s="627"/>
      <c r="J163" s="628"/>
      <c r="K163" s="628"/>
      <c r="L163" s="628"/>
      <c r="M163" s="628"/>
      <c r="N163" s="628"/>
      <c r="O163" s="629"/>
      <c r="P163" s="629"/>
      <c r="Q163" s="628"/>
      <c r="R163" s="630"/>
      <c r="S163" s="630"/>
      <c r="T163" s="631"/>
      <c r="U163" s="26"/>
      <c r="V163" s="26"/>
      <c r="Y163" s="566"/>
      <c r="Z163" s="549"/>
    </row>
    <row r="164" customFormat="false" ht="14.25" hidden="true" customHeight="false" outlineLevel="0" collapsed="false">
      <c r="C164" s="624"/>
      <c r="D164" s="625"/>
      <c r="E164" s="19"/>
      <c r="F164" s="19"/>
      <c r="G164" s="626"/>
      <c r="H164" s="626"/>
      <c r="I164" s="627"/>
      <c r="J164" s="628"/>
      <c r="K164" s="628"/>
      <c r="L164" s="628"/>
      <c r="M164" s="628"/>
      <c r="N164" s="628"/>
      <c r="O164" s="629"/>
      <c r="P164" s="629"/>
      <c r="Q164" s="628"/>
      <c r="R164" s="630"/>
      <c r="S164" s="630"/>
      <c r="T164" s="631"/>
      <c r="U164" s="26"/>
      <c r="V164" s="26"/>
      <c r="Y164" s="566"/>
      <c r="Z164" s="549"/>
    </row>
    <row r="165" customFormat="false" ht="14.25" hidden="true" customHeight="false" outlineLevel="0" collapsed="false">
      <c r="I165" s="4" t="s">
        <v>127</v>
      </c>
      <c r="O165" s="632"/>
      <c r="Y165" s="566"/>
      <c r="Z165" s="549"/>
    </row>
    <row r="166" customFormat="false" ht="14.25" hidden="true" customHeight="false" outlineLevel="0" collapsed="false">
      <c r="Y166" s="566"/>
      <c r="Z166" s="568"/>
    </row>
    <row r="167" customFormat="false" ht="14.25" hidden="true" customHeight="false" outlineLevel="0" collapsed="false">
      <c r="Y167" s="566"/>
      <c r="Z167" s="549"/>
    </row>
    <row r="168" customFormat="false" ht="14.25" hidden="true" customHeight="false" outlineLevel="0" collapsed="false">
      <c r="Y168" s="566"/>
      <c r="Z168" s="571"/>
    </row>
    <row r="169" customFormat="false" ht="14.25" hidden="true" customHeight="false" outlineLevel="0" collapsed="false">
      <c r="Y169" s="566"/>
      <c r="Z169" s="549"/>
    </row>
    <row r="170" customFormat="false" ht="14.25" hidden="true" customHeight="false" outlineLevel="0" collapsed="false">
      <c r="Y170" s="566"/>
      <c r="Z170" s="549"/>
    </row>
    <row r="171" customFormat="false" ht="14.25" hidden="true" customHeight="false" outlineLevel="0" collapsed="false">
      <c r="Y171" s="566"/>
      <c r="Z171" s="549"/>
    </row>
    <row r="172" customFormat="false" ht="14.25" hidden="true" customHeight="false" outlineLevel="0" collapsed="false">
      <c r="O172" s="633"/>
      <c r="R172" s="3"/>
      <c r="Y172" s="566"/>
      <c r="Z172" s="549"/>
    </row>
    <row r="173" customFormat="false" ht="14.25" hidden="true" customHeight="false" outlineLevel="0" collapsed="false">
      <c r="R173" s="3"/>
      <c r="Y173" s="566"/>
      <c r="Z173" s="549"/>
    </row>
    <row r="174" customFormat="false" ht="14.25" hidden="true" customHeight="false" outlineLevel="0" collapsed="false">
      <c r="O174" s="632"/>
      <c r="R174" s="3"/>
      <c r="Y174" s="566"/>
      <c r="Z174" s="549"/>
    </row>
    <row r="175" customFormat="false" ht="14.25" hidden="true" customHeight="false" outlineLevel="0" collapsed="false">
      <c r="Y175" s="566"/>
      <c r="Z175" s="634" t="n">
        <v>45453</v>
      </c>
    </row>
    <row r="176" customFormat="false" ht="14.25" hidden="true" customHeight="false" outlineLevel="0" collapsed="false">
      <c r="Y176" s="566"/>
      <c r="Z176" s="635" t="n">
        <v>45480</v>
      </c>
    </row>
    <row r="177" customFormat="false" ht="14.25" hidden="true" customHeight="false" outlineLevel="0" collapsed="false">
      <c r="Y177" s="566"/>
      <c r="Z177" s="634" t="n">
        <v>45480</v>
      </c>
    </row>
    <row r="178" customFormat="false" ht="14.25" hidden="true" customHeight="false" outlineLevel="0" collapsed="false">
      <c r="Z178" s="636" t="n">
        <v>45480</v>
      </c>
    </row>
    <row r="179" customFormat="false" ht="14.25" hidden="true" customHeight="false" outlineLevel="0" collapsed="false">
      <c r="Z179" s="636"/>
    </row>
    <row r="180" customFormat="false" ht="14.25" hidden="true" customHeight="false" outlineLevel="0" collapsed="false">
      <c r="Z180" s="636"/>
    </row>
    <row r="181" customFormat="false" ht="14.25" hidden="true" customHeight="false" outlineLevel="0" collapsed="false">
      <c r="Z181" s="636"/>
    </row>
    <row r="182" customFormat="false" ht="14.25" hidden="true" customHeight="false" outlineLevel="0" collapsed="false">
      <c r="Z182" s="637" t="n">
        <v>45483</v>
      </c>
    </row>
    <row r="183" customFormat="false" ht="14.25" hidden="true" customHeight="false" outlineLevel="0" collapsed="false">
      <c r="X183" s="365" t="s">
        <v>128</v>
      </c>
      <c r="Y183" s="365" t="s">
        <v>129</v>
      </c>
      <c r="Z183" s="638" t="s">
        <v>130</v>
      </c>
    </row>
    <row r="184" customFormat="false" ht="14.25" hidden="true" customHeight="false" outlineLevel="0" collapsed="false">
      <c r="X184" s="639"/>
      <c r="Y184" s="639"/>
      <c r="Z184" s="640"/>
    </row>
    <row r="185" customFormat="false" ht="14.25" hidden="true" customHeight="false" outlineLevel="0" collapsed="false">
      <c r="X185" s="639"/>
      <c r="Y185" s="639"/>
      <c r="Z185" s="640"/>
    </row>
    <row r="186" customFormat="false" ht="14.25" hidden="true" customHeight="false" outlineLevel="0" collapsed="false">
      <c r="O186" s="4" t="s">
        <v>131</v>
      </c>
      <c r="X186" s="639"/>
      <c r="Y186" s="639"/>
      <c r="Z186" s="640"/>
    </row>
    <row r="187" customFormat="false" ht="14.25" hidden="true" customHeight="false" outlineLevel="0" collapsed="false">
      <c r="X187" s="639"/>
      <c r="Y187" s="639"/>
      <c r="Z187" s="641"/>
    </row>
    <row r="188" customFormat="false" ht="14.25" hidden="true" customHeight="false" outlineLevel="0" collapsed="false">
      <c r="X188" s="639"/>
      <c r="Y188" s="639"/>
      <c r="Z188" s="640"/>
    </row>
    <row r="189" customFormat="false" ht="14.25" hidden="true" customHeight="false" outlineLevel="0" collapsed="false">
      <c r="X189" s="639"/>
      <c r="Y189" s="639"/>
      <c r="Z189" s="639"/>
    </row>
    <row r="190" customFormat="false" ht="14.25" hidden="true" customHeight="false" outlineLevel="0" collapsed="false">
      <c r="X190" s="639"/>
      <c r="Y190" s="639"/>
      <c r="Z190" s="639"/>
    </row>
    <row r="191" customFormat="false" ht="14.25" hidden="true" customHeight="false" outlineLevel="0" collapsed="false">
      <c r="X191" s="639"/>
      <c r="Y191" s="639"/>
      <c r="Z191" s="639"/>
    </row>
    <row r="192" customFormat="false" ht="14.25" hidden="true" customHeight="false" outlineLevel="0" collapsed="false">
      <c r="X192" s="639"/>
      <c r="Y192" s="639"/>
      <c r="Z192" s="639"/>
    </row>
    <row r="193" customFormat="false" ht="14.25" hidden="true" customHeight="false" outlineLevel="0" collapsed="false">
      <c r="X193" s="639"/>
      <c r="Y193" s="639"/>
      <c r="Z193" s="639"/>
    </row>
    <row r="194" customFormat="false" ht="14.25" hidden="true" customHeight="false" outlineLevel="0" collapsed="false">
      <c r="X194" s="639"/>
      <c r="Y194" s="639"/>
      <c r="Z194" s="639"/>
    </row>
    <row r="195" customFormat="false" ht="14.25" hidden="true" customHeight="false" outlineLevel="0" collapsed="false">
      <c r="X195" s="639"/>
      <c r="Y195" s="639"/>
      <c r="Z195" s="639"/>
    </row>
    <row r="196" customFormat="false" ht="14.25" hidden="true" customHeight="false" outlineLevel="0" collapsed="false">
      <c r="X196" s="639"/>
      <c r="Y196" s="639"/>
      <c r="Z196" s="639"/>
    </row>
    <row r="197" customFormat="false" ht="14.25" hidden="true" customHeight="false" outlineLevel="0" collapsed="false">
      <c r="X197" s="639"/>
      <c r="Y197" s="639"/>
      <c r="Z197" s="639"/>
    </row>
    <row r="198" customFormat="false" ht="14.25" hidden="true" customHeight="false" outlineLevel="0" collapsed="false">
      <c r="G198" s="632"/>
      <c r="X198" s="639"/>
      <c r="Y198" s="639"/>
      <c r="Z198" s="639"/>
    </row>
    <row r="199" customFormat="false" ht="14.25" hidden="true" customHeight="false" outlineLevel="0" collapsed="false">
      <c r="X199" s="639"/>
      <c r="Y199" s="639"/>
      <c r="Z199" s="639"/>
    </row>
    <row r="200" customFormat="false" ht="14.25" hidden="true" customHeight="false" outlineLevel="0" collapsed="false">
      <c r="X200" s="639"/>
      <c r="Y200" s="639"/>
      <c r="Z200" s="639"/>
    </row>
    <row r="201" customFormat="false" ht="14.25" hidden="true" customHeight="false" outlineLevel="0" collapsed="false">
      <c r="X201" s="642"/>
      <c r="Y201" s="642"/>
      <c r="Z201" s="642"/>
    </row>
    <row r="206" customFormat="false" ht="14.25" hidden="true" customHeight="false" outlineLevel="0" collapsed="false">
      <c r="X206" s="642"/>
      <c r="Y206" s="642"/>
      <c r="Z206" s="642"/>
    </row>
  </sheetData>
  <autoFilter ref="A4:W1048576">
    <filterColumn colId="3">
      <filters>
        <filter val="C"/>
        <filter val="o"/>
      </filters>
    </filterColumn>
  </autoFilter>
  <mergeCells count="3">
    <mergeCell ref="D1:F1"/>
    <mergeCell ref="A2:D2"/>
    <mergeCell ref="E3:F3"/>
  </mergeCells>
  <conditionalFormatting sqref="T3">
    <cfRule type="cellIs" priority="2" operator="lessThan" aboveAverage="0" equalAverage="0" bottom="0" percent="0" rank="0" text="" dxfId="20">
      <formula>0</formula>
    </cfRule>
  </conditionalFormatting>
  <conditionalFormatting sqref="S1 S165:S1048576 R3 S3:S5 T5 S6:T164">
    <cfRule type="cellIs" priority="3" operator="lessThan" aboveAverage="0" equalAverage="0" bottom="0" percent="0" rank="0" text="" dxfId="21">
      <formula>0</formula>
    </cfRule>
  </conditionalFormatting>
  <printOptions headings="false" gridLines="false" gridLinesSet="true" horizontalCentered="true" verticalCentered="true"/>
  <pageMargins left="0.7" right="0.7" top="0.75" bottom="0.75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55" activeCellId="0" sqref="B55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23.82"/>
    <col collapsed="false" customWidth="true" hidden="false" outlineLevel="0" max="2" min="2" style="1" width="16.54"/>
  </cols>
  <sheetData>
    <row r="1" customFormat="false" ht="14.25" hidden="false" customHeight="false" outlineLevel="0" collapsed="false">
      <c r="A1" s="1" t="s">
        <v>132</v>
      </c>
      <c r="B1" s="1" t="s">
        <v>133</v>
      </c>
    </row>
    <row r="2" customFormat="false" ht="14.25" hidden="false" customHeight="false" outlineLevel="0" collapsed="false">
      <c r="A2" s="643" t="n">
        <v>45272</v>
      </c>
      <c r="B2" s="3" t="n">
        <v>8000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2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2" topLeftCell="A3" activePane="bottomLeft" state="frozen"/>
      <selection pane="topLeft" activeCell="A1" activeCellId="0" sqref="A1"/>
      <selection pane="bottomLeft" activeCell="M211" activeCellId="0" sqref="M211"/>
    </sheetView>
  </sheetViews>
  <sheetFormatPr defaultColWidth="8.82421875" defaultRowHeight="14.25" zeroHeight="false" outlineLevelRow="0" outlineLevelCol="0"/>
  <cols>
    <col collapsed="false" customWidth="true" hidden="false" outlineLevel="0" max="1" min="1" style="1" width="4.73"/>
    <col collapsed="false" customWidth="true" hidden="false" outlineLevel="0" max="2" min="2" style="1" width="11.82"/>
    <col collapsed="false" customWidth="true" hidden="false" outlineLevel="0" max="3" min="3" style="1" width="7.82"/>
    <col collapsed="false" customWidth="true" hidden="false" outlineLevel="0" max="4" min="4" style="1" width="8.73"/>
    <col collapsed="false" customWidth="true" hidden="false" outlineLevel="0" max="5" min="5" style="1" width="7.82"/>
    <col collapsed="false" customWidth="true" hidden="false" outlineLevel="0" max="8" min="6" style="1" width="7.45"/>
    <col collapsed="false" customWidth="true" hidden="false" outlineLevel="0" max="9" min="9" style="1" width="8.18"/>
    <col collapsed="false" customWidth="true" hidden="false" outlineLevel="0" max="11" min="11" style="1" width="7.82"/>
    <col collapsed="false" customWidth="true" hidden="false" outlineLevel="0" max="12" min="12" style="1" width="7.54"/>
    <col collapsed="false" customWidth="true" hidden="false" outlineLevel="0" max="13" min="13" style="1" width="9.27"/>
    <col collapsed="false" customWidth="true" hidden="false" outlineLevel="0" max="14" min="14" style="644" width="9"/>
    <col collapsed="false" customWidth="true" hidden="false" outlineLevel="0" max="15" min="15" style="1" width="11.18"/>
    <col collapsed="false" customWidth="true" hidden="false" outlineLevel="0" max="16" min="16" style="1" width="9.45"/>
    <col collapsed="false" customWidth="true" hidden="false" outlineLevel="0" max="18" min="18" style="1" width="13.18"/>
    <col collapsed="false" customWidth="true" hidden="false" outlineLevel="0" max="19" min="19" style="645" width="13"/>
    <col collapsed="false" customWidth="true" hidden="false" outlineLevel="0" max="23" min="23" style="1" width="11"/>
    <col collapsed="false" customWidth="true" hidden="false" outlineLevel="0" max="28" min="28" style="1" width="14.27"/>
  </cols>
  <sheetData>
    <row r="1" customFormat="false" ht="12.75" hidden="false" customHeight="true" outlineLevel="0" collapsed="false">
      <c r="A1" s="646" t="s">
        <v>134</v>
      </c>
      <c r="B1" s="646"/>
      <c r="C1" s="646"/>
      <c r="D1" s="646"/>
      <c r="E1" s="644" t="n">
        <v>1</v>
      </c>
      <c r="F1" s="644" t="n">
        <v>2</v>
      </c>
      <c r="G1" s="644" t="n">
        <v>3</v>
      </c>
      <c r="H1" s="644" t="n">
        <v>4</v>
      </c>
      <c r="I1" s="644" t="n">
        <v>5</v>
      </c>
      <c r="J1" s="644" t="n">
        <v>6</v>
      </c>
      <c r="K1" s="644" t="n">
        <v>7</v>
      </c>
      <c r="L1" s="644" t="n">
        <v>8</v>
      </c>
      <c r="M1" s="644" t="n">
        <v>9</v>
      </c>
      <c r="N1" s="644" t="n">
        <v>10</v>
      </c>
      <c r="O1" s="644" t="n">
        <v>11</v>
      </c>
      <c r="P1" s="644" t="n">
        <v>12</v>
      </c>
      <c r="Q1" s="644" t="n">
        <v>13</v>
      </c>
      <c r="R1" s="644" t="n">
        <v>14</v>
      </c>
      <c r="S1" s="644" t="n">
        <v>15</v>
      </c>
    </row>
    <row r="2" s="51" customFormat="true" ht="54" hidden="false" customHeight="true" outlineLevel="0" collapsed="false">
      <c r="A2" s="51" t="s">
        <v>135</v>
      </c>
      <c r="B2" s="51" t="s">
        <v>136</v>
      </c>
      <c r="C2" s="51" t="s">
        <v>37</v>
      </c>
      <c r="E2" s="647" t="s">
        <v>137</v>
      </c>
      <c r="F2" s="647" t="s">
        <v>138</v>
      </c>
      <c r="G2" s="647" t="s">
        <v>139</v>
      </c>
      <c r="H2" s="647" t="s">
        <v>140</v>
      </c>
      <c r="I2" s="647" t="s">
        <v>141</v>
      </c>
      <c r="J2" s="647" t="s">
        <v>142</v>
      </c>
      <c r="K2" s="648" t="s">
        <v>143</v>
      </c>
      <c r="L2" s="649" t="s">
        <v>144</v>
      </c>
      <c r="M2" s="647" t="s">
        <v>145</v>
      </c>
      <c r="N2" s="647" t="s">
        <v>56</v>
      </c>
      <c r="O2" s="647" t="s">
        <v>146</v>
      </c>
      <c r="P2" s="647" t="s">
        <v>147</v>
      </c>
      <c r="Q2" s="647" t="s">
        <v>148</v>
      </c>
      <c r="R2" s="647" t="s">
        <v>149</v>
      </c>
      <c r="S2" s="648" t="s">
        <v>150</v>
      </c>
    </row>
    <row r="3" customFormat="false" ht="12" hidden="false" customHeight="true" outlineLevel="0" collapsed="false">
      <c r="A3" s="650" t="s">
        <v>151</v>
      </c>
      <c r="B3" s="651"/>
      <c r="C3" s="651"/>
      <c r="D3" s="652"/>
      <c r="E3" s="652"/>
      <c r="F3" s="652"/>
      <c r="G3" s="652"/>
      <c r="H3" s="652"/>
      <c r="I3" s="652"/>
      <c r="K3" s="652"/>
      <c r="L3" s="652"/>
      <c r="M3" s="652"/>
      <c r="N3" s="652"/>
      <c r="O3" s="652"/>
      <c r="P3" s="652"/>
      <c r="Q3" s="652"/>
      <c r="R3" s="652"/>
      <c r="S3" s="653"/>
    </row>
    <row r="4" customFormat="false" ht="12" hidden="false" customHeight="true" outlineLevel="0" collapsed="false">
      <c r="A4" s="654" t="n">
        <v>1</v>
      </c>
      <c r="B4" s="655" t="s">
        <v>152</v>
      </c>
      <c r="C4" s="656" t="s">
        <v>153</v>
      </c>
      <c r="D4" s="657" t="s">
        <v>154</v>
      </c>
      <c r="E4" s="658"/>
      <c r="F4" s="658"/>
      <c r="G4" s="658"/>
      <c r="H4" s="658"/>
      <c r="I4" s="658"/>
      <c r="J4" s="658"/>
      <c r="K4" s="658"/>
      <c r="L4" s="658"/>
      <c r="M4" s="658"/>
      <c r="N4" s="659"/>
      <c r="O4" s="658"/>
      <c r="P4" s="658"/>
      <c r="Q4" s="658"/>
      <c r="R4" s="658"/>
      <c r="S4" s="660"/>
    </row>
    <row r="5" customFormat="false" ht="12" hidden="false" customHeight="true" outlineLevel="0" collapsed="false">
      <c r="A5" s="654"/>
      <c r="B5" s="655"/>
      <c r="C5" s="656"/>
      <c r="D5" s="661" t="s">
        <v>155</v>
      </c>
      <c r="E5" s="658"/>
      <c r="F5" s="658"/>
      <c r="G5" s="658"/>
      <c r="H5" s="658"/>
      <c r="I5" s="658"/>
      <c r="J5" s="658"/>
      <c r="K5" s="658"/>
      <c r="L5" s="658"/>
      <c r="M5" s="658"/>
      <c r="N5" s="659"/>
      <c r="O5" s="658"/>
      <c r="P5" s="658"/>
      <c r="Q5" s="658"/>
      <c r="R5" s="658"/>
      <c r="S5" s="662"/>
    </row>
    <row r="6" customFormat="false" ht="12" hidden="false" customHeight="true" outlineLevel="0" collapsed="false">
      <c r="A6" s="654"/>
      <c r="B6" s="655"/>
      <c r="C6" s="656"/>
      <c r="D6" s="661" t="s">
        <v>156</v>
      </c>
      <c r="E6" s="658" t="n">
        <v>17</v>
      </c>
      <c r="F6" s="658" t="n">
        <v>10.77</v>
      </c>
      <c r="G6" s="658" t="n">
        <v>10.41</v>
      </c>
      <c r="H6" s="658" t="n">
        <v>156</v>
      </c>
      <c r="I6" s="663" t="n">
        <v>0.56</v>
      </c>
      <c r="J6" s="658" t="n">
        <v>4</v>
      </c>
      <c r="K6" s="664"/>
      <c r="L6" s="658" t="n">
        <v>1.18</v>
      </c>
      <c r="M6" s="658" t="n">
        <v>245</v>
      </c>
      <c r="N6" s="659" t="n">
        <v>184</v>
      </c>
      <c r="O6" s="658" t="n">
        <f aca="false">N6-M6</f>
        <v>-61</v>
      </c>
      <c r="P6" s="665" t="n">
        <v>45111</v>
      </c>
      <c r="Q6" s="658"/>
      <c r="R6" s="664"/>
      <c r="S6" s="662" t="s">
        <v>157</v>
      </c>
      <c r="T6" s="1" t="str">
        <f aca="false">+C4</f>
        <v>GBIME</v>
      </c>
      <c r="U6" s="1" t="str">
        <f aca="false">+S6</f>
        <v>weak</v>
      </c>
      <c r="V6" s="1" t="str">
        <f aca="false">+A3</f>
        <v>1. Commercial Bank</v>
      </c>
    </row>
    <row r="7" customFormat="false" ht="12" hidden="false" customHeight="true" outlineLevel="0" collapsed="false">
      <c r="A7" s="654"/>
      <c r="B7" s="655"/>
      <c r="C7" s="666"/>
      <c r="D7" s="667" t="s">
        <v>158</v>
      </c>
      <c r="E7" s="668"/>
      <c r="F7" s="668"/>
      <c r="G7" s="668"/>
      <c r="H7" s="668"/>
      <c r="I7" s="668"/>
      <c r="J7" s="668"/>
      <c r="K7" s="668"/>
      <c r="L7" s="668"/>
      <c r="M7" s="668"/>
      <c r="N7" s="669"/>
      <c r="O7" s="668"/>
      <c r="P7" s="668"/>
      <c r="Q7" s="668"/>
      <c r="R7" s="668"/>
      <c r="S7" s="670"/>
    </row>
    <row r="8" customFormat="false" ht="12" hidden="false" customHeight="true" outlineLevel="0" collapsed="false">
      <c r="A8" s="671" t="n">
        <v>2</v>
      </c>
      <c r="B8" s="672" t="s">
        <v>159</v>
      </c>
      <c r="C8" s="673" t="s">
        <v>72</v>
      </c>
      <c r="D8" s="674" t="s">
        <v>154</v>
      </c>
      <c r="E8" s="675"/>
      <c r="F8" s="675"/>
      <c r="G8" s="675"/>
      <c r="H8" s="675"/>
      <c r="I8" s="676"/>
      <c r="J8" s="677"/>
      <c r="K8" s="676"/>
      <c r="L8" s="676"/>
      <c r="M8" s="676"/>
      <c r="N8" s="678"/>
      <c r="O8" s="676"/>
      <c r="P8" s="676"/>
      <c r="Q8" s="676"/>
      <c r="R8" s="676"/>
      <c r="S8" s="679"/>
      <c r="T8" s="680"/>
    </row>
    <row r="9" customFormat="false" ht="12" hidden="false" customHeight="true" outlineLevel="0" collapsed="false">
      <c r="A9" s="671"/>
      <c r="B9" s="672"/>
      <c r="C9" s="681"/>
      <c r="D9" s="682" t="s">
        <v>155</v>
      </c>
      <c r="E9" s="683"/>
      <c r="F9" s="683"/>
      <c r="G9" s="683"/>
      <c r="H9" s="683"/>
      <c r="I9" s="684"/>
      <c r="J9" s="685"/>
      <c r="K9" s="684"/>
      <c r="L9" s="684"/>
      <c r="M9" s="684"/>
      <c r="N9" s="686"/>
      <c r="O9" s="684"/>
      <c r="P9" s="684"/>
      <c r="Q9" s="684"/>
      <c r="R9" s="684"/>
      <c r="S9" s="662"/>
      <c r="T9" s="687"/>
    </row>
    <row r="10" customFormat="false" ht="12" hidden="false" customHeight="true" outlineLevel="0" collapsed="false">
      <c r="A10" s="671"/>
      <c r="B10" s="672"/>
      <c r="C10" s="681"/>
      <c r="D10" s="682" t="s">
        <v>156</v>
      </c>
      <c r="E10" s="683" t="n">
        <v>25.21</v>
      </c>
      <c r="F10" s="683" t="n">
        <v>23.2</v>
      </c>
      <c r="G10" s="683" t="n">
        <v>12.54</v>
      </c>
      <c r="H10" s="683" t="n">
        <v>201</v>
      </c>
      <c r="I10" s="688" t="n">
        <v>0.44</v>
      </c>
      <c r="J10" s="685" t="n">
        <v>3.87</v>
      </c>
      <c r="K10" s="689"/>
      <c r="L10" s="684" t="n">
        <v>2.91</v>
      </c>
      <c r="M10" s="690" t="n">
        <v>338</v>
      </c>
      <c r="N10" s="686" t="n">
        <v>585</v>
      </c>
      <c r="O10" s="684"/>
      <c r="P10" s="691" t="n">
        <v>45111</v>
      </c>
      <c r="Q10" s="684"/>
      <c r="R10" s="689"/>
      <c r="S10" s="662"/>
      <c r="T10" s="687"/>
    </row>
    <row r="11" customFormat="false" ht="12" hidden="false" customHeight="true" outlineLevel="0" collapsed="false">
      <c r="A11" s="671"/>
      <c r="B11" s="672"/>
      <c r="C11" s="692"/>
      <c r="D11" s="693" t="s">
        <v>158</v>
      </c>
      <c r="E11" s="694"/>
      <c r="F11" s="694"/>
      <c r="G11" s="694"/>
      <c r="H11" s="694"/>
      <c r="I11" s="695"/>
      <c r="J11" s="696"/>
      <c r="K11" s="695"/>
      <c r="L11" s="695"/>
      <c r="M11" s="695"/>
      <c r="N11" s="697"/>
      <c r="O11" s="695"/>
      <c r="P11" s="695"/>
      <c r="Q11" s="695"/>
      <c r="R11" s="695"/>
      <c r="S11" s="698" t="s">
        <v>160</v>
      </c>
      <c r="T11" s="699" t="str">
        <f aca="false">+C8</f>
        <v>NABIL</v>
      </c>
      <c r="U11" s="1" t="str">
        <f aca="false">+S11</f>
        <v>good</v>
      </c>
      <c r="V11" s="4" t="s">
        <v>151</v>
      </c>
    </row>
    <row r="12" customFormat="false" ht="12" hidden="false" customHeight="true" outlineLevel="0" collapsed="false">
      <c r="A12" s="700" t="n">
        <v>3</v>
      </c>
      <c r="B12" s="701" t="s">
        <v>161</v>
      </c>
      <c r="C12" s="700" t="s">
        <v>162</v>
      </c>
      <c r="D12" s="702" t="s">
        <v>154</v>
      </c>
      <c r="E12" s="703"/>
      <c r="F12" s="703"/>
      <c r="G12" s="703"/>
      <c r="H12" s="703"/>
      <c r="I12" s="704"/>
      <c r="J12" s="705"/>
      <c r="K12" s="706"/>
      <c r="L12" s="705"/>
      <c r="M12" s="705"/>
      <c r="N12" s="707"/>
      <c r="O12" s="708"/>
      <c r="P12" s="708"/>
      <c r="Q12" s="705"/>
      <c r="R12" s="705"/>
      <c r="S12" s="660"/>
    </row>
    <row r="13" customFormat="false" ht="12" hidden="false" customHeight="true" outlineLevel="0" collapsed="false">
      <c r="A13" s="700"/>
      <c r="B13" s="701"/>
      <c r="C13" s="700"/>
      <c r="D13" s="661" t="s">
        <v>155</v>
      </c>
      <c r="E13" s="709"/>
      <c r="F13" s="709"/>
      <c r="G13" s="709"/>
      <c r="H13" s="709"/>
      <c r="I13" s="658"/>
      <c r="J13" s="658"/>
      <c r="K13" s="658"/>
      <c r="L13" s="658"/>
      <c r="M13" s="658"/>
      <c r="N13" s="659"/>
      <c r="O13" s="658"/>
      <c r="P13" s="658"/>
      <c r="Q13" s="658"/>
      <c r="R13" s="658"/>
      <c r="S13" s="662"/>
    </row>
    <row r="14" customFormat="false" ht="12" hidden="false" customHeight="true" outlineLevel="0" collapsed="false">
      <c r="A14" s="700"/>
      <c r="B14" s="701"/>
      <c r="C14" s="700"/>
      <c r="D14" s="661" t="s">
        <v>156</v>
      </c>
      <c r="E14" s="709" t="n">
        <v>11.9</v>
      </c>
      <c r="F14" s="709" t="n">
        <v>14.79</v>
      </c>
      <c r="G14" s="709" t="n">
        <v>7.13</v>
      </c>
      <c r="H14" s="709" t="n">
        <v>168</v>
      </c>
      <c r="I14" s="663" t="n">
        <v>0.64</v>
      </c>
      <c r="J14" s="658" t="n">
        <v>3.94</v>
      </c>
      <c r="K14" s="664"/>
      <c r="L14" s="658" t="n">
        <v>1.04</v>
      </c>
      <c r="M14" s="658" t="n">
        <v>212</v>
      </c>
      <c r="N14" s="659" t="n">
        <v>176</v>
      </c>
      <c r="O14" s="658" t="n">
        <f aca="false">N14-M14</f>
        <v>-36</v>
      </c>
      <c r="P14" s="665" t="n">
        <v>45111</v>
      </c>
      <c r="Q14" s="658"/>
      <c r="R14" s="664"/>
      <c r="S14" s="662" t="s">
        <v>157</v>
      </c>
      <c r="T14" s="1" t="str">
        <f aca="false">+C12</f>
        <v>NIB</v>
      </c>
      <c r="U14" s="1" t="str">
        <f aca="false">+S14</f>
        <v>weak</v>
      </c>
      <c r="V14" s="4" t="s">
        <v>151</v>
      </c>
    </row>
    <row r="15" customFormat="false" ht="12" hidden="false" customHeight="true" outlineLevel="0" collapsed="false">
      <c r="A15" s="700"/>
      <c r="B15" s="701"/>
      <c r="C15" s="700"/>
      <c r="D15" s="667" t="s">
        <v>158</v>
      </c>
      <c r="E15" s="710"/>
      <c r="F15" s="710"/>
      <c r="G15" s="710"/>
      <c r="H15" s="710"/>
      <c r="I15" s="668"/>
      <c r="J15" s="668"/>
      <c r="K15" s="668"/>
      <c r="L15" s="668"/>
      <c r="M15" s="668"/>
      <c r="N15" s="669"/>
      <c r="O15" s="668"/>
      <c r="P15" s="668"/>
      <c r="Q15" s="668"/>
      <c r="R15" s="668"/>
      <c r="S15" s="670"/>
    </row>
    <row r="16" customFormat="false" ht="12" hidden="false" customHeight="true" outlineLevel="0" collapsed="false">
      <c r="A16" s="671" t="n">
        <v>4</v>
      </c>
      <c r="B16" s="711" t="s">
        <v>163</v>
      </c>
      <c r="C16" s="672" t="s">
        <v>106</v>
      </c>
      <c r="D16" s="674" t="s">
        <v>154</v>
      </c>
      <c r="E16" s="675"/>
      <c r="F16" s="675"/>
      <c r="G16" s="675"/>
      <c r="H16" s="675"/>
      <c r="I16" s="676"/>
      <c r="J16" s="677"/>
      <c r="K16" s="676"/>
      <c r="L16" s="676"/>
      <c r="M16" s="676"/>
      <c r="N16" s="678"/>
      <c r="O16" s="676"/>
      <c r="P16" s="676"/>
      <c r="Q16" s="676"/>
      <c r="R16" s="676"/>
      <c r="S16" s="679"/>
      <c r="T16" s="680"/>
    </row>
    <row r="17" customFormat="false" ht="12" hidden="false" customHeight="true" outlineLevel="0" collapsed="false">
      <c r="A17" s="671"/>
      <c r="B17" s="711"/>
      <c r="C17" s="672"/>
      <c r="D17" s="682" t="s">
        <v>155</v>
      </c>
      <c r="E17" s="683"/>
      <c r="F17" s="683"/>
      <c r="G17" s="683"/>
      <c r="H17" s="683"/>
      <c r="I17" s="684"/>
      <c r="J17" s="685"/>
      <c r="K17" s="684"/>
      <c r="L17" s="684"/>
      <c r="M17" s="684"/>
      <c r="N17" s="686"/>
      <c r="O17" s="684"/>
      <c r="P17" s="691"/>
      <c r="Q17" s="684"/>
      <c r="R17" s="684"/>
      <c r="S17" s="662"/>
      <c r="T17" s="687"/>
    </row>
    <row r="18" customFormat="false" ht="12" hidden="false" customHeight="true" outlineLevel="0" collapsed="false">
      <c r="A18" s="671"/>
      <c r="B18" s="711"/>
      <c r="C18" s="672"/>
      <c r="D18" s="682" t="s">
        <v>156</v>
      </c>
      <c r="E18" s="683" t="n">
        <v>18.5</v>
      </c>
      <c r="F18" s="683" t="n">
        <v>14</v>
      </c>
      <c r="G18" s="683" t="n">
        <v>12.37</v>
      </c>
      <c r="H18" s="683" t="n">
        <v>148</v>
      </c>
      <c r="I18" s="688" t="n">
        <v>1.88</v>
      </c>
      <c r="J18" s="685" t="n">
        <v>2.27</v>
      </c>
      <c r="K18" s="689"/>
      <c r="L18" s="684" t="n">
        <v>1.76</v>
      </c>
      <c r="M18" s="684" t="n">
        <v>248</v>
      </c>
      <c r="N18" s="686" t="n">
        <v>260</v>
      </c>
      <c r="O18" s="684" t="n">
        <f aca="false">N18-M18</f>
        <v>12</v>
      </c>
      <c r="P18" s="691" t="n">
        <v>45111</v>
      </c>
      <c r="Q18" s="684"/>
      <c r="R18" s="689"/>
      <c r="S18" s="662" t="s">
        <v>164</v>
      </c>
      <c r="T18" s="687" t="str">
        <f aca="false">+C16</f>
        <v>SANIMA</v>
      </c>
      <c r="U18" s="1" t="str">
        <f aca="false">+S18</f>
        <v>avg</v>
      </c>
      <c r="V18" s="4" t="s">
        <v>151</v>
      </c>
    </row>
    <row r="19" customFormat="false" ht="12" hidden="false" customHeight="true" outlineLevel="0" collapsed="false">
      <c r="A19" s="671"/>
      <c r="B19" s="711"/>
      <c r="C19" s="672"/>
      <c r="D19" s="693" t="s">
        <v>158</v>
      </c>
      <c r="E19" s="694"/>
      <c r="F19" s="694"/>
      <c r="G19" s="694"/>
      <c r="H19" s="694"/>
      <c r="I19" s="695"/>
      <c r="J19" s="696"/>
      <c r="K19" s="695"/>
      <c r="L19" s="695"/>
      <c r="M19" s="695"/>
      <c r="N19" s="697"/>
      <c r="O19" s="695"/>
      <c r="P19" s="695"/>
      <c r="Q19" s="695"/>
      <c r="R19" s="695"/>
      <c r="S19" s="698"/>
      <c r="T19" s="699"/>
    </row>
    <row r="20" customFormat="false" ht="12" hidden="false" customHeight="true" outlineLevel="0" collapsed="false">
      <c r="A20" s="700" t="n">
        <v>5</v>
      </c>
      <c r="B20" s="712" t="s">
        <v>165</v>
      </c>
      <c r="C20" s="700" t="s">
        <v>116</v>
      </c>
      <c r="D20" s="702" t="s">
        <v>154</v>
      </c>
      <c r="E20" s="713" t="n">
        <v>40.8</v>
      </c>
      <c r="F20" s="713" t="n">
        <v>20.6</v>
      </c>
      <c r="G20" s="713"/>
      <c r="H20" s="714" t="n">
        <v>189.9</v>
      </c>
      <c r="I20" s="705"/>
      <c r="J20" s="705"/>
      <c r="K20" s="706"/>
      <c r="L20" s="705"/>
      <c r="M20" s="705"/>
      <c r="N20" s="707"/>
      <c r="O20" s="705"/>
      <c r="P20" s="705"/>
      <c r="Q20" s="705"/>
      <c r="R20" s="705"/>
      <c r="S20" s="660"/>
    </row>
    <row r="21" customFormat="false" ht="12" hidden="false" customHeight="true" outlineLevel="0" collapsed="false">
      <c r="A21" s="700"/>
      <c r="B21" s="712"/>
      <c r="C21" s="700"/>
      <c r="D21" s="661" t="s">
        <v>155</v>
      </c>
      <c r="E21" s="661" t="n">
        <v>41.53</v>
      </c>
      <c r="F21" s="661" t="n">
        <v>21.25</v>
      </c>
      <c r="G21" s="661"/>
      <c r="H21" s="715" t="n">
        <v>200</v>
      </c>
      <c r="I21" s="658"/>
      <c r="J21" s="658"/>
      <c r="K21" s="664"/>
      <c r="L21" s="658"/>
      <c r="M21" s="658"/>
      <c r="N21" s="659"/>
      <c r="O21" s="658"/>
      <c r="P21" s="658"/>
      <c r="Q21" s="658"/>
      <c r="R21" s="658"/>
      <c r="S21" s="662"/>
    </row>
    <row r="22" customFormat="false" ht="12" hidden="false" customHeight="true" outlineLevel="0" collapsed="false">
      <c r="A22" s="700"/>
      <c r="B22" s="712"/>
      <c r="C22" s="700"/>
      <c r="D22" s="661" t="s">
        <v>156</v>
      </c>
      <c r="E22" s="661" t="n">
        <v>46.76</v>
      </c>
      <c r="F22" s="661" t="n">
        <v>16.38</v>
      </c>
      <c r="G22" s="661" t="s">
        <v>166</v>
      </c>
      <c r="H22" s="715" t="n">
        <v>248.88</v>
      </c>
      <c r="I22" s="658" t="n">
        <v>1.44</v>
      </c>
      <c r="J22" s="658" t="n">
        <v>0.85</v>
      </c>
      <c r="K22" s="664"/>
      <c r="L22" s="658" t="n">
        <v>3</v>
      </c>
      <c r="M22" s="658" t="n">
        <v>511.71</v>
      </c>
      <c r="N22" s="659" t="n">
        <v>766</v>
      </c>
      <c r="O22" s="658" t="n">
        <f aca="false">N22-M22</f>
        <v>254.29</v>
      </c>
      <c r="P22" s="665" t="n">
        <v>45111</v>
      </c>
      <c r="Q22" s="658"/>
      <c r="R22" s="664"/>
      <c r="S22" s="662" t="s">
        <v>160</v>
      </c>
      <c r="T22" s="1" t="str">
        <f aca="false">+C20</f>
        <v>NICA</v>
      </c>
      <c r="U22" s="1" t="str">
        <f aca="false">+S22</f>
        <v>good</v>
      </c>
      <c r="V22" s="4" t="s">
        <v>151</v>
      </c>
    </row>
    <row r="23" customFormat="false" ht="12" hidden="false" customHeight="true" outlineLevel="0" collapsed="false">
      <c r="A23" s="700"/>
      <c r="B23" s="712"/>
      <c r="C23" s="700"/>
      <c r="D23" s="667" t="s">
        <v>158</v>
      </c>
      <c r="E23" s="668"/>
      <c r="F23" s="668"/>
      <c r="G23" s="668"/>
      <c r="H23" s="668"/>
      <c r="I23" s="668"/>
      <c r="J23" s="668"/>
      <c r="K23" s="668"/>
      <c r="L23" s="668"/>
      <c r="M23" s="668"/>
      <c r="N23" s="669"/>
      <c r="O23" s="668"/>
      <c r="P23" s="668"/>
      <c r="Q23" s="668"/>
      <c r="R23" s="668"/>
      <c r="S23" s="662"/>
      <c r="T23" s="687"/>
    </row>
    <row r="24" customFormat="false" ht="12" hidden="false" customHeight="true" outlineLevel="0" collapsed="false">
      <c r="A24" s="716" t="n">
        <v>6</v>
      </c>
      <c r="B24" s="716" t="s">
        <v>167</v>
      </c>
      <c r="C24" s="716" t="s">
        <v>39</v>
      </c>
      <c r="D24" s="717" t="s">
        <v>154</v>
      </c>
      <c r="E24" s="684"/>
      <c r="F24" s="684"/>
      <c r="G24" s="684"/>
      <c r="H24" s="684"/>
      <c r="I24" s="684"/>
      <c r="J24" s="685"/>
      <c r="K24" s="684"/>
      <c r="L24" s="684"/>
      <c r="M24" s="684"/>
      <c r="N24" s="686"/>
      <c r="O24" s="684"/>
      <c r="P24" s="684"/>
      <c r="Q24" s="684"/>
      <c r="R24" s="684"/>
      <c r="S24" s="662"/>
      <c r="T24" s="687"/>
    </row>
    <row r="25" customFormat="false" ht="12" hidden="false" customHeight="true" outlineLevel="0" collapsed="false">
      <c r="A25" s="716"/>
      <c r="B25" s="716"/>
      <c r="C25" s="716"/>
      <c r="D25" s="682" t="s">
        <v>155</v>
      </c>
      <c r="E25" s="684" t="n">
        <v>17.72</v>
      </c>
      <c r="F25" s="684"/>
      <c r="G25" s="684"/>
      <c r="H25" s="684" t="n">
        <v>220</v>
      </c>
      <c r="I25" s="684"/>
      <c r="J25" s="685"/>
      <c r="K25" s="684"/>
      <c r="L25" s="684"/>
      <c r="M25" s="684"/>
      <c r="N25" s="686"/>
      <c r="O25" s="684"/>
      <c r="P25" s="684"/>
      <c r="Q25" s="684"/>
      <c r="R25" s="684"/>
      <c r="S25" s="662"/>
      <c r="T25" s="687"/>
    </row>
    <row r="26" customFormat="false" ht="12" hidden="false" customHeight="true" outlineLevel="0" collapsed="false">
      <c r="A26" s="716"/>
      <c r="B26" s="716"/>
      <c r="C26" s="716"/>
      <c r="D26" s="682" t="s">
        <v>156</v>
      </c>
      <c r="E26" s="684" t="n">
        <v>30.74</v>
      </c>
      <c r="F26" s="684" t="n">
        <v>17.86</v>
      </c>
      <c r="G26" s="684" t="n">
        <v>13.61</v>
      </c>
      <c r="H26" s="684" t="n">
        <v>226</v>
      </c>
      <c r="I26" s="688" t="n">
        <v>0.29</v>
      </c>
      <c r="J26" s="685" t="n">
        <v>0.7</v>
      </c>
      <c r="K26" s="689"/>
      <c r="L26" s="684" t="n">
        <v>2.43</v>
      </c>
      <c r="M26" s="684" t="n">
        <v>395</v>
      </c>
      <c r="N26" s="686" t="n">
        <v>549</v>
      </c>
      <c r="O26" s="684" t="n">
        <f aca="false">N26-M26</f>
        <v>154</v>
      </c>
      <c r="P26" s="691" t="n">
        <v>45111</v>
      </c>
      <c r="Q26" s="684"/>
      <c r="R26" s="689"/>
      <c r="S26" s="662" t="s">
        <v>160</v>
      </c>
      <c r="T26" s="687" t="str">
        <f aca="false">+C24</f>
        <v>EBL</v>
      </c>
      <c r="U26" s="1" t="str">
        <f aca="false">+S26</f>
        <v>good</v>
      </c>
      <c r="V26" s="4" t="s">
        <v>151</v>
      </c>
    </row>
    <row r="27" customFormat="false" ht="12" hidden="false" customHeight="true" outlineLevel="0" collapsed="false">
      <c r="A27" s="716"/>
      <c r="B27" s="716"/>
      <c r="C27" s="716"/>
      <c r="D27" s="718" t="s">
        <v>158</v>
      </c>
      <c r="E27" s="719"/>
      <c r="F27" s="719"/>
      <c r="G27" s="719"/>
      <c r="H27" s="719"/>
      <c r="I27" s="719"/>
      <c r="J27" s="720"/>
      <c r="K27" s="721"/>
      <c r="L27" s="719"/>
      <c r="M27" s="719"/>
      <c r="N27" s="722"/>
      <c r="O27" s="719"/>
      <c r="P27" s="719"/>
      <c r="Q27" s="719"/>
      <c r="R27" s="721"/>
      <c r="S27" s="662"/>
      <c r="T27" s="687"/>
    </row>
    <row r="28" customFormat="false" ht="12" hidden="false" customHeight="true" outlineLevel="0" collapsed="false">
      <c r="A28" s="723" t="n">
        <v>7</v>
      </c>
      <c r="B28" s="724" t="s">
        <v>168</v>
      </c>
      <c r="C28" s="723" t="s">
        <v>126</v>
      </c>
      <c r="D28" s="657" t="s">
        <v>154</v>
      </c>
      <c r="E28" s="658"/>
      <c r="F28" s="658"/>
      <c r="G28" s="658"/>
      <c r="H28" s="658"/>
      <c r="I28" s="658"/>
      <c r="J28" s="658"/>
      <c r="K28" s="664"/>
      <c r="L28" s="658"/>
      <c r="M28" s="658"/>
      <c r="N28" s="659"/>
      <c r="O28" s="658"/>
      <c r="P28" s="658"/>
      <c r="Q28" s="658"/>
      <c r="R28" s="664"/>
      <c r="S28" s="660"/>
      <c r="T28" s="687"/>
    </row>
    <row r="29" customFormat="false" ht="12" hidden="false" customHeight="true" outlineLevel="0" collapsed="false">
      <c r="A29" s="723"/>
      <c r="B29" s="724"/>
      <c r="C29" s="723"/>
      <c r="D29" s="661" t="s">
        <v>155</v>
      </c>
      <c r="E29" s="658"/>
      <c r="F29" s="658"/>
      <c r="G29" s="658"/>
      <c r="H29" s="658"/>
      <c r="I29" s="658"/>
      <c r="J29" s="658"/>
      <c r="K29" s="664"/>
      <c r="L29" s="658"/>
      <c r="M29" s="658"/>
      <c r="N29" s="659"/>
      <c r="O29" s="658"/>
      <c r="P29" s="658"/>
      <c r="Q29" s="658"/>
      <c r="R29" s="664"/>
      <c r="S29" s="662"/>
      <c r="T29" s="687"/>
    </row>
    <row r="30" customFormat="false" ht="12" hidden="false" customHeight="true" outlineLevel="0" collapsed="false">
      <c r="A30" s="723"/>
      <c r="B30" s="724"/>
      <c r="C30" s="723"/>
      <c r="D30" s="661" t="s">
        <v>156</v>
      </c>
      <c r="E30" s="658" t="n">
        <v>16</v>
      </c>
      <c r="F30" s="658" t="n">
        <v>15.37</v>
      </c>
      <c r="G30" s="658" t="n">
        <v>11.5</v>
      </c>
      <c r="H30" s="658" t="n">
        <v>147.41</v>
      </c>
      <c r="I30" s="658"/>
      <c r="J30" s="658" t="n">
        <v>3.06</v>
      </c>
      <c r="K30" s="664"/>
      <c r="L30" s="658" t="n">
        <v>1.3</v>
      </c>
      <c r="M30" s="658" t="n">
        <v>237</v>
      </c>
      <c r="N30" s="659" t="n">
        <v>191</v>
      </c>
      <c r="O30" s="658" t="n">
        <f aca="false">N30-M30</f>
        <v>-46</v>
      </c>
      <c r="P30" s="665" t="n">
        <v>45111</v>
      </c>
      <c r="Q30" s="658"/>
      <c r="R30" s="664"/>
      <c r="S30" s="662" t="s">
        <v>164</v>
      </c>
      <c r="T30" s="687" t="str">
        <f aca="false">+C28</f>
        <v>PCBL</v>
      </c>
      <c r="U30" s="1" t="str">
        <f aca="false">+S30</f>
        <v>avg</v>
      </c>
      <c r="V30" s="4" t="s">
        <v>151</v>
      </c>
    </row>
    <row r="31" customFormat="false" ht="12" hidden="false" customHeight="true" outlineLevel="0" collapsed="false">
      <c r="A31" s="723"/>
      <c r="B31" s="724"/>
      <c r="C31" s="723"/>
      <c r="D31" s="661" t="s">
        <v>158</v>
      </c>
      <c r="E31" s="658"/>
      <c r="F31" s="658"/>
      <c r="G31" s="658"/>
      <c r="H31" s="658"/>
      <c r="I31" s="658"/>
      <c r="J31" s="658"/>
      <c r="K31" s="664"/>
      <c r="L31" s="658"/>
      <c r="M31" s="658"/>
      <c r="N31" s="659"/>
      <c r="O31" s="658"/>
      <c r="P31" s="658"/>
      <c r="Q31" s="658"/>
      <c r="R31" s="664"/>
      <c r="S31" s="662"/>
      <c r="T31" s="687"/>
    </row>
    <row r="32" s="729" customFormat="true" ht="12" hidden="false" customHeight="true" outlineLevel="0" collapsed="false">
      <c r="A32" s="725" t="s">
        <v>169</v>
      </c>
      <c r="B32" s="725"/>
      <c r="C32" s="725"/>
      <c r="D32" s="726"/>
      <c r="E32" s="727"/>
      <c r="F32" s="728"/>
      <c r="G32" s="728"/>
      <c r="H32" s="728"/>
      <c r="I32" s="728"/>
      <c r="K32" s="728"/>
      <c r="L32" s="728"/>
      <c r="M32" s="728"/>
      <c r="N32" s="728"/>
      <c r="O32" s="728"/>
      <c r="P32" s="728"/>
      <c r="Q32" s="728"/>
      <c r="R32" s="728"/>
      <c r="S32" s="728"/>
      <c r="T32" s="687"/>
    </row>
    <row r="33" customFormat="false" ht="12" hidden="false" customHeight="true" outlineLevel="0" collapsed="false">
      <c r="A33" s="730" t="n">
        <v>1</v>
      </c>
      <c r="B33" s="731" t="s">
        <v>170</v>
      </c>
      <c r="C33" s="730" t="s">
        <v>94</v>
      </c>
      <c r="D33" s="717" t="s">
        <v>154</v>
      </c>
      <c r="E33" s="732"/>
      <c r="F33" s="684"/>
      <c r="G33" s="684"/>
      <c r="H33" s="684"/>
      <c r="I33" s="684"/>
      <c r="J33" s="685"/>
      <c r="K33" s="684"/>
      <c r="L33" s="684"/>
      <c r="M33" s="684"/>
      <c r="N33" s="686"/>
      <c r="O33" s="684"/>
      <c r="P33" s="684"/>
      <c r="Q33" s="684"/>
      <c r="R33" s="684"/>
      <c r="S33" s="662"/>
      <c r="T33" s="687"/>
    </row>
    <row r="34" customFormat="false" ht="12" hidden="false" customHeight="true" outlineLevel="0" collapsed="false">
      <c r="A34" s="730"/>
      <c r="B34" s="731"/>
      <c r="C34" s="730"/>
      <c r="D34" s="682" t="s">
        <v>155</v>
      </c>
      <c r="E34" s="732"/>
      <c r="F34" s="684"/>
      <c r="G34" s="684"/>
      <c r="H34" s="684"/>
      <c r="I34" s="684"/>
      <c r="J34" s="685"/>
      <c r="K34" s="684"/>
      <c r="L34" s="684"/>
      <c r="M34" s="684"/>
      <c r="N34" s="686"/>
      <c r="O34" s="684"/>
      <c r="P34" s="684"/>
      <c r="Q34" s="684"/>
      <c r="R34" s="684"/>
      <c r="S34" s="662"/>
      <c r="T34" s="687"/>
    </row>
    <row r="35" customFormat="false" ht="12" hidden="false" customHeight="true" outlineLevel="0" collapsed="false">
      <c r="A35" s="730"/>
      <c r="B35" s="731"/>
      <c r="C35" s="730"/>
      <c r="D35" s="682" t="s">
        <v>156</v>
      </c>
      <c r="E35" s="733" t="n">
        <v>17.26</v>
      </c>
      <c r="F35" s="684" t="n">
        <v>21.26</v>
      </c>
      <c r="G35" s="684" t="n">
        <v>12.47</v>
      </c>
      <c r="H35" s="684" t="n">
        <v>138.4</v>
      </c>
      <c r="I35" s="684" t="n">
        <v>1.48</v>
      </c>
      <c r="J35" s="685" t="n">
        <v>2.11</v>
      </c>
      <c r="K35" s="684"/>
      <c r="L35" s="684" t="n">
        <v>2.65</v>
      </c>
      <c r="M35" s="684" t="n">
        <v>232</v>
      </c>
      <c r="N35" s="686" t="n">
        <v>367</v>
      </c>
      <c r="O35" s="684" t="n">
        <f aca="false">N35-M35</f>
        <v>135</v>
      </c>
      <c r="P35" s="691" t="n">
        <v>45111</v>
      </c>
      <c r="Q35" s="684"/>
      <c r="R35" s="684"/>
      <c r="S35" s="662" t="s">
        <v>160</v>
      </c>
      <c r="T35" s="687" t="str">
        <f aca="false">+C33</f>
        <v>SHINE</v>
      </c>
      <c r="U35" s="1" t="str">
        <f aca="false">+S35</f>
        <v>good</v>
      </c>
      <c r="V35" s="4" t="s">
        <v>171</v>
      </c>
    </row>
    <row r="36" customFormat="false" ht="12" hidden="false" customHeight="true" outlineLevel="0" collapsed="false">
      <c r="A36" s="730"/>
      <c r="B36" s="731"/>
      <c r="C36" s="730"/>
      <c r="D36" s="718" t="s">
        <v>158</v>
      </c>
      <c r="E36" s="734"/>
      <c r="F36" s="719"/>
      <c r="G36" s="719"/>
      <c r="H36" s="719"/>
      <c r="I36" s="719"/>
      <c r="J36" s="720"/>
      <c r="K36" s="719"/>
      <c r="L36" s="719"/>
      <c r="M36" s="719"/>
      <c r="N36" s="722"/>
      <c r="O36" s="719"/>
      <c r="P36" s="719"/>
      <c r="Q36" s="719"/>
      <c r="R36" s="719"/>
      <c r="S36" s="662"/>
      <c r="T36" s="687"/>
    </row>
    <row r="37" customFormat="false" ht="12" hidden="false" customHeight="true" outlineLevel="0" collapsed="false">
      <c r="A37" s="735" t="n">
        <v>2</v>
      </c>
      <c r="B37" s="736" t="s">
        <v>172</v>
      </c>
      <c r="C37" s="735" t="s">
        <v>89</v>
      </c>
      <c r="D37" s="657" t="s">
        <v>154</v>
      </c>
      <c r="E37" s="737"/>
      <c r="F37" s="658"/>
      <c r="G37" s="658"/>
      <c r="H37" s="658"/>
      <c r="I37" s="658"/>
      <c r="J37" s="658"/>
      <c r="K37" s="658"/>
      <c r="L37" s="658"/>
      <c r="M37" s="658"/>
      <c r="N37" s="659"/>
      <c r="O37" s="658"/>
      <c r="P37" s="658"/>
      <c r="Q37" s="658"/>
      <c r="R37" s="658"/>
      <c r="S37" s="662"/>
      <c r="T37" s="687"/>
    </row>
    <row r="38" customFormat="false" ht="12" hidden="false" customHeight="true" outlineLevel="0" collapsed="false">
      <c r="A38" s="735"/>
      <c r="B38" s="736"/>
      <c r="C38" s="735"/>
      <c r="D38" s="661" t="s">
        <v>155</v>
      </c>
      <c r="E38" s="737"/>
      <c r="F38" s="658"/>
      <c r="G38" s="658"/>
      <c r="H38" s="658"/>
      <c r="I38" s="658"/>
      <c r="J38" s="658"/>
      <c r="K38" s="738"/>
      <c r="L38" s="658"/>
      <c r="M38" s="658"/>
      <c r="N38" s="659"/>
      <c r="O38" s="658"/>
      <c r="P38" s="658"/>
      <c r="Q38" s="658"/>
      <c r="R38" s="658"/>
      <c r="S38" s="662"/>
      <c r="T38" s="687"/>
    </row>
    <row r="39" customFormat="false" ht="12" hidden="false" customHeight="true" outlineLevel="0" collapsed="false">
      <c r="A39" s="735"/>
      <c r="B39" s="736"/>
      <c r="C39" s="735"/>
      <c r="D39" s="661" t="s">
        <v>156</v>
      </c>
      <c r="E39" s="737" t="n">
        <v>16.75</v>
      </c>
      <c r="F39" s="658" t="n">
        <v>22.25</v>
      </c>
      <c r="G39" s="658" t="n">
        <v>12</v>
      </c>
      <c r="H39" s="658" t="n">
        <v>138.5</v>
      </c>
      <c r="I39" s="658"/>
      <c r="J39" s="658" t="n">
        <v>2.95</v>
      </c>
      <c r="K39" s="738"/>
      <c r="L39" s="658" t="n">
        <v>2.69</v>
      </c>
      <c r="M39" s="658" t="n">
        <v>229</v>
      </c>
      <c r="N39" s="659" t="n">
        <v>373</v>
      </c>
      <c r="O39" s="658" t="n">
        <f aca="false">N39-M39</f>
        <v>144</v>
      </c>
      <c r="P39" s="665" t="n">
        <v>45111</v>
      </c>
      <c r="Q39" s="658"/>
      <c r="R39" s="739"/>
      <c r="S39" s="662" t="s">
        <v>160</v>
      </c>
      <c r="T39" s="687" t="str">
        <f aca="false">+C37</f>
        <v>GBBL</v>
      </c>
      <c r="U39" s="1" t="str">
        <f aca="false">+S39</f>
        <v>good</v>
      </c>
      <c r="V39" s="4" t="s">
        <v>171</v>
      </c>
    </row>
    <row r="40" customFormat="false" ht="12" hidden="false" customHeight="true" outlineLevel="0" collapsed="false">
      <c r="A40" s="735"/>
      <c r="B40" s="736"/>
      <c r="C40" s="735"/>
      <c r="D40" s="667" t="s">
        <v>158</v>
      </c>
      <c r="E40" s="740"/>
      <c r="F40" s="668"/>
      <c r="G40" s="668"/>
      <c r="H40" s="668"/>
      <c r="I40" s="668"/>
      <c r="J40" s="668"/>
      <c r="K40" s="741"/>
      <c r="L40" s="668"/>
      <c r="M40" s="668"/>
      <c r="N40" s="669"/>
      <c r="O40" s="668"/>
      <c r="P40" s="668"/>
      <c r="Q40" s="668"/>
      <c r="R40" s="742"/>
      <c r="S40" s="662"/>
      <c r="T40" s="687"/>
    </row>
    <row r="41" customFormat="false" ht="12" hidden="false" customHeight="true" outlineLevel="0" collapsed="false">
      <c r="A41" s="743" t="n">
        <v>3</v>
      </c>
      <c r="B41" s="744" t="s">
        <v>173</v>
      </c>
      <c r="C41" s="743" t="s">
        <v>102</v>
      </c>
      <c r="D41" s="717" t="s">
        <v>154</v>
      </c>
      <c r="E41" s="684"/>
      <c r="F41" s="684"/>
      <c r="G41" s="684"/>
      <c r="H41" s="684"/>
      <c r="I41" s="684"/>
      <c r="J41" s="685"/>
      <c r="K41" s="745"/>
      <c r="L41" s="684"/>
      <c r="M41" s="684"/>
      <c r="N41" s="686"/>
      <c r="O41" s="684"/>
      <c r="P41" s="684"/>
      <c r="Q41" s="684"/>
      <c r="R41" s="684"/>
      <c r="S41" s="662"/>
      <c r="T41" s="687"/>
    </row>
    <row r="42" customFormat="false" ht="12" hidden="false" customHeight="true" outlineLevel="0" collapsed="false">
      <c r="A42" s="743"/>
      <c r="B42" s="744"/>
      <c r="C42" s="743"/>
      <c r="D42" s="682" t="s">
        <v>155</v>
      </c>
      <c r="E42" s="684"/>
      <c r="F42" s="684"/>
      <c r="G42" s="684"/>
      <c r="H42" s="684"/>
      <c r="I42" s="689"/>
      <c r="J42" s="685"/>
      <c r="K42" s="745"/>
      <c r="L42" s="684"/>
      <c r="M42" s="684"/>
      <c r="N42" s="686"/>
      <c r="O42" s="684"/>
      <c r="P42" s="684"/>
      <c r="Q42" s="684"/>
      <c r="R42" s="684"/>
      <c r="S42" s="662"/>
      <c r="T42" s="687"/>
    </row>
    <row r="43" customFormat="false" ht="12" hidden="false" customHeight="true" outlineLevel="0" collapsed="false">
      <c r="A43" s="743"/>
      <c r="B43" s="744"/>
      <c r="C43" s="743"/>
      <c r="D43" s="682" t="s">
        <v>156</v>
      </c>
      <c r="E43" s="684" t="n">
        <v>16.41</v>
      </c>
      <c r="F43" s="684" t="n">
        <v>24.19</v>
      </c>
      <c r="G43" s="684" t="n">
        <v>12.72</v>
      </c>
      <c r="H43" s="684" t="n">
        <v>137.5</v>
      </c>
      <c r="I43" s="684"/>
      <c r="J43" s="685" t="n">
        <v>1.99</v>
      </c>
      <c r="K43" s="745"/>
      <c r="L43" s="684" t="n">
        <v>2.89</v>
      </c>
      <c r="M43" s="684" t="n">
        <v>225</v>
      </c>
      <c r="N43" s="686" t="n">
        <v>397</v>
      </c>
      <c r="O43" s="684" t="n">
        <f aca="false">N43-M43</f>
        <v>172</v>
      </c>
      <c r="P43" s="691" t="n">
        <v>45111</v>
      </c>
      <c r="Q43" s="684"/>
      <c r="R43" s="746"/>
      <c r="S43" s="662" t="s">
        <v>160</v>
      </c>
      <c r="T43" s="687" t="str">
        <f aca="false">+C41</f>
        <v>MNBBL</v>
      </c>
      <c r="U43" s="1" t="str">
        <f aca="false">+S43</f>
        <v>good</v>
      </c>
      <c r="V43" s="4" t="s">
        <v>171</v>
      </c>
    </row>
    <row r="44" customFormat="false" ht="12" hidden="false" customHeight="true" outlineLevel="0" collapsed="false">
      <c r="A44" s="743"/>
      <c r="B44" s="744"/>
      <c r="C44" s="743"/>
      <c r="D44" s="682" t="s">
        <v>158</v>
      </c>
      <c r="E44" s="684"/>
      <c r="F44" s="684"/>
      <c r="G44" s="684"/>
      <c r="H44" s="684"/>
      <c r="I44" s="684"/>
      <c r="J44" s="685"/>
      <c r="K44" s="684"/>
      <c r="L44" s="684"/>
      <c r="M44" s="684"/>
      <c r="N44" s="686"/>
      <c r="O44" s="684"/>
      <c r="P44" s="684"/>
      <c r="Q44" s="684"/>
      <c r="R44" s="746"/>
      <c r="S44" s="662"/>
      <c r="T44" s="687"/>
    </row>
    <row r="45" customFormat="false" ht="12" hidden="false" customHeight="true" outlineLevel="0" collapsed="false">
      <c r="A45" s="650" t="s">
        <v>174</v>
      </c>
      <c r="B45" s="747"/>
      <c r="C45" s="747"/>
      <c r="D45" s="748"/>
      <c r="E45" s="748"/>
      <c r="F45" s="748"/>
      <c r="G45" s="748"/>
      <c r="H45" s="748"/>
      <c r="I45" s="748"/>
      <c r="J45" s="645"/>
      <c r="K45" s="748"/>
      <c r="L45" s="748"/>
      <c r="M45" s="748"/>
      <c r="N45" s="748"/>
      <c r="O45" s="748"/>
      <c r="P45" s="748"/>
      <c r="Q45" s="748"/>
      <c r="R45" s="748"/>
      <c r="S45" s="748"/>
      <c r="T45" s="687"/>
    </row>
    <row r="46" customFormat="false" ht="12" hidden="false" customHeight="true" outlineLevel="0" collapsed="false">
      <c r="A46" s="716" t="n">
        <v>1</v>
      </c>
      <c r="B46" s="731" t="s">
        <v>175</v>
      </c>
      <c r="C46" s="749" t="s">
        <v>95</v>
      </c>
      <c r="D46" s="717" t="s">
        <v>154</v>
      </c>
      <c r="E46" s="684"/>
      <c r="F46" s="684"/>
      <c r="G46" s="684"/>
      <c r="H46" s="684"/>
      <c r="I46" s="684"/>
      <c r="J46" s="684"/>
      <c r="K46" s="689"/>
      <c r="L46" s="684"/>
      <c r="M46" s="684"/>
      <c r="N46" s="686"/>
      <c r="O46" s="684"/>
      <c r="P46" s="684"/>
      <c r="Q46" s="684"/>
      <c r="R46" s="684"/>
      <c r="S46" s="662"/>
      <c r="T46" s="687"/>
    </row>
    <row r="47" customFormat="false" ht="12" hidden="false" customHeight="true" outlineLevel="0" collapsed="false">
      <c r="A47" s="716"/>
      <c r="B47" s="731"/>
      <c r="C47" s="749"/>
      <c r="D47" s="682" t="s">
        <v>155</v>
      </c>
      <c r="E47" s="684"/>
      <c r="F47" s="684"/>
      <c r="G47" s="684"/>
      <c r="H47" s="684"/>
      <c r="I47" s="684"/>
      <c r="J47" s="684"/>
      <c r="K47" s="689"/>
      <c r="L47" s="684"/>
      <c r="O47" s="684"/>
      <c r="P47" s="684"/>
      <c r="Q47" s="684"/>
      <c r="R47" s="684"/>
      <c r="S47" s="662"/>
      <c r="T47" s="687"/>
    </row>
    <row r="48" customFormat="false" ht="12" hidden="false" customHeight="true" outlineLevel="0" collapsed="false">
      <c r="A48" s="716"/>
      <c r="B48" s="731"/>
      <c r="C48" s="749"/>
      <c r="D48" s="682" t="s">
        <v>156</v>
      </c>
      <c r="E48" s="684" t="n">
        <v>7.25</v>
      </c>
      <c r="F48" s="684" t="n">
        <v>104</v>
      </c>
      <c r="G48" s="684" t="n">
        <v>6.25</v>
      </c>
      <c r="H48" s="684" t="n">
        <v>116</v>
      </c>
      <c r="I48" s="684"/>
      <c r="J48" s="684"/>
      <c r="K48" s="689"/>
      <c r="L48" s="684" t="n">
        <v>6.5</v>
      </c>
      <c r="M48" s="684" t="n">
        <v>137.57</v>
      </c>
      <c r="N48" s="686" t="n">
        <v>754</v>
      </c>
      <c r="O48" s="684" t="n">
        <f aca="false">N48-M48</f>
        <v>616.43</v>
      </c>
      <c r="P48" s="691" t="n">
        <v>45111</v>
      </c>
      <c r="Q48" s="684"/>
      <c r="R48" s="746"/>
      <c r="S48" s="662" t="s">
        <v>160</v>
      </c>
      <c r="T48" s="687" t="str">
        <f aca="false">+C46</f>
        <v>NLIC</v>
      </c>
      <c r="U48" s="1" t="str">
        <f aca="false">+S48</f>
        <v>good</v>
      </c>
      <c r="V48" s="4" t="s">
        <v>176</v>
      </c>
    </row>
    <row r="49" customFormat="false" ht="12" hidden="false" customHeight="true" outlineLevel="0" collapsed="false">
      <c r="A49" s="716"/>
      <c r="B49" s="731"/>
      <c r="C49" s="749"/>
      <c r="D49" s="718" t="s">
        <v>158</v>
      </c>
      <c r="E49" s="719"/>
      <c r="F49" s="719"/>
      <c r="G49" s="719"/>
      <c r="H49" s="719"/>
      <c r="I49" s="719"/>
      <c r="J49" s="719"/>
      <c r="K49" s="719"/>
      <c r="L49" s="719"/>
      <c r="M49" s="719"/>
      <c r="N49" s="722"/>
      <c r="O49" s="719"/>
      <c r="P49" s="719"/>
      <c r="Q49" s="719"/>
      <c r="R49" s="719"/>
      <c r="S49" s="662"/>
      <c r="T49" s="687"/>
    </row>
    <row r="50" customFormat="false" ht="12" hidden="false" customHeight="true" outlineLevel="0" collapsed="false">
      <c r="A50" s="735" t="n">
        <v>2</v>
      </c>
      <c r="B50" s="750" t="s">
        <v>177</v>
      </c>
      <c r="C50" s="735" t="s">
        <v>178</v>
      </c>
      <c r="D50" s="657" t="s">
        <v>154</v>
      </c>
      <c r="E50" s="751"/>
      <c r="F50" s="709"/>
      <c r="G50" s="709"/>
      <c r="H50" s="709"/>
      <c r="I50" s="709"/>
      <c r="J50" s="709"/>
      <c r="K50" s="709"/>
      <c r="L50" s="709"/>
      <c r="M50" s="709"/>
      <c r="N50" s="751"/>
      <c r="O50" s="709"/>
      <c r="P50" s="709"/>
      <c r="Q50" s="709"/>
      <c r="R50" s="709"/>
      <c r="S50" s="662"/>
      <c r="T50" s="687"/>
    </row>
    <row r="51" customFormat="false" ht="12" hidden="false" customHeight="true" outlineLevel="0" collapsed="false">
      <c r="A51" s="735"/>
      <c r="B51" s="750"/>
      <c r="C51" s="735"/>
      <c r="D51" s="661" t="s">
        <v>155</v>
      </c>
      <c r="E51" s="751"/>
      <c r="F51" s="709"/>
      <c r="G51" s="709"/>
      <c r="H51" s="709"/>
      <c r="I51" s="709"/>
      <c r="J51" s="709"/>
      <c r="K51" s="709"/>
      <c r="L51" s="709"/>
      <c r="M51" s="709"/>
      <c r="N51" s="751"/>
      <c r="O51" s="709"/>
      <c r="P51" s="709"/>
      <c r="Q51" s="709"/>
      <c r="R51" s="709"/>
      <c r="S51" s="662"/>
      <c r="T51" s="687"/>
    </row>
    <row r="52" customFormat="false" ht="12" hidden="false" customHeight="true" outlineLevel="0" collapsed="false">
      <c r="A52" s="735"/>
      <c r="B52" s="750"/>
      <c r="C52" s="735"/>
      <c r="D52" s="661" t="s">
        <v>156</v>
      </c>
      <c r="E52" s="751" t="n">
        <v>7.43</v>
      </c>
      <c r="F52" s="709" t="n">
        <v>83.98</v>
      </c>
      <c r="G52" s="709" t="n">
        <v>4.52</v>
      </c>
      <c r="H52" s="709" t="n">
        <v>164</v>
      </c>
      <c r="I52" s="709"/>
      <c r="J52" s="709"/>
      <c r="K52" s="752"/>
      <c r="L52" s="709" t="n">
        <v>3.8</v>
      </c>
      <c r="M52" s="709" t="n">
        <v>166</v>
      </c>
      <c r="N52" s="751" t="n">
        <v>624</v>
      </c>
      <c r="O52" s="658" t="n">
        <f aca="false">N52-M52</f>
        <v>458</v>
      </c>
      <c r="P52" s="753" t="n">
        <v>45111</v>
      </c>
      <c r="Q52" s="709"/>
      <c r="R52" s="709"/>
      <c r="S52" s="662" t="s">
        <v>164</v>
      </c>
      <c r="T52" s="687" t="str">
        <f aca="false">+C50</f>
        <v>SJLIC</v>
      </c>
      <c r="U52" s="1" t="str">
        <f aca="false">+S52</f>
        <v>avg</v>
      </c>
      <c r="V52" s="4" t="s">
        <v>176</v>
      </c>
    </row>
    <row r="53" customFormat="false" ht="12" hidden="false" customHeight="true" outlineLevel="0" collapsed="false">
      <c r="A53" s="735"/>
      <c r="B53" s="750"/>
      <c r="C53" s="735"/>
      <c r="D53" s="754" t="s">
        <v>158</v>
      </c>
      <c r="E53" s="755"/>
      <c r="F53" s="710"/>
      <c r="G53" s="710"/>
      <c r="H53" s="710"/>
      <c r="I53" s="710"/>
      <c r="J53" s="710"/>
      <c r="K53" s="710"/>
      <c r="L53" s="710"/>
      <c r="M53" s="710"/>
      <c r="N53" s="755"/>
      <c r="O53" s="710"/>
      <c r="P53" s="710"/>
      <c r="Q53" s="710"/>
      <c r="R53" s="710"/>
      <c r="S53" s="662"/>
      <c r="T53" s="687"/>
    </row>
    <row r="54" customFormat="false" ht="12" hidden="false" customHeight="true" outlineLevel="0" collapsed="false">
      <c r="A54" s="743" t="n">
        <v>3</v>
      </c>
      <c r="B54" s="744" t="s">
        <v>179</v>
      </c>
      <c r="C54" s="743" t="s">
        <v>40</v>
      </c>
      <c r="D54" s="717" t="s">
        <v>154</v>
      </c>
      <c r="E54" s="756"/>
      <c r="F54" s="683"/>
      <c r="G54" s="683"/>
      <c r="H54" s="683"/>
      <c r="I54" s="757"/>
      <c r="J54" s="758"/>
      <c r="K54" s="757"/>
      <c r="L54" s="757"/>
      <c r="M54" s="683"/>
      <c r="N54" s="756"/>
      <c r="O54" s="683"/>
      <c r="P54" s="683"/>
      <c r="Q54" s="683"/>
      <c r="R54" s="683"/>
      <c r="S54" s="662"/>
      <c r="T54" s="687"/>
    </row>
    <row r="55" customFormat="false" ht="12" hidden="false" customHeight="true" outlineLevel="0" collapsed="false">
      <c r="A55" s="743"/>
      <c r="B55" s="744"/>
      <c r="C55" s="743"/>
      <c r="D55" s="682" t="s">
        <v>155</v>
      </c>
      <c r="E55" s="756"/>
      <c r="F55" s="683"/>
      <c r="G55" s="683"/>
      <c r="H55" s="683"/>
      <c r="I55" s="757"/>
      <c r="J55" s="758"/>
      <c r="K55" s="757"/>
      <c r="L55" s="757"/>
      <c r="M55" s="683"/>
      <c r="N55" s="756"/>
      <c r="O55" s="683"/>
      <c r="P55" s="683"/>
      <c r="Q55" s="683"/>
      <c r="R55" s="683"/>
      <c r="S55" s="662"/>
      <c r="T55" s="687"/>
    </row>
    <row r="56" customFormat="false" ht="12" hidden="false" customHeight="true" outlineLevel="0" collapsed="false">
      <c r="A56" s="743"/>
      <c r="B56" s="744"/>
      <c r="C56" s="743"/>
      <c r="D56" s="682" t="s">
        <v>156</v>
      </c>
      <c r="E56" s="756" t="s">
        <v>180</v>
      </c>
      <c r="F56" s="683"/>
      <c r="G56" s="683"/>
      <c r="H56" s="683"/>
      <c r="I56" s="757"/>
      <c r="J56" s="758"/>
      <c r="K56" s="759"/>
      <c r="L56" s="757"/>
      <c r="M56" s="683"/>
      <c r="N56" s="756"/>
      <c r="O56" s="683"/>
      <c r="P56" s="683"/>
      <c r="Q56" s="683"/>
      <c r="R56" s="760"/>
      <c r="S56" s="662" t="s">
        <v>164</v>
      </c>
      <c r="T56" s="687" t="str">
        <f aca="false">+C54</f>
        <v>HLI</v>
      </c>
      <c r="U56" s="1" t="str">
        <f aca="false">+S56</f>
        <v>avg</v>
      </c>
      <c r="V56" s="4" t="s">
        <v>176</v>
      </c>
    </row>
    <row r="57" customFormat="false" ht="12" hidden="false" customHeight="true" outlineLevel="0" collapsed="false">
      <c r="A57" s="743"/>
      <c r="B57" s="744"/>
      <c r="C57" s="743"/>
      <c r="D57" s="682" t="s">
        <v>158</v>
      </c>
      <c r="E57" s="756"/>
      <c r="F57" s="683"/>
      <c r="G57" s="683"/>
      <c r="H57" s="683"/>
      <c r="I57" s="757"/>
      <c r="J57" s="758"/>
      <c r="K57" s="757"/>
      <c r="L57" s="757"/>
      <c r="M57" s="683"/>
      <c r="N57" s="756"/>
      <c r="O57" s="683"/>
      <c r="P57" s="683"/>
      <c r="Q57" s="683"/>
      <c r="R57" s="683"/>
      <c r="S57" s="662"/>
      <c r="T57" s="687"/>
    </row>
    <row r="58" customFormat="false" ht="12" hidden="false" customHeight="true" outlineLevel="0" collapsed="false">
      <c r="A58" s="650" t="s">
        <v>181</v>
      </c>
      <c r="B58" s="761"/>
      <c r="C58" s="748"/>
      <c r="D58" s="748"/>
      <c r="E58" s="762"/>
      <c r="F58" s="762"/>
      <c r="G58" s="762"/>
      <c r="H58" s="762"/>
      <c r="I58" s="762"/>
      <c r="K58" s="762"/>
      <c r="L58" s="762"/>
      <c r="M58" s="762"/>
      <c r="N58" s="762"/>
      <c r="O58" s="762"/>
      <c r="P58" s="762"/>
      <c r="Q58" s="762"/>
      <c r="R58" s="762"/>
      <c r="S58" s="762"/>
      <c r="T58" s="687"/>
    </row>
    <row r="59" customFormat="false" ht="12" hidden="false" customHeight="true" outlineLevel="0" collapsed="false">
      <c r="A59" s="730" t="n">
        <v>1</v>
      </c>
      <c r="B59" s="763" t="s">
        <v>182</v>
      </c>
      <c r="C59" s="730" t="s">
        <v>71</v>
      </c>
      <c r="D59" s="717" t="s">
        <v>154</v>
      </c>
      <c r="E59" s="764"/>
      <c r="F59" s="765"/>
      <c r="G59" s="765"/>
      <c r="H59" s="765"/>
      <c r="I59" s="765"/>
      <c r="J59" s="685"/>
      <c r="K59" s="765"/>
      <c r="L59" s="765"/>
      <c r="M59" s="684"/>
      <c r="N59" s="686"/>
      <c r="O59" s="684"/>
      <c r="P59" s="684"/>
      <c r="Q59" s="684"/>
      <c r="R59" s="766"/>
      <c r="S59" s="684"/>
      <c r="T59" s="687"/>
    </row>
    <row r="60" customFormat="false" ht="12" hidden="false" customHeight="true" outlineLevel="0" collapsed="false">
      <c r="A60" s="730"/>
      <c r="B60" s="763"/>
      <c r="C60" s="730"/>
      <c r="D60" s="682" t="s">
        <v>155</v>
      </c>
      <c r="E60" s="764"/>
      <c r="F60" s="765"/>
      <c r="G60" s="765"/>
      <c r="H60" s="765"/>
      <c r="I60" s="765"/>
      <c r="J60" s="685"/>
      <c r="K60" s="765"/>
      <c r="L60" s="765"/>
      <c r="M60" s="684"/>
      <c r="N60" s="686"/>
      <c r="O60" s="684"/>
      <c r="P60" s="684"/>
      <c r="Q60" s="684"/>
      <c r="R60" s="766"/>
      <c r="S60" s="684"/>
      <c r="T60" s="687"/>
    </row>
    <row r="61" customFormat="false" ht="12" hidden="false" customHeight="true" outlineLevel="0" collapsed="false">
      <c r="A61" s="730"/>
      <c r="B61" s="763"/>
      <c r="C61" s="730"/>
      <c r="D61" s="682" t="s">
        <v>156</v>
      </c>
      <c r="E61" s="764"/>
      <c r="F61" s="765"/>
      <c r="G61" s="765"/>
      <c r="H61" s="765"/>
      <c r="I61" s="765"/>
      <c r="J61" s="685"/>
      <c r="K61" s="689"/>
      <c r="L61" s="765"/>
      <c r="M61" s="684"/>
      <c r="N61" s="686"/>
      <c r="O61" s="684"/>
      <c r="P61" s="684"/>
      <c r="Q61" s="684"/>
      <c r="R61" s="767"/>
      <c r="S61" s="768" t="s">
        <v>164</v>
      </c>
      <c r="T61" s="687" t="str">
        <f aca="false">+C59</f>
        <v>NLG</v>
      </c>
      <c r="U61" s="4" t="s">
        <v>183</v>
      </c>
      <c r="V61" s="4" t="s">
        <v>184</v>
      </c>
    </row>
    <row r="62" customFormat="false" ht="12" hidden="false" customHeight="true" outlineLevel="0" collapsed="false">
      <c r="A62" s="730"/>
      <c r="B62" s="763"/>
      <c r="C62" s="730"/>
      <c r="D62" s="718" t="s">
        <v>158</v>
      </c>
      <c r="E62" s="769"/>
      <c r="F62" s="770"/>
      <c r="G62" s="770"/>
      <c r="H62" s="770"/>
      <c r="I62" s="770"/>
      <c r="J62" s="720"/>
      <c r="K62" s="721"/>
      <c r="L62" s="770"/>
      <c r="M62" s="719"/>
      <c r="N62" s="722"/>
      <c r="O62" s="719"/>
      <c r="P62" s="719"/>
      <c r="Q62" s="719"/>
      <c r="R62" s="771"/>
      <c r="S62" s="684"/>
      <c r="T62" s="687"/>
    </row>
    <row r="63" customFormat="false" ht="12" hidden="false" customHeight="true" outlineLevel="0" collapsed="false">
      <c r="A63" s="772" t="n">
        <v>2</v>
      </c>
      <c r="B63" s="773" t="s">
        <v>185</v>
      </c>
      <c r="C63" s="772" t="s">
        <v>86</v>
      </c>
      <c r="D63" s="657" t="s">
        <v>154</v>
      </c>
      <c r="E63" s="659"/>
      <c r="F63" s="658"/>
      <c r="G63" s="658"/>
      <c r="H63" s="658"/>
      <c r="I63" s="774"/>
      <c r="J63" s="658"/>
      <c r="K63" s="774"/>
      <c r="L63" s="774"/>
      <c r="M63" s="658"/>
      <c r="N63" s="659"/>
      <c r="O63" s="658"/>
      <c r="P63" s="658"/>
      <c r="Q63" s="658"/>
      <c r="R63" s="658"/>
      <c r="S63" s="662"/>
      <c r="T63" s="687"/>
    </row>
    <row r="64" customFormat="false" ht="12" hidden="false" customHeight="true" outlineLevel="0" collapsed="false">
      <c r="A64" s="772"/>
      <c r="B64" s="773"/>
      <c r="C64" s="772"/>
      <c r="D64" s="661" t="s">
        <v>155</v>
      </c>
      <c r="E64" s="751"/>
      <c r="F64" s="709"/>
      <c r="G64" s="709"/>
      <c r="H64" s="709"/>
      <c r="I64" s="775"/>
      <c r="J64" s="709"/>
      <c r="K64" s="775"/>
      <c r="L64" s="775"/>
      <c r="M64" s="709"/>
      <c r="N64" s="751"/>
      <c r="O64" s="709"/>
      <c r="P64" s="709"/>
      <c r="Q64" s="658"/>
      <c r="R64" s="658"/>
      <c r="S64" s="662"/>
      <c r="T64" s="687"/>
    </row>
    <row r="65" customFormat="false" ht="12" hidden="false" customHeight="true" outlineLevel="0" collapsed="false">
      <c r="A65" s="772"/>
      <c r="B65" s="773"/>
      <c r="C65" s="772"/>
      <c r="D65" s="661" t="s">
        <v>156</v>
      </c>
      <c r="E65" s="751" t="n">
        <v>17</v>
      </c>
      <c r="F65" s="709" t="n">
        <v>48</v>
      </c>
      <c r="G65" s="709" t="n">
        <v>9</v>
      </c>
      <c r="H65" s="709" t="n">
        <v>190</v>
      </c>
      <c r="I65" s="775"/>
      <c r="J65" s="709"/>
      <c r="K65" s="752"/>
      <c r="L65" s="709" t="n">
        <v>4</v>
      </c>
      <c r="M65" s="709" t="n">
        <v>270</v>
      </c>
      <c r="N65" s="751" t="n">
        <v>829</v>
      </c>
      <c r="O65" s="709" t="n">
        <f aca="false">N65-M65</f>
        <v>559</v>
      </c>
      <c r="P65" s="753" t="n">
        <v>45113</v>
      </c>
      <c r="Q65" s="658"/>
      <c r="R65" s="739"/>
      <c r="S65" s="662" t="s">
        <v>160</v>
      </c>
      <c r="T65" s="687" t="str">
        <f aca="false">+C63</f>
        <v>SICL</v>
      </c>
      <c r="U65" s="1" t="str">
        <f aca="false">+S65</f>
        <v>good</v>
      </c>
      <c r="V65" s="4" t="s">
        <v>184</v>
      </c>
    </row>
    <row r="66" customFormat="false" ht="12" hidden="false" customHeight="true" outlineLevel="0" collapsed="false">
      <c r="A66" s="772"/>
      <c r="B66" s="773"/>
      <c r="C66" s="772"/>
      <c r="D66" s="661" t="s">
        <v>158</v>
      </c>
      <c r="E66" s="751"/>
      <c r="F66" s="709"/>
      <c r="G66" s="709"/>
      <c r="H66" s="709"/>
      <c r="I66" s="775"/>
      <c r="J66" s="710"/>
      <c r="K66" s="752"/>
      <c r="L66" s="775"/>
      <c r="M66" s="709"/>
      <c r="N66" s="751"/>
      <c r="O66" s="709"/>
      <c r="P66" s="709"/>
      <c r="Q66" s="658"/>
      <c r="R66" s="739"/>
      <c r="S66" s="670"/>
      <c r="T66" s="687"/>
    </row>
    <row r="67" customFormat="false" ht="12" hidden="false" customHeight="true" outlineLevel="0" collapsed="false">
      <c r="A67" s="776" t="n">
        <v>3</v>
      </c>
      <c r="B67" s="777" t="s">
        <v>186</v>
      </c>
      <c r="C67" s="778" t="s">
        <v>187</v>
      </c>
      <c r="D67" s="779" t="s">
        <v>154</v>
      </c>
      <c r="E67" s="780"/>
      <c r="F67" s="781"/>
      <c r="G67" s="781"/>
      <c r="H67" s="781"/>
      <c r="I67" s="782"/>
      <c r="J67" s="758"/>
      <c r="K67" s="783"/>
      <c r="L67" s="781"/>
      <c r="M67" s="781"/>
      <c r="N67" s="784"/>
      <c r="O67" s="781"/>
      <c r="P67" s="783"/>
      <c r="Q67" s="783"/>
      <c r="R67" s="782"/>
      <c r="S67" s="684"/>
      <c r="T67" s="687"/>
    </row>
    <row r="68" customFormat="false" ht="12" hidden="false" customHeight="true" outlineLevel="0" collapsed="false">
      <c r="A68" s="776"/>
      <c r="B68" s="777"/>
      <c r="C68" s="778"/>
      <c r="D68" s="785" t="s">
        <v>155</v>
      </c>
      <c r="E68" s="786"/>
      <c r="F68" s="683"/>
      <c r="G68" s="683"/>
      <c r="H68" s="683"/>
      <c r="I68" s="787"/>
      <c r="J68" s="758"/>
      <c r="K68" s="788"/>
      <c r="L68" s="683"/>
      <c r="M68" s="683"/>
      <c r="N68" s="756"/>
      <c r="O68" s="683"/>
      <c r="P68" s="788"/>
      <c r="Q68" s="788"/>
      <c r="R68" s="787"/>
      <c r="S68" s="684"/>
      <c r="T68" s="687"/>
    </row>
    <row r="69" customFormat="false" ht="12" hidden="false" customHeight="true" outlineLevel="0" collapsed="false">
      <c r="A69" s="776"/>
      <c r="B69" s="777"/>
      <c r="C69" s="778"/>
      <c r="D69" s="785" t="s">
        <v>156</v>
      </c>
      <c r="E69" s="786" t="n">
        <v>22.65</v>
      </c>
      <c r="F69" s="683" t="n">
        <v>39</v>
      </c>
      <c r="G69" s="683" t="n">
        <v>11</v>
      </c>
      <c r="H69" s="683" t="n">
        <v>200</v>
      </c>
      <c r="I69" s="787"/>
      <c r="J69" s="758"/>
      <c r="K69" s="789"/>
      <c r="L69" s="683" t="n">
        <v>4</v>
      </c>
      <c r="M69" s="683" t="n">
        <v>319</v>
      </c>
      <c r="N69" s="756" t="n">
        <v>870</v>
      </c>
      <c r="O69" s="684" t="n">
        <f aca="false">N69-M69</f>
        <v>551</v>
      </c>
      <c r="P69" s="691" t="n">
        <v>45113</v>
      </c>
      <c r="Q69" s="788"/>
      <c r="R69" s="790"/>
      <c r="S69" s="684" t="s">
        <v>160</v>
      </c>
      <c r="T69" s="687" t="str">
        <f aca="false">+C67</f>
        <v>NIL</v>
      </c>
      <c r="U69" s="1" t="str">
        <f aca="false">+S69</f>
        <v>good</v>
      </c>
      <c r="V69" s="4" t="s">
        <v>184</v>
      </c>
    </row>
    <row r="70" customFormat="false" ht="12" hidden="false" customHeight="true" outlineLevel="0" collapsed="false">
      <c r="A70" s="776"/>
      <c r="B70" s="777"/>
      <c r="C70" s="778"/>
      <c r="D70" s="791" t="s">
        <v>158</v>
      </c>
      <c r="E70" s="792"/>
      <c r="F70" s="793"/>
      <c r="G70" s="793"/>
      <c r="H70" s="793"/>
      <c r="I70" s="794"/>
      <c r="J70" s="758"/>
      <c r="K70" s="795"/>
      <c r="L70" s="793"/>
      <c r="M70" s="793"/>
      <c r="N70" s="796"/>
      <c r="O70" s="793"/>
      <c r="P70" s="797"/>
      <c r="Q70" s="797"/>
      <c r="R70" s="798"/>
      <c r="S70" s="684"/>
      <c r="T70" s="687"/>
    </row>
    <row r="71" customFormat="false" ht="12" hidden="false" customHeight="true" outlineLevel="0" collapsed="false">
      <c r="A71" s="735" t="n">
        <v>4</v>
      </c>
      <c r="B71" s="799" t="s">
        <v>188</v>
      </c>
      <c r="C71" s="735" t="s">
        <v>189</v>
      </c>
      <c r="D71" s="657" t="s">
        <v>154</v>
      </c>
      <c r="E71" s="751"/>
      <c r="F71" s="709"/>
      <c r="G71" s="709"/>
      <c r="H71" s="709"/>
      <c r="I71" s="709"/>
      <c r="J71" s="703"/>
      <c r="K71" s="709"/>
      <c r="L71" s="709"/>
      <c r="M71" s="709"/>
      <c r="N71" s="751"/>
      <c r="O71" s="709"/>
      <c r="P71" s="709"/>
      <c r="Q71" s="709"/>
      <c r="R71" s="709"/>
      <c r="S71" s="660"/>
      <c r="T71" s="687"/>
    </row>
    <row r="72" customFormat="false" ht="12" hidden="false" customHeight="true" outlineLevel="0" collapsed="false">
      <c r="A72" s="735"/>
      <c r="B72" s="799"/>
      <c r="C72" s="735"/>
      <c r="D72" s="661" t="s">
        <v>155</v>
      </c>
      <c r="E72" s="751"/>
      <c r="F72" s="709"/>
      <c r="G72" s="709"/>
      <c r="H72" s="709"/>
      <c r="I72" s="709"/>
      <c r="J72" s="709"/>
      <c r="K72" s="709"/>
      <c r="L72" s="709"/>
      <c r="M72" s="709"/>
      <c r="N72" s="751"/>
      <c r="O72" s="709"/>
      <c r="P72" s="709"/>
      <c r="Q72" s="709"/>
      <c r="R72" s="709"/>
      <c r="S72" s="662"/>
      <c r="T72" s="687"/>
    </row>
    <row r="73" customFormat="false" ht="12" hidden="false" customHeight="true" outlineLevel="0" collapsed="false">
      <c r="A73" s="735"/>
      <c r="B73" s="799"/>
      <c r="C73" s="735"/>
      <c r="D73" s="661" t="s">
        <v>156</v>
      </c>
      <c r="E73" s="751"/>
      <c r="F73" s="709"/>
      <c r="G73" s="709"/>
      <c r="H73" s="709"/>
      <c r="I73" s="709"/>
      <c r="J73" s="709"/>
      <c r="K73" s="752"/>
      <c r="L73" s="709"/>
      <c r="M73" s="709"/>
      <c r="N73" s="751"/>
      <c r="O73" s="709"/>
      <c r="P73" s="709"/>
      <c r="Q73" s="709"/>
      <c r="R73" s="800"/>
      <c r="S73" s="801" t="s">
        <v>190</v>
      </c>
      <c r="T73" s="687" t="str">
        <f aca="false">+C71</f>
        <v>PIC</v>
      </c>
      <c r="U73" s="4" t="s">
        <v>191</v>
      </c>
      <c r="V73" s="4" t="s">
        <v>184</v>
      </c>
    </row>
    <row r="74" customFormat="false" ht="12" hidden="false" customHeight="true" outlineLevel="0" collapsed="false">
      <c r="A74" s="735"/>
      <c r="B74" s="799"/>
      <c r="C74" s="735"/>
      <c r="D74" s="667" t="s">
        <v>158</v>
      </c>
      <c r="E74" s="755"/>
      <c r="F74" s="710"/>
      <c r="G74" s="710"/>
      <c r="H74" s="710"/>
      <c r="I74" s="710"/>
      <c r="J74" s="710"/>
      <c r="K74" s="802"/>
      <c r="L74" s="710"/>
      <c r="M74" s="710"/>
      <c r="N74" s="755"/>
      <c r="O74" s="710"/>
      <c r="P74" s="710"/>
      <c r="Q74" s="710"/>
      <c r="R74" s="803"/>
      <c r="S74" s="662"/>
      <c r="T74" s="687"/>
    </row>
    <row r="75" customFormat="false" ht="12" hidden="false" customHeight="true" outlineLevel="0" collapsed="false">
      <c r="A75" s="743" t="n">
        <v>5</v>
      </c>
      <c r="B75" s="804" t="s">
        <v>192</v>
      </c>
      <c r="C75" s="743" t="s">
        <v>193</v>
      </c>
      <c r="D75" s="717" t="s">
        <v>154</v>
      </c>
      <c r="E75" s="756"/>
      <c r="F75" s="683"/>
      <c r="G75" s="683"/>
      <c r="H75" s="683"/>
      <c r="I75" s="683"/>
      <c r="J75" s="683"/>
      <c r="K75" s="683"/>
      <c r="L75" s="683"/>
      <c r="M75" s="683"/>
      <c r="N75" s="756"/>
      <c r="O75" s="683"/>
      <c r="P75" s="683"/>
      <c r="Q75" s="683"/>
      <c r="R75" s="683"/>
      <c r="S75" s="662"/>
      <c r="T75" s="687"/>
    </row>
    <row r="76" customFormat="false" ht="12" hidden="false" customHeight="true" outlineLevel="0" collapsed="false">
      <c r="A76" s="743"/>
      <c r="B76" s="804"/>
      <c r="C76" s="743"/>
      <c r="D76" s="682" t="s">
        <v>155</v>
      </c>
      <c r="E76" s="756"/>
      <c r="F76" s="683"/>
      <c r="G76" s="683"/>
      <c r="H76" s="683"/>
      <c r="I76" s="683"/>
      <c r="J76" s="683"/>
      <c r="K76" s="683"/>
      <c r="L76" s="683"/>
      <c r="M76" s="683"/>
      <c r="N76" s="756"/>
      <c r="O76" s="683"/>
      <c r="P76" s="683"/>
      <c r="Q76" s="683"/>
      <c r="R76" s="683"/>
      <c r="S76" s="662"/>
      <c r="T76" s="687"/>
    </row>
    <row r="77" customFormat="false" ht="12" hidden="false" customHeight="true" outlineLevel="0" collapsed="false">
      <c r="A77" s="743"/>
      <c r="B77" s="804"/>
      <c r="C77" s="743"/>
      <c r="D77" s="682" t="s">
        <v>156</v>
      </c>
      <c r="E77" s="756"/>
      <c r="F77" s="683"/>
      <c r="G77" s="683"/>
      <c r="H77" s="683"/>
      <c r="I77" s="683"/>
      <c r="J77" s="683"/>
      <c r="K77" s="759"/>
      <c r="L77" s="683"/>
      <c r="M77" s="683"/>
      <c r="N77" s="756"/>
      <c r="O77" s="683"/>
      <c r="P77" s="683"/>
      <c r="Q77" s="683"/>
      <c r="R77" s="760"/>
      <c r="S77" s="662" t="s">
        <v>194</v>
      </c>
      <c r="T77" s="687" t="str">
        <f aca="false">+C75</f>
        <v>AIL</v>
      </c>
      <c r="U77" s="1" t="str">
        <f aca="false">+S77</f>
        <v>merge</v>
      </c>
      <c r="V77" s="4" t="s">
        <v>184</v>
      </c>
    </row>
    <row r="78" customFormat="false" ht="12" hidden="false" customHeight="true" outlineLevel="0" collapsed="false">
      <c r="A78" s="743"/>
      <c r="B78" s="804"/>
      <c r="C78" s="743"/>
      <c r="D78" s="682" t="s">
        <v>158</v>
      </c>
      <c r="E78" s="756"/>
      <c r="F78" s="683"/>
      <c r="G78" s="683"/>
      <c r="H78" s="683"/>
      <c r="I78" s="683"/>
      <c r="J78" s="683"/>
      <c r="K78" s="759"/>
      <c r="L78" s="683"/>
      <c r="M78" s="683"/>
      <c r="N78" s="756"/>
      <c r="O78" s="683"/>
      <c r="P78" s="683"/>
      <c r="Q78" s="683"/>
      <c r="R78" s="760"/>
      <c r="S78" s="662"/>
      <c r="T78" s="687"/>
    </row>
    <row r="79" customFormat="false" ht="12" hidden="false" customHeight="true" outlineLevel="0" collapsed="false">
      <c r="A79" s="805" t="s">
        <v>195</v>
      </c>
      <c r="B79" s="805"/>
      <c r="C79" s="806"/>
      <c r="T79" s="687"/>
    </row>
    <row r="80" customFormat="false" ht="12" hidden="false" customHeight="true" outlineLevel="0" collapsed="false">
      <c r="A80" s="807" t="n">
        <v>1</v>
      </c>
      <c r="B80" s="744" t="s">
        <v>196</v>
      </c>
      <c r="C80" s="743" t="s">
        <v>119</v>
      </c>
      <c r="D80" s="717" t="s">
        <v>154</v>
      </c>
      <c r="E80" s="683"/>
      <c r="F80" s="683"/>
      <c r="G80" s="683"/>
      <c r="H80" s="683"/>
      <c r="I80" s="683"/>
      <c r="J80" s="758"/>
      <c r="K80" s="759"/>
      <c r="L80" s="683"/>
      <c r="M80" s="683"/>
      <c r="N80" s="756"/>
      <c r="O80" s="683"/>
      <c r="P80" s="683"/>
      <c r="Q80" s="683"/>
      <c r="R80" s="683"/>
      <c r="S80" s="662"/>
      <c r="T80" s="687"/>
    </row>
    <row r="81" customFormat="false" ht="12" hidden="false" customHeight="true" outlineLevel="0" collapsed="false">
      <c r="A81" s="807"/>
      <c r="B81" s="744"/>
      <c r="C81" s="743"/>
      <c r="D81" s="682" t="s">
        <v>155</v>
      </c>
      <c r="E81" s="683"/>
      <c r="F81" s="683"/>
      <c r="G81" s="683"/>
      <c r="H81" s="683"/>
      <c r="I81" s="683"/>
      <c r="J81" s="758"/>
      <c r="K81" s="759"/>
      <c r="L81" s="683"/>
      <c r="M81" s="683"/>
      <c r="N81" s="756"/>
      <c r="O81" s="683"/>
      <c r="P81" s="683"/>
      <c r="Q81" s="683"/>
      <c r="R81" s="683"/>
      <c r="S81" s="662"/>
      <c r="T81" s="687"/>
    </row>
    <row r="82" customFormat="false" ht="12" hidden="false" customHeight="true" outlineLevel="0" collapsed="false">
      <c r="A82" s="807"/>
      <c r="B82" s="744"/>
      <c r="C82" s="743"/>
      <c r="D82" s="682" t="s">
        <v>156</v>
      </c>
      <c r="E82" s="683" t="n">
        <v>40.82</v>
      </c>
      <c r="F82" s="683" t="n">
        <v>22.66</v>
      </c>
      <c r="G82" s="683" t="n">
        <v>17.84</v>
      </c>
      <c r="H82" s="683" t="n">
        <v>229</v>
      </c>
      <c r="I82" s="683" t="n">
        <v>0.99</v>
      </c>
      <c r="J82" s="758" t="n">
        <v>1.19</v>
      </c>
      <c r="K82" s="759"/>
      <c r="L82" s="683" t="n">
        <v>4</v>
      </c>
      <c r="M82" s="683" t="n">
        <v>459</v>
      </c>
      <c r="N82" s="756" t="n">
        <v>925</v>
      </c>
      <c r="O82" s="684" t="n">
        <f aca="false">N82-M82</f>
        <v>466</v>
      </c>
      <c r="P82" s="691" t="n">
        <v>45111</v>
      </c>
      <c r="Q82" s="683"/>
      <c r="R82" s="808"/>
      <c r="S82" s="662" t="s">
        <v>160</v>
      </c>
      <c r="T82" s="687" t="str">
        <f aca="false">+C80</f>
        <v>CBBL</v>
      </c>
      <c r="U82" s="1" t="str">
        <f aca="false">+S82</f>
        <v>good</v>
      </c>
      <c r="V82" s="4" t="s">
        <v>197</v>
      </c>
    </row>
    <row r="83" customFormat="false" ht="12" hidden="false" customHeight="true" outlineLevel="0" collapsed="false">
      <c r="A83" s="807"/>
      <c r="B83" s="744"/>
      <c r="C83" s="743"/>
      <c r="D83" s="718" t="s">
        <v>158</v>
      </c>
      <c r="E83" s="793"/>
      <c r="F83" s="793"/>
      <c r="G83" s="793"/>
      <c r="H83" s="793"/>
      <c r="I83" s="793"/>
      <c r="J83" s="809"/>
      <c r="K83" s="793"/>
      <c r="L83" s="793"/>
      <c r="M83" s="793"/>
      <c r="N83" s="796"/>
      <c r="O83" s="793"/>
      <c r="P83" s="793"/>
      <c r="Q83" s="793"/>
      <c r="R83" s="793"/>
      <c r="S83" s="662"/>
      <c r="T83" s="687"/>
    </row>
    <row r="84" customFormat="false" ht="12" hidden="false" customHeight="true" outlineLevel="0" collapsed="false">
      <c r="A84" s="810" t="n">
        <v>2</v>
      </c>
      <c r="B84" s="811" t="s">
        <v>198</v>
      </c>
      <c r="C84" s="812" t="s">
        <v>199</v>
      </c>
      <c r="D84" s="657" t="s">
        <v>154</v>
      </c>
      <c r="E84" s="709"/>
      <c r="F84" s="709"/>
      <c r="G84" s="709"/>
      <c r="H84" s="709"/>
      <c r="I84" s="709"/>
      <c r="J84" s="709"/>
      <c r="K84" s="752"/>
      <c r="L84" s="709"/>
      <c r="M84" s="709"/>
      <c r="N84" s="751"/>
      <c r="O84" s="709"/>
      <c r="P84" s="709"/>
      <c r="Q84" s="709"/>
      <c r="R84" s="709"/>
      <c r="S84" s="662"/>
      <c r="T84" s="687"/>
    </row>
    <row r="85" customFormat="false" ht="12" hidden="false" customHeight="true" outlineLevel="0" collapsed="false">
      <c r="A85" s="810"/>
      <c r="B85" s="811"/>
      <c r="C85" s="812"/>
      <c r="D85" s="661" t="s">
        <v>155</v>
      </c>
      <c r="E85" s="709"/>
      <c r="F85" s="709"/>
      <c r="G85" s="709"/>
      <c r="H85" s="709"/>
      <c r="I85" s="709"/>
      <c r="J85" s="709"/>
      <c r="K85" s="752"/>
      <c r="L85" s="709"/>
      <c r="M85" s="709"/>
      <c r="N85" s="751"/>
      <c r="O85" s="709"/>
      <c r="P85" s="709"/>
      <c r="Q85" s="709"/>
      <c r="R85" s="709"/>
      <c r="S85" s="662"/>
      <c r="T85" s="687"/>
    </row>
    <row r="86" customFormat="false" ht="12" hidden="false" customHeight="true" outlineLevel="0" collapsed="false">
      <c r="A86" s="810"/>
      <c r="B86" s="811"/>
      <c r="C86" s="812"/>
      <c r="D86" s="661" t="s">
        <v>156</v>
      </c>
      <c r="E86" s="709"/>
      <c r="F86" s="709"/>
      <c r="G86" s="709"/>
      <c r="H86" s="709"/>
      <c r="I86" s="709"/>
      <c r="J86" s="709"/>
      <c r="K86" s="752"/>
      <c r="L86" s="709"/>
      <c r="M86" s="709"/>
      <c r="N86" s="751"/>
      <c r="O86" s="709"/>
      <c r="P86" s="709"/>
      <c r="Q86" s="709"/>
      <c r="R86" s="813"/>
      <c r="S86" s="662" t="s">
        <v>200</v>
      </c>
      <c r="T86" s="687" t="str">
        <f aca="false">+C84</f>
        <v>SKBBL</v>
      </c>
      <c r="U86" s="1" t="str">
        <f aca="false">+S86</f>
        <v>going merge, wait</v>
      </c>
      <c r="V86" s="4" t="s">
        <v>197</v>
      </c>
    </row>
    <row r="87" customFormat="false" ht="12" hidden="false" customHeight="true" outlineLevel="0" collapsed="false">
      <c r="A87" s="810"/>
      <c r="B87" s="811"/>
      <c r="C87" s="812"/>
      <c r="D87" s="661" t="s">
        <v>158</v>
      </c>
      <c r="E87" s="709"/>
      <c r="F87" s="709"/>
      <c r="G87" s="709"/>
      <c r="H87" s="709"/>
      <c r="I87" s="709"/>
      <c r="J87" s="710"/>
      <c r="K87" s="752"/>
      <c r="L87" s="709"/>
      <c r="M87" s="709"/>
      <c r="N87" s="751"/>
      <c r="O87" s="709"/>
      <c r="P87" s="709"/>
      <c r="Q87" s="709"/>
      <c r="R87" s="709"/>
      <c r="S87" s="662"/>
      <c r="T87" s="687"/>
    </row>
    <row r="88" customFormat="false" ht="12" hidden="false" customHeight="true" outlineLevel="0" collapsed="false">
      <c r="A88" s="744" t="n">
        <v>3</v>
      </c>
      <c r="B88" s="743" t="s">
        <v>201</v>
      </c>
      <c r="C88" s="743" t="s">
        <v>66</v>
      </c>
      <c r="D88" s="814" t="s">
        <v>154</v>
      </c>
      <c r="E88" s="660"/>
      <c r="F88" s="815"/>
      <c r="G88" s="815"/>
      <c r="H88" s="815"/>
      <c r="I88" s="816"/>
      <c r="J88" s="685"/>
      <c r="K88" s="817"/>
      <c r="L88" s="815"/>
      <c r="M88" s="815"/>
      <c r="N88" s="818"/>
      <c r="O88" s="815"/>
      <c r="P88" s="660"/>
      <c r="Q88" s="660"/>
      <c r="R88" s="815"/>
      <c r="S88" s="684"/>
      <c r="T88" s="687"/>
    </row>
    <row r="89" customFormat="false" ht="12" hidden="false" customHeight="true" outlineLevel="0" collapsed="false">
      <c r="A89" s="744"/>
      <c r="B89" s="743"/>
      <c r="C89" s="743"/>
      <c r="D89" s="819" t="s">
        <v>155</v>
      </c>
      <c r="E89" s="662"/>
      <c r="F89" s="684"/>
      <c r="G89" s="684"/>
      <c r="H89" s="684"/>
      <c r="I89" s="766"/>
      <c r="J89" s="685"/>
      <c r="K89" s="820"/>
      <c r="L89" s="684"/>
      <c r="M89" s="684"/>
      <c r="N89" s="686"/>
      <c r="O89" s="684"/>
      <c r="P89" s="662"/>
      <c r="Q89" s="662"/>
      <c r="R89" s="684"/>
      <c r="S89" s="684"/>
      <c r="T89" s="687"/>
    </row>
    <row r="90" customFormat="false" ht="12" hidden="false" customHeight="true" outlineLevel="0" collapsed="false">
      <c r="A90" s="744"/>
      <c r="B90" s="743"/>
      <c r="C90" s="743"/>
      <c r="D90" s="819" t="s">
        <v>156</v>
      </c>
      <c r="E90" s="662" t="n">
        <v>24</v>
      </c>
      <c r="F90" s="684" t="n">
        <v>33</v>
      </c>
      <c r="G90" s="684" t="n">
        <v>11.35</v>
      </c>
      <c r="H90" s="684" t="n">
        <v>293</v>
      </c>
      <c r="I90" s="766"/>
      <c r="J90" s="685"/>
      <c r="K90" s="820"/>
      <c r="L90" s="684"/>
      <c r="M90" s="684" t="n">
        <v>400</v>
      </c>
      <c r="N90" s="686" t="n">
        <v>797</v>
      </c>
      <c r="O90" s="684" t="n">
        <f aca="false">N90-M90</f>
        <v>397</v>
      </c>
      <c r="P90" s="821" t="n">
        <v>45118</v>
      </c>
      <c r="Q90" s="662"/>
      <c r="R90" s="746"/>
      <c r="S90" s="662" t="s">
        <v>160</v>
      </c>
      <c r="T90" s="687" t="str">
        <f aca="false">+C88</f>
        <v>DDBL</v>
      </c>
      <c r="U90" s="1" t="str">
        <f aca="false">+S90</f>
        <v>good</v>
      </c>
      <c r="V90" s="4" t="s">
        <v>197</v>
      </c>
    </row>
    <row r="91" customFormat="false" ht="12" hidden="false" customHeight="true" outlineLevel="0" collapsed="false">
      <c r="A91" s="744"/>
      <c r="B91" s="743"/>
      <c r="C91" s="743"/>
      <c r="D91" s="822" t="s">
        <v>158</v>
      </c>
      <c r="E91" s="670"/>
      <c r="F91" s="719"/>
      <c r="G91" s="719"/>
      <c r="H91" s="719"/>
      <c r="I91" s="823"/>
      <c r="J91" s="685"/>
      <c r="K91" s="824"/>
      <c r="L91" s="719"/>
      <c r="M91" s="719"/>
      <c r="N91" s="722"/>
      <c r="O91" s="719"/>
      <c r="P91" s="670"/>
      <c r="Q91" s="670"/>
      <c r="R91" s="719"/>
      <c r="S91" s="684"/>
      <c r="T91" s="687"/>
    </row>
    <row r="92" customFormat="false" ht="12" hidden="false" customHeight="true" outlineLevel="0" collapsed="false">
      <c r="A92" s="825" t="n">
        <v>4</v>
      </c>
      <c r="B92" s="826" t="s">
        <v>202</v>
      </c>
      <c r="C92" s="827" t="s">
        <v>203</v>
      </c>
      <c r="D92" s="657" t="s">
        <v>154</v>
      </c>
      <c r="E92" s="709"/>
      <c r="F92" s="709"/>
      <c r="G92" s="709"/>
      <c r="H92" s="709"/>
      <c r="I92" s="709"/>
      <c r="J92" s="703"/>
      <c r="K92" s="752"/>
      <c r="L92" s="709"/>
      <c r="M92" s="709"/>
      <c r="N92" s="751"/>
      <c r="O92" s="709"/>
      <c r="P92" s="709"/>
      <c r="Q92" s="709"/>
      <c r="R92" s="709"/>
      <c r="S92" s="662"/>
      <c r="T92" s="687"/>
    </row>
    <row r="93" customFormat="false" ht="12" hidden="false" customHeight="true" outlineLevel="0" collapsed="false">
      <c r="A93" s="825"/>
      <c r="B93" s="826"/>
      <c r="C93" s="827"/>
      <c r="D93" s="661" t="s">
        <v>155</v>
      </c>
      <c r="E93" s="709"/>
      <c r="F93" s="709"/>
      <c r="G93" s="709"/>
      <c r="H93" s="709"/>
      <c r="I93" s="709"/>
      <c r="J93" s="709"/>
      <c r="K93" s="752"/>
      <c r="L93" s="709"/>
      <c r="M93" s="709"/>
      <c r="N93" s="751"/>
      <c r="O93" s="709"/>
      <c r="P93" s="709"/>
      <c r="Q93" s="709"/>
      <c r="R93" s="709"/>
      <c r="S93" s="662"/>
      <c r="T93" s="687"/>
    </row>
    <row r="94" customFormat="false" ht="12" hidden="false" customHeight="true" outlineLevel="0" collapsed="false">
      <c r="A94" s="825"/>
      <c r="B94" s="826"/>
      <c r="C94" s="827"/>
      <c r="D94" s="661" t="s">
        <v>156</v>
      </c>
      <c r="E94" s="709" t="n">
        <v>2.25</v>
      </c>
      <c r="F94" s="709" t="n">
        <v>419</v>
      </c>
      <c r="G94" s="709" t="n">
        <v>1</v>
      </c>
      <c r="H94" s="709" t="n">
        <v>174</v>
      </c>
      <c r="I94" s="709"/>
      <c r="J94" s="709" t="n">
        <v>12</v>
      </c>
      <c r="K94" s="752"/>
      <c r="L94" s="709"/>
      <c r="M94" s="709" t="n">
        <v>94</v>
      </c>
      <c r="N94" s="751" t="n">
        <v>718</v>
      </c>
      <c r="O94" s="709" t="n">
        <f aca="false">N94-M94</f>
        <v>624</v>
      </c>
      <c r="P94" s="753" t="n">
        <v>45113</v>
      </c>
      <c r="Q94" s="709"/>
      <c r="R94" s="709"/>
      <c r="S94" s="662" t="s">
        <v>157</v>
      </c>
      <c r="T94" s="687" t="str">
        <f aca="false">+C92</f>
        <v>NUBL</v>
      </c>
      <c r="U94" s="1" t="str">
        <f aca="false">+S94</f>
        <v>weak</v>
      </c>
      <c r="V94" s="4" t="s">
        <v>197</v>
      </c>
    </row>
    <row r="95" customFormat="false" ht="12" hidden="false" customHeight="true" outlineLevel="0" collapsed="false">
      <c r="A95" s="825"/>
      <c r="B95" s="826"/>
      <c r="C95" s="827"/>
      <c r="D95" s="667" t="s">
        <v>158</v>
      </c>
      <c r="E95" s="710"/>
      <c r="F95" s="710"/>
      <c r="G95" s="710"/>
      <c r="H95" s="710"/>
      <c r="I95" s="710"/>
      <c r="J95" s="710"/>
      <c r="K95" s="802"/>
      <c r="L95" s="710"/>
      <c r="M95" s="710"/>
      <c r="N95" s="755"/>
      <c r="O95" s="710"/>
      <c r="P95" s="710"/>
      <c r="Q95" s="710"/>
      <c r="R95" s="710"/>
      <c r="S95" s="662"/>
      <c r="T95" s="687"/>
    </row>
    <row r="96" customFormat="false" ht="12" hidden="false" customHeight="true" outlineLevel="0" collapsed="false">
      <c r="A96" s="749" t="n">
        <v>5</v>
      </c>
      <c r="B96" s="749" t="s">
        <v>204</v>
      </c>
      <c r="C96" s="749" t="s">
        <v>205</v>
      </c>
      <c r="D96" s="828" t="s">
        <v>154</v>
      </c>
      <c r="E96" s="684"/>
      <c r="F96" s="684"/>
      <c r="G96" s="684"/>
      <c r="H96" s="684"/>
      <c r="I96" s="684"/>
      <c r="J96" s="684"/>
      <c r="K96" s="689"/>
      <c r="L96" s="684"/>
      <c r="M96" s="684"/>
      <c r="N96" s="686"/>
      <c r="O96" s="829"/>
      <c r="P96" s="829"/>
      <c r="Q96" s="684"/>
      <c r="R96" s="684"/>
      <c r="S96" s="662"/>
      <c r="T96" s="687"/>
    </row>
    <row r="97" customFormat="false" ht="12" hidden="false" customHeight="true" outlineLevel="0" collapsed="false">
      <c r="A97" s="749"/>
      <c r="B97" s="749"/>
      <c r="C97" s="749"/>
      <c r="D97" s="830" t="s">
        <v>155</v>
      </c>
      <c r="E97" s="684"/>
      <c r="F97" s="684"/>
      <c r="G97" s="684"/>
      <c r="H97" s="684"/>
      <c r="I97" s="684"/>
      <c r="J97" s="684"/>
      <c r="K97" s="689"/>
      <c r="L97" s="684"/>
      <c r="M97" s="684"/>
      <c r="N97" s="686"/>
      <c r="O97" s="829"/>
      <c r="P97" s="829"/>
      <c r="Q97" s="684"/>
      <c r="R97" s="684"/>
      <c r="S97" s="662"/>
      <c r="T97" s="687"/>
    </row>
    <row r="98" customFormat="false" ht="12" hidden="false" customHeight="true" outlineLevel="0" collapsed="false">
      <c r="A98" s="749"/>
      <c r="B98" s="749"/>
      <c r="C98" s="749"/>
      <c r="D98" s="830" t="s">
        <v>156</v>
      </c>
      <c r="E98" s="684" t="n">
        <v>5.5</v>
      </c>
      <c r="F98" s="684" t="n">
        <v>230</v>
      </c>
      <c r="G98" s="684" t="n">
        <v>2.13</v>
      </c>
      <c r="H98" s="684" t="n">
        <v>259</v>
      </c>
      <c r="I98" s="684"/>
      <c r="J98" s="684" t="n">
        <v>5.88</v>
      </c>
      <c r="K98" s="689"/>
      <c r="L98" s="684" t="n">
        <v>4</v>
      </c>
      <c r="M98" s="684" t="n">
        <v>180</v>
      </c>
      <c r="N98" s="686" t="n">
        <v>1275</v>
      </c>
      <c r="O98" s="684" t="n">
        <f aca="false">N98-M98</f>
        <v>1095</v>
      </c>
      <c r="P98" s="821" t="n">
        <v>45113</v>
      </c>
      <c r="Q98" s="684"/>
      <c r="R98" s="746"/>
      <c r="S98" s="662" t="s">
        <v>157</v>
      </c>
      <c r="T98" s="687" t="str">
        <f aca="false">+C96</f>
        <v>FOWAD</v>
      </c>
      <c r="U98" s="1" t="str">
        <f aca="false">+S98</f>
        <v>weak</v>
      </c>
      <c r="V98" s="4" t="s">
        <v>197</v>
      </c>
    </row>
    <row r="99" customFormat="false" ht="12" hidden="false" customHeight="true" outlineLevel="0" collapsed="false">
      <c r="A99" s="749"/>
      <c r="B99" s="749"/>
      <c r="C99" s="749"/>
      <c r="D99" s="831" t="s">
        <v>158</v>
      </c>
      <c r="E99" s="719"/>
      <c r="F99" s="719"/>
      <c r="G99" s="719"/>
      <c r="H99" s="719"/>
      <c r="I99" s="719"/>
      <c r="J99" s="719"/>
      <c r="K99" s="721"/>
      <c r="L99" s="719"/>
      <c r="M99" s="719"/>
      <c r="N99" s="722"/>
      <c r="O99" s="832"/>
      <c r="P99" s="832"/>
      <c r="Q99" s="719"/>
      <c r="R99" s="719"/>
      <c r="S99" s="670"/>
      <c r="T99" s="687"/>
    </row>
    <row r="100" customFormat="false" ht="12" hidden="false" customHeight="true" outlineLevel="0" collapsed="false">
      <c r="A100" s="833" t="n">
        <v>6</v>
      </c>
      <c r="B100" s="833" t="s">
        <v>206</v>
      </c>
      <c r="C100" s="833" t="s">
        <v>117</v>
      </c>
      <c r="D100" s="834" t="s">
        <v>154</v>
      </c>
      <c r="E100" s="835"/>
      <c r="F100" s="835"/>
      <c r="G100" s="835"/>
      <c r="H100" s="835"/>
      <c r="I100" s="835"/>
      <c r="J100" s="758"/>
      <c r="K100" s="836"/>
      <c r="L100" s="835"/>
      <c r="M100" s="835"/>
      <c r="N100" s="837"/>
      <c r="O100" s="838"/>
      <c r="P100" s="838"/>
      <c r="Q100" s="835"/>
      <c r="R100" s="839"/>
      <c r="S100" s="684"/>
      <c r="T100" s="687"/>
    </row>
    <row r="101" customFormat="false" ht="12" hidden="false" customHeight="true" outlineLevel="0" collapsed="false">
      <c r="A101" s="833"/>
      <c r="B101" s="833"/>
      <c r="C101" s="833"/>
      <c r="D101" s="840" t="s">
        <v>155</v>
      </c>
      <c r="E101" s="835"/>
      <c r="F101" s="835"/>
      <c r="G101" s="835"/>
      <c r="H101" s="835"/>
      <c r="I101" s="835"/>
      <c r="J101" s="758"/>
      <c r="K101" s="836"/>
      <c r="L101" s="835"/>
      <c r="M101" s="835"/>
      <c r="N101" s="837"/>
      <c r="O101" s="838"/>
      <c r="P101" s="838"/>
      <c r="Q101" s="835"/>
      <c r="R101" s="839"/>
      <c r="S101" s="684"/>
      <c r="T101" s="687"/>
    </row>
    <row r="102" customFormat="false" ht="12" hidden="false" customHeight="true" outlineLevel="0" collapsed="false">
      <c r="A102" s="833"/>
      <c r="B102" s="833"/>
      <c r="C102" s="833"/>
      <c r="D102" s="840" t="s">
        <v>156</v>
      </c>
      <c r="E102" s="835" t="n">
        <v>37.14</v>
      </c>
      <c r="F102" s="835" t="n">
        <v>42.95</v>
      </c>
      <c r="G102" s="835" t="n">
        <v>14.2</v>
      </c>
      <c r="H102" s="835" t="n">
        <v>261.5</v>
      </c>
      <c r="I102" s="835"/>
      <c r="J102" s="758" t="n">
        <v>4.91</v>
      </c>
      <c r="K102" s="836"/>
      <c r="L102" s="835" t="n">
        <v>6.1</v>
      </c>
      <c r="M102" s="835" t="n">
        <v>468</v>
      </c>
      <c r="N102" s="837" t="n">
        <v>1595</v>
      </c>
      <c r="O102" s="709" t="n">
        <f aca="false">N102-M102</f>
        <v>1127</v>
      </c>
      <c r="P102" s="753" t="n">
        <v>45111</v>
      </c>
      <c r="Q102" s="835"/>
      <c r="R102" s="841"/>
      <c r="S102" s="684" t="s">
        <v>160</v>
      </c>
      <c r="T102" s="687" t="str">
        <f aca="false">+C100</f>
        <v>JBLB</v>
      </c>
      <c r="U102" s="1" t="str">
        <f aca="false">+S102</f>
        <v>good</v>
      </c>
      <c r="V102" s="4" t="s">
        <v>197</v>
      </c>
    </row>
    <row r="103" customFormat="false" ht="12" hidden="false" customHeight="true" outlineLevel="0" collapsed="false">
      <c r="A103" s="833"/>
      <c r="B103" s="833"/>
      <c r="C103" s="833"/>
      <c r="D103" s="842" t="s">
        <v>158</v>
      </c>
      <c r="E103" s="843"/>
      <c r="F103" s="843"/>
      <c r="G103" s="843"/>
      <c r="H103" s="843"/>
      <c r="I103" s="843"/>
      <c r="J103" s="809"/>
      <c r="K103" s="844"/>
      <c r="L103" s="843"/>
      <c r="M103" s="843"/>
      <c r="N103" s="845"/>
      <c r="O103" s="846"/>
      <c r="P103" s="846"/>
      <c r="Q103" s="843"/>
      <c r="R103" s="847"/>
      <c r="S103" s="684"/>
      <c r="T103" s="687"/>
    </row>
    <row r="104" customFormat="false" ht="12" hidden="false" customHeight="true" outlineLevel="0" collapsed="false">
      <c r="A104" s="749" t="n">
        <v>7</v>
      </c>
      <c r="B104" s="731" t="s">
        <v>207</v>
      </c>
      <c r="C104" s="749" t="s">
        <v>208</v>
      </c>
      <c r="D104" s="828" t="s">
        <v>154</v>
      </c>
      <c r="E104" s="684"/>
      <c r="F104" s="684"/>
      <c r="G104" s="684"/>
      <c r="H104" s="684"/>
      <c r="I104" s="684"/>
      <c r="J104" s="684"/>
      <c r="K104" s="689"/>
      <c r="L104" s="684"/>
      <c r="M104" s="684"/>
      <c r="N104" s="686"/>
      <c r="O104" s="829"/>
      <c r="P104" s="684"/>
      <c r="Q104" s="684"/>
      <c r="R104" s="829"/>
      <c r="S104" s="660"/>
      <c r="T104" s="687"/>
    </row>
    <row r="105" customFormat="false" ht="12" hidden="false" customHeight="true" outlineLevel="0" collapsed="false">
      <c r="A105" s="749"/>
      <c r="B105" s="731"/>
      <c r="C105" s="749"/>
      <c r="D105" s="830" t="s">
        <v>155</v>
      </c>
      <c r="E105" s="684"/>
      <c r="F105" s="684"/>
      <c r="G105" s="684"/>
      <c r="H105" s="684"/>
      <c r="I105" s="684"/>
      <c r="J105" s="684"/>
      <c r="K105" s="689"/>
      <c r="L105" s="684"/>
      <c r="M105" s="684"/>
      <c r="N105" s="686"/>
      <c r="O105" s="829"/>
      <c r="P105" s="684"/>
      <c r="Q105" s="684"/>
      <c r="R105" s="829"/>
      <c r="S105" s="662"/>
      <c r="T105" s="687"/>
    </row>
    <row r="106" customFormat="false" ht="12" hidden="false" customHeight="true" outlineLevel="0" collapsed="false">
      <c r="A106" s="749"/>
      <c r="B106" s="731"/>
      <c r="C106" s="749"/>
      <c r="D106" s="830" t="s">
        <v>156</v>
      </c>
      <c r="E106" s="684" t="n">
        <v>32.17</v>
      </c>
      <c r="F106" s="684" t="n">
        <v>63</v>
      </c>
      <c r="G106" s="684" t="n">
        <v>15.83</v>
      </c>
      <c r="H106" s="684" t="n">
        <v>203</v>
      </c>
      <c r="I106" s="684"/>
      <c r="J106" s="684" t="n">
        <v>9.8</v>
      </c>
      <c r="K106" s="689"/>
      <c r="L106" s="684" t="n">
        <v>9.94</v>
      </c>
      <c r="M106" s="684" t="n">
        <v>384</v>
      </c>
      <c r="N106" s="686" t="n">
        <v>2021</v>
      </c>
      <c r="O106" s="684" t="n">
        <f aca="false">N106-M106</f>
        <v>1637</v>
      </c>
      <c r="P106" s="691" t="n">
        <v>45111</v>
      </c>
      <c r="Q106" s="684"/>
      <c r="R106" s="829"/>
      <c r="S106" s="662" t="s">
        <v>209</v>
      </c>
      <c r="T106" s="687" t="str">
        <f aca="false">+C104</f>
        <v>MLBSL</v>
      </c>
      <c r="U106" s="1" t="str">
        <f aca="false">+S106</f>
        <v>npl is high, rest is good</v>
      </c>
      <c r="V106" s="4" t="s">
        <v>197</v>
      </c>
    </row>
    <row r="107" customFormat="false" ht="12" hidden="false" customHeight="true" outlineLevel="0" collapsed="false">
      <c r="A107" s="749"/>
      <c r="B107" s="731"/>
      <c r="C107" s="749"/>
      <c r="D107" s="831" t="s">
        <v>158</v>
      </c>
      <c r="E107" s="719"/>
      <c r="F107" s="719"/>
      <c r="G107" s="719"/>
      <c r="H107" s="719"/>
      <c r="I107" s="719"/>
      <c r="J107" s="719"/>
      <c r="K107" s="721"/>
      <c r="L107" s="719"/>
      <c r="M107" s="719"/>
      <c r="N107" s="722"/>
      <c r="O107" s="832"/>
      <c r="P107" s="719"/>
      <c r="Q107" s="719"/>
      <c r="R107" s="832"/>
      <c r="S107" s="662"/>
      <c r="T107" s="687"/>
    </row>
    <row r="108" customFormat="false" ht="12" hidden="false" customHeight="true" outlineLevel="0" collapsed="false">
      <c r="A108" s="735" t="n">
        <v>8</v>
      </c>
      <c r="B108" s="750" t="s">
        <v>210</v>
      </c>
      <c r="C108" s="735" t="s">
        <v>122</v>
      </c>
      <c r="D108" s="848" t="s">
        <v>154</v>
      </c>
      <c r="E108" s="658"/>
      <c r="F108" s="658"/>
      <c r="G108" s="658"/>
      <c r="H108" s="658"/>
      <c r="I108" s="658"/>
      <c r="J108" s="658"/>
      <c r="K108" s="664"/>
      <c r="L108" s="658"/>
      <c r="M108" s="658"/>
      <c r="N108" s="659"/>
      <c r="O108" s="849"/>
      <c r="P108" s="658"/>
      <c r="Q108" s="658"/>
      <c r="R108" s="849"/>
      <c r="S108" s="662"/>
      <c r="T108" s="687"/>
    </row>
    <row r="109" customFormat="false" ht="12" hidden="false" customHeight="true" outlineLevel="0" collapsed="false">
      <c r="A109" s="735"/>
      <c r="B109" s="750"/>
      <c r="C109" s="735"/>
      <c r="D109" s="850" t="s">
        <v>155</v>
      </c>
      <c r="E109" s="658"/>
      <c r="F109" s="658"/>
      <c r="G109" s="658"/>
      <c r="H109" s="658"/>
      <c r="I109" s="658"/>
      <c r="J109" s="658"/>
      <c r="K109" s="664"/>
      <c r="L109" s="658"/>
      <c r="M109" s="658"/>
      <c r="N109" s="659"/>
      <c r="O109" s="849"/>
      <c r="P109" s="658"/>
      <c r="Q109" s="658"/>
      <c r="R109" s="849"/>
      <c r="S109" s="662"/>
      <c r="T109" s="687"/>
    </row>
    <row r="110" customFormat="false" ht="12" hidden="false" customHeight="true" outlineLevel="0" collapsed="false">
      <c r="A110" s="735"/>
      <c r="B110" s="750"/>
      <c r="C110" s="735"/>
      <c r="D110" s="850" t="s">
        <v>156</v>
      </c>
      <c r="E110" s="658" t="n">
        <v>22.6</v>
      </c>
      <c r="F110" s="658" t="n">
        <v>31.64</v>
      </c>
      <c r="G110" s="658" t="n">
        <v>16.41</v>
      </c>
      <c r="H110" s="658" t="n">
        <v>138</v>
      </c>
      <c r="I110" s="658"/>
      <c r="J110" s="658" t="n">
        <v>0.47</v>
      </c>
      <c r="K110" s="664"/>
      <c r="L110" s="658" t="n">
        <v>5.19</v>
      </c>
      <c r="M110" s="658" t="n">
        <v>265</v>
      </c>
      <c r="N110" s="659" t="n">
        <v>715</v>
      </c>
      <c r="O110" s="709" t="n">
        <f aca="false">N110-M110</f>
        <v>450</v>
      </c>
      <c r="P110" s="753" t="n">
        <v>45111</v>
      </c>
      <c r="Q110" s="658"/>
      <c r="R110" s="849"/>
      <c r="S110" s="662" t="s">
        <v>160</v>
      </c>
      <c r="T110" s="687" t="str">
        <f aca="false">+C108</f>
        <v>FMDBL</v>
      </c>
      <c r="U110" s="1" t="str">
        <f aca="false">+S110</f>
        <v>good</v>
      </c>
      <c r="V110" s="4" t="s">
        <v>197</v>
      </c>
    </row>
    <row r="111" customFormat="false" ht="12" hidden="false" customHeight="true" outlineLevel="0" collapsed="false">
      <c r="A111" s="735"/>
      <c r="B111" s="750"/>
      <c r="C111" s="735"/>
      <c r="D111" s="851" t="s">
        <v>158</v>
      </c>
      <c r="E111" s="668"/>
      <c r="F111" s="668"/>
      <c r="G111" s="668"/>
      <c r="H111" s="668"/>
      <c r="I111" s="668"/>
      <c r="J111" s="668"/>
      <c r="K111" s="852"/>
      <c r="L111" s="668"/>
      <c r="M111" s="668"/>
      <c r="N111" s="669"/>
      <c r="O111" s="853"/>
      <c r="P111" s="668"/>
      <c r="Q111" s="668"/>
      <c r="R111" s="853"/>
      <c r="S111" s="662"/>
      <c r="T111" s="687"/>
    </row>
    <row r="112" customFormat="false" ht="12" hidden="false" customHeight="true" outlineLevel="0" collapsed="false">
      <c r="A112" s="743" t="n">
        <v>9</v>
      </c>
      <c r="B112" s="854" t="s">
        <v>211</v>
      </c>
      <c r="C112" s="717" t="s">
        <v>212</v>
      </c>
      <c r="D112" s="717" t="s">
        <v>154</v>
      </c>
      <c r="E112" s="683"/>
      <c r="F112" s="683"/>
      <c r="G112" s="683"/>
      <c r="H112" s="683"/>
      <c r="I112" s="683"/>
      <c r="J112" s="758"/>
      <c r="K112" s="759"/>
      <c r="L112" s="683"/>
      <c r="M112" s="683"/>
      <c r="N112" s="756"/>
      <c r="O112" s="855"/>
      <c r="P112" s="758"/>
      <c r="Q112" s="683"/>
      <c r="R112" s="856"/>
      <c r="S112" s="662"/>
      <c r="T112" s="687"/>
    </row>
    <row r="113" customFormat="false" ht="12" hidden="false" customHeight="true" outlineLevel="0" collapsed="false">
      <c r="A113" s="743"/>
      <c r="B113" s="854"/>
      <c r="C113" s="717"/>
      <c r="D113" s="682" t="s">
        <v>155</v>
      </c>
      <c r="E113" s="683"/>
      <c r="F113" s="683"/>
      <c r="G113" s="683"/>
      <c r="H113" s="683"/>
      <c r="I113" s="683"/>
      <c r="J113" s="758"/>
      <c r="K113" s="759"/>
      <c r="L113" s="683"/>
      <c r="M113" s="683"/>
      <c r="N113" s="756"/>
      <c r="O113" s="855"/>
      <c r="P113" s="758"/>
      <c r="Q113" s="683"/>
      <c r="R113" s="857"/>
      <c r="S113" s="662"/>
      <c r="T113" s="687"/>
    </row>
    <row r="114" customFormat="false" ht="12" hidden="false" customHeight="true" outlineLevel="0" collapsed="false">
      <c r="A114" s="743"/>
      <c r="B114" s="854"/>
      <c r="C114" s="717"/>
      <c r="D114" s="682" t="s">
        <v>156</v>
      </c>
      <c r="E114" s="683" t="n">
        <v>10.21</v>
      </c>
      <c r="F114" s="683" t="n">
        <v>86</v>
      </c>
      <c r="G114" s="683" t="n">
        <v>4.41</v>
      </c>
      <c r="H114" s="683" t="n">
        <v>231.5</v>
      </c>
      <c r="I114" s="683"/>
      <c r="J114" s="758" t="n">
        <v>12.98</v>
      </c>
      <c r="K114" s="759"/>
      <c r="L114" s="683" t="n">
        <v>3.8</v>
      </c>
      <c r="M114" s="683" t="n">
        <v>231</v>
      </c>
      <c r="N114" s="756" t="n">
        <v>880</v>
      </c>
      <c r="O114" s="684" t="n">
        <f aca="false">N114-M114</f>
        <v>649</v>
      </c>
      <c r="P114" s="691" t="n">
        <v>45111</v>
      </c>
      <c r="Q114" s="683"/>
      <c r="R114" s="857"/>
      <c r="S114" s="662" t="s">
        <v>213</v>
      </c>
      <c r="T114" s="687" t="str">
        <f aca="false">+C112</f>
        <v>SWBBL</v>
      </c>
      <c r="U114" s="1" t="str">
        <f aca="false">+S114</f>
        <v>npl is high, rest is avg</v>
      </c>
      <c r="V114" s="4" t="s">
        <v>197</v>
      </c>
    </row>
    <row r="115" customFormat="false" ht="12" hidden="false" customHeight="true" outlineLevel="0" collapsed="false">
      <c r="A115" s="743"/>
      <c r="B115" s="854"/>
      <c r="C115" s="717"/>
      <c r="D115" s="682" t="s">
        <v>158</v>
      </c>
      <c r="E115" s="683"/>
      <c r="F115" s="683"/>
      <c r="G115" s="683"/>
      <c r="H115" s="683"/>
      <c r="I115" s="683"/>
      <c r="J115" s="758"/>
      <c r="K115" s="759"/>
      <c r="L115" s="683"/>
      <c r="M115" s="683"/>
      <c r="N115" s="756"/>
      <c r="O115" s="855"/>
      <c r="P115" s="758"/>
      <c r="Q115" s="683"/>
      <c r="R115" s="857"/>
      <c r="S115" s="662"/>
      <c r="T115" s="687"/>
    </row>
    <row r="116" customFormat="false" ht="12" hidden="false" customHeight="true" outlineLevel="0" collapsed="false">
      <c r="A116" s="650" t="s">
        <v>214</v>
      </c>
      <c r="B116" s="650"/>
      <c r="C116" s="858"/>
      <c r="T116" s="687"/>
    </row>
    <row r="117" customFormat="false" ht="12" hidden="false" customHeight="true" outlineLevel="0" collapsed="false">
      <c r="A117" s="859" t="n">
        <v>1</v>
      </c>
      <c r="B117" s="826" t="s">
        <v>215</v>
      </c>
      <c r="C117" s="827" t="s">
        <v>93</v>
      </c>
      <c r="D117" s="657" t="s">
        <v>154</v>
      </c>
      <c r="E117" s="709"/>
      <c r="F117" s="709"/>
      <c r="G117" s="709"/>
      <c r="H117" s="709"/>
      <c r="I117" s="709"/>
      <c r="J117" s="709"/>
      <c r="K117" s="752"/>
      <c r="L117" s="709"/>
      <c r="M117" s="709"/>
      <c r="N117" s="751"/>
      <c r="O117" s="709"/>
      <c r="P117" s="709"/>
      <c r="Q117" s="709"/>
      <c r="R117" s="709"/>
      <c r="S117" s="662"/>
      <c r="T117" s="687"/>
    </row>
    <row r="118" customFormat="false" ht="12" hidden="false" customHeight="true" outlineLevel="0" collapsed="false">
      <c r="A118" s="859"/>
      <c r="B118" s="826"/>
      <c r="C118" s="827"/>
      <c r="D118" s="661" t="s">
        <v>155</v>
      </c>
      <c r="E118" s="709"/>
      <c r="F118" s="709"/>
      <c r="G118" s="709"/>
      <c r="H118" s="709"/>
      <c r="I118" s="709"/>
      <c r="J118" s="709"/>
      <c r="K118" s="752"/>
      <c r="L118" s="709"/>
      <c r="M118" s="709"/>
      <c r="N118" s="751"/>
      <c r="O118" s="709"/>
      <c r="P118" s="709"/>
      <c r="Q118" s="709"/>
      <c r="R118" s="709"/>
      <c r="S118" s="662"/>
      <c r="T118" s="687"/>
    </row>
    <row r="119" customFormat="false" ht="12" hidden="false" customHeight="true" outlineLevel="0" collapsed="false">
      <c r="A119" s="859"/>
      <c r="B119" s="826"/>
      <c r="C119" s="827"/>
      <c r="D119" s="661" t="s">
        <v>156</v>
      </c>
      <c r="E119" s="709" t="s">
        <v>216</v>
      </c>
      <c r="F119" s="709" t="s">
        <v>217</v>
      </c>
      <c r="G119" s="709"/>
      <c r="H119" s="709" t="n">
        <v>51</v>
      </c>
      <c r="I119" s="709"/>
      <c r="J119" s="709"/>
      <c r="K119" s="752"/>
      <c r="L119" s="709"/>
      <c r="M119" s="709"/>
      <c r="N119" s="751"/>
      <c r="O119" s="709"/>
      <c r="P119" s="709"/>
      <c r="Q119" s="709"/>
      <c r="R119" s="709"/>
      <c r="S119" s="662" t="s">
        <v>157</v>
      </c>
      <c r="T119" s="687" t="str">
        <f aca="false">+C117</f>
        <v>UPPER</v>
      </c>
      <c r="U119" s="1" t="str">
        <f aca="false">+S119</f>
        <v>weak</v>
      </c>
      <c r="V119" s="4" t="s">
        <v>197</v>
      </c>
    </row>
    <row r="120" customFormat="false" ht="12" hidden="false" customHeight="true" outlineLevel="0" collapsed="false">
      <c r="A120" s="859"/>
      <c r="B120" s="826"/>
      <c r="C120" s="827"/>
      <c r="D120" s="667" t="s">
        <v>158</v>
      </c>
      <c r="E120" s="710"/>
      <c r="F120" s="710"/>
      <c r="G120" s="710"/>
      <c r="H120" s="710"/>
      <c r="I120" s="710"/>
      <c r="J120" s="710"/>
      <c r="K120" s="710"/>
      <c r="L120" s="710"/>
      <c r="M120" s="710"/>
      <c r="N120" s="755"/>
      <c r="O120" s="710"/>
      <c r="P120" s="710"/>
      <c r="Q120" s="710"/>
      <c r="R120" s="710"/>
      <c r="S120" s="662"/>
      <c r="T120" s="687"/>
    </row>
    <row r="121" customFormat="false" ht="12" hidden="false" customHeight="true" outlineLevel="0" collapsed="false">
      <c r="A121" s="860" t="n">
        <v>2</v>
      </c>
      <c r="B121" s="717" t="s">
        <v>218</v>
      </c>
      <c r="C121" s="717" t="s">
        <v>82</v>
      </c>
      <c r="D121" s="717" t="s">
        <v>154</v>
      </c>
      <c r="E121" s="683"/>
      <c r="F121" s="683"/>
      <c r="G121" s="683"/>
      <c r="H121" s="683"/>
      <c r="I121" s="683"/>
      <c r="J121" s="683"/>
      <c r="K121" s="759"/>
      <c r="L121" s="683"/>
      <c r="M121" s="683"/>
      <c r="N121" s="756"/>
      <c r="O121" s="855"/>
      <c r="P121" s="855"/>
      <c r="Q121" s="683"/>
      <c r="R121" s="683"/>
      <c r="S121" s="660"/>
      <c r="T121" s="687"/>
    </row>
    <row r="122" customFormat="false" ht="12" hidden="false" customHeight="true" outlineLevel="0" collapsed="false">
      <c r="A122" s="860"/>
      <c r="B122" s="717"/>
      <c r="C122" s="717"/>
      <c r="D122" s="682" t="s">
        <v>155</v>
      </c>
      <c r="E122" s="683"/>
      <c r="F122" s="683"/>
      <c r="G122" s="683"/>
      <c r="H122" s="683"/>
      <c r="I122" s="683"/>
      <c r="J122" s="683"/>
      <c r="K122" s="759"/>
      <c r="L122" s="683"/>
      <c r="M122" s="683"/>
      <c r="N122" s="756"/>
      <c r="O122" s="855"/>
      <c r="P122" s="855"/>
      <c r="Q122" s="683"/>
      <c r="R122" s="683"/>
      <c r="S122" s="662"/>
      <c r="T122" s="687"/>
    </row>
    <row r="123" customFormat="false" ht="12" hidden="false" customHeight="true" outlineLevel="0" collapsed="false">
      <c r="A123" s="860"/>
      <c r="B123" s="717"/>
      <c r="C123" s="717"/>
      <c r="D123" s="682" t="s">
        <v>156</v>
      </c>
      <c r="E123" s="683" t="n">
        <v>10</v>
      </c>
      <c r="F123" s="683" t="n">
        <v>35</v>
      </c>
      <c r="G123" s="683" t="n">
        <v>6</v>
      </c>
      <c r="H123" s="683" t="n">
        <v>168</v>
      </c>
      <c r="I123" s="683"/>
      <c r="J123" s="683"/>
      <c r="K123" s="759"/>
      <c r="L123" s="683" t="n">
        <v>2.94</v>
      </c>
      <c r="M123" s="683" t="n">
        <v>195</v>
      </c>
      <c r="N123" s="756" t="n">
        <v>493</v>
      </c>
      <c r="O123" s="684" t="n">
        <f aca="false">N123-M123</f>
        <v>298</v>
      </c>
      <c r="P123" s="861" t="n">
        <v>45111</v>
      </c>
      <c r="Q123" s="683"/>
      <c r="R123" s="808"/>
      <c r="S123" s="662" t="s">
        <v>160</v>
      </c>
      <c r="T123" s="687" t="str">
        <f aca="false">+C121</f>
        <v>SAHAS</v>
      </c>
      <c r="U123" s="1" t="str">
        <f aca="false">+S123</f>
        <v>good</v>
      </c>
      <c r="V123" s="4" t="s">
        <v>197</v>
      </c>
    </row>
    <row r="124" customFormat="false" ht="12" hidden="false" customHeight="true" outlineLevel="0" collapsed="false">
      <c r="A124" s="860"/>
      <c r="B124" s="717"/>
      <c r="C124" s="717"/>
      <c r="D124" s="682" t="s">
        <v>158</v>
      </c>
      <c r="E124" s="683"/>
      <c r="F124" s="683"/>
      <c r="G124" s="683"/>
      <c r="H124" s="683"/>
      <c r="I124" s="683"/>
      <c r="J124" s="683"/>
      <c r="K124" s="683"/>
      <c r="L124" s="683"/>
      <c r="M124" s="683"/>
      <c r="N124" s="756"/>
      <c r="O124" s="855"/>
      <c r="P124" s="855"/>
      <c r="Q124" s="683"/>
      <c r="R124" s="683"/>
      <c r="S124" s="662"/>
      <c r="T124" s="687"/>
    </row>
    <row r="125" customFormat="false" ht="12" hidden="false" customHeight="true" outlineLevel="0" collapsed="false">
      <c r="A125" s="859" t="n">
        <v>3</v>
      </c>
      <c r="B125" s="826" t="s">
        <v>219</v>
      </c>
      <c r="C125" s="827" t="s">
        <v>118</v>
      </c>
      <c r="D125" s="657" t="s">
        <v>154</v>
      </c>
      <c r="E125" s="709"/>
      <c r="F125" s="709"/>
      <c r="G125" s="709"/>
      <c r="H125" s="709"/>
      <c r="I125" s="709"/>
      <c r="J125" s="709"/>
      <c r="K125" s="752"/>
      <c r="L125" s="709"/>
      <c r="M125" s="709"/>
      <c r="N125" s="751"/>
      <c r="O125" s="709"/>
      <c r="P125" s="709"/>
      <c r="Q125" s="709"/>
      <c r="R125" s="709"/>
      <c r="S125" s="662"/>
      <c r="T125" s="687"/>
    </row>
    <row r="126" customFormat="false" ht="12" hidden="false" customHeight="true" outlineLevel="0" collapsed="false">
      <c r="A126" s="859"/>
      <c r="B126" s="826"/>
      <c r="C126" s="827"/>
      <c r="D126" s="661" t="s">
        <v>155</v>
      </c>
      <c r="E126" s="709"/>
      <c r="F126" s="709"/>
      <c r="G126" s="709"/>
      <c r="H126" s="709"/>
      <c r="I126" s="709"/>
      <c r="J126" s="709"/>
      <c r="K126" s="752"/>
      <c r="L126" s="709"/>
      <c r="M126" s="709"/>
      <c r="N126" s="751"/>
      <c r="O126" s="709"/>
      <c r="P126" s="709"/>
      <c r="Q126" s="709"/>
      <c r="R126" s="709"/>
      <c r="S126" s="662"/>
      <c r="T126" s="687"/>
    </row>
    <row r="127" customFormat="false" ht="12" hidden="false" customHeight="true" outlineLevel="0" collapsed="false">
      <c r="A127" s="859"/>
      <c r="B127" s="826"/>
      <c r="C127" s="827"/>
      <c r="D127" s="661" t="s">
        <v>156</v>
      </c>
      <c r="E127" s="709" t="n">
        <v>14.12</v>
      </c>
      <c r="F127" s="709" t="n">
        <v>27</v>
      </c>
      <c r="G127" s="709" t="n">
        <v>12.62</v>
      </c>
      <c r="H127" s="709" t="n">
        <v>112</v>
      </c>
      <c r="I127" s="709"/>
      <c r="J127" s="709"/>
      <c r="K127" s="752"/>
      <c r="L127" s="709" t="n">
        <v>3.42</v>
      </c>
      <c r="M127" s="709" t="n">
        <v>188.5</v>
      </c>
      <c r="N127" s="751" t="n">
        <v>383</v>
      </c>
      <c r="O127" s="709" t="n">
        <f aca="false">N127-M127</f>
        <v>194.5</v>
      </c>
      <c r="P127" s="753" t="n">
        <v>45111</v>
      </c>
      <c r="Q127" s="709"/>
      <c r="R127" s="709"/>
      <c r="S127" s="662" t="s">
        <v>160</v>
      </c>
      <c r="T127" s="687" t="str">
        <f aca="false">+C125</f>
        <v>NHDL</v>
      </c>
      <c r="U127" s="1" t="str">
        <f aca="false">+S127</f>
        <v>good</v>
      </c>
      <c r="V127" s="4" t="s">
        <v>197</v>
      </c>
    </row>
    <row r="128" customFormat="false" ht="12" hidden="false" customHeight="true" outlineLevel="0" collapsed="false">
      <c r="A128" s="859"/>
      <c r="B128" s="826"/>
      <c r="C128" s="827"/>
      <c r="D128" s="667" t="s">
        <v>158</v>
      </c>
      <c r="E128" s="710"/>
      <c r="F128" s="710"/>
      <c r="G128" s="710"/>
      <c r="H128" s="710"/>
      <c r="I128" s="710"/>
      <c r="J128" s="710"/>
      <c r="K128" s="710"/>
      <c r="L128" s="710"/>
      <c r="M128" s="710"/>
      <c r="N128" s="755"/>
      <c r="O128" s="710"/>
      <c r="P128" s="710"/>
      <c r="Q128" s="710"/>
      <c r="R128" s="710"/>
      <c r="S128" s="662"/>
      <c r="T128" s="687"/>
    </row>
    <row r="129" customFormat="false" ht="12" hidden="false" customHeight="true" outlineLevel="0" collapsed="false">
      <c r="A129" s="862"/>
      <c r="B129" s="863"/>
      <c r="C129" s="863"/>
      <c r="D129" s="864"/>
      <c r="E129" s="865"/>
      <c r="F129" s="865"/>
      <c r="G129" s="865"/>
      <c r="H129" s="865"/>
      <c r="I129" s="865"/>
      <c r="J129" s="865"/>
      <c r="K129" s="865"/>
      <c r="L129" s="865"/>
      <c r="M129" s="865"/>
      <c r="N129" s="866"/>
      <c r="O129" s="867"/>
      <c r="P129" s="867"/>
      <c r="Q129" s="865"/>
      <c r="R129" s="865"/>
      <c r="T129" s="687"/>
    </row>
    <row r="130" customFormat="false" ht="12" hidden="false" customHeight="true" outlineLevel="0" collapsed="false">
      <c r="A130" s="650" t="s">
        <v>220</v>
      </c>
      <c r="B130" s="761"/>
      <c r="C130" s="761"/>
      <c r="D130" s="868"/>
      <c r="E130" s="869"/>
      <c r="F130" s="869"/>
      <c r="G130" s="869"/>
      <c r="H130" s="869"/>
      <c r="I130" s="869"/>
      <c r="K130" s="869"/>
      <c r="L130" s="869"/>
      <c r="M130" s="869"/>
      <c r="N130" s="869"/>
      <c r="O130" s="869"/>
      <c r="P130" s="869"/>
      <c r="Q130" s="869"/>
      <c r="R130" s="869"/>
      <c r="S130" s="869"/>
      <c r="T130" s="687"/>
    </row>
    <row r="131" customFormat="false" ht="12" hidden="false" customHeight="true" outlineLevel="0" collapsed="false">
      <c r="A131" s="859" t="n">
        <v>1</v>
      </c>
      <c r="B131" s="826" t="s">
        <v>221</v>
      </c>
      <c r="C131" s="827" t="s">
        <v>84</v>
      </c>
      <c r="D131" s="657" t="s">
        <v>154</v>
      </c>
      <c r="E131" s="709"/>
      <c r="F131" s="709"/>
      <c r="G131" s="709"/>
      <c r="H131" s="709"/>
      <c r="I131" s="709"/>
      <c r="J131" s="709"/>
      <c r="K131" s="752"/>
      <c r="L131" s="709"/>
      <c r="M131" s="709"/>
      <c r="N131" s="751"/>
      <c r="O131" s="709"/>
      <c r="P131" s="709"/>
      <c r="Q131" s="709"/>
      <c r="R131" s="709"/>
      <c r="S131" s="662"/>
      <c r="T131" s="687"/>
    </row>
    <row r="132" customFormat="false" ht="12" hidden="false" customHeight="true" outlineLevel="0" collapsed="false">
      <c r="A132" s="859"/>
      <c r="B132" s="826"/>
      <c r="C132" s="827"/>
      <c r="D132" s="870" t="s">
        <v>155</v>
      </c>
      <c r="E132" s="709"/>
      <c r="F132" s="709"/>
      <c r="G132" s="709"/>
      <c r="H132" s="709"/>
      <c r="I132" s="709"/>
      <c r="J132" s="709"/>
      <c r="K132" s="752"/>
      <c r="L132" s="709"/>
      <c r="M132" s="709"/>
      <c r="N132" s="751"/>
      <c r="O132" s="709"/>
      <c r="P132" s="709"/>
      <c r="Q132" s="709"/>
      <c r="R132" s="709"/>
      <c r="T132" s="687"/>
    </row>
    <row r="133" customFormat="false" ht="12" hidden="false" customHeight="true" outlineLevel="0" collapsed="false">
      <c r="A133" s="859"/>
      <c r="B133" s="826"/>
      <c r="C133" s="827"/>
      <c r="D133" s="870" t="s">
        <v>156</v>
      </c>
      <c r="E133" s="709" t="n">
        <v>14</v>
      </c>
      <c r="F133" s="709" t="n">
        <v>40</v>
      </c>
      <c r="G133" s="709" t="n">
        <v>7.37</v>
      </c>
      <c r="H133" s="709" t="n">
        <v>191</v>
      </c>
      <c r="I133" s="709"/>
      <c r="J133" s="709" t="n">
        <v>6.77</v>
      </c>
      <c r="K133" s="752"/>
      <c r="L133" s="709" t="n">
        <v>2.93</v>
      </c>
      <c r="M133" s="709" t="n">
        <v>225</v>
      </c>
      <c r="N133" s="751" t="n">
        <v>528</v>
      </c>
      <c r="O133" s="709" t="n">
        <f aca="false">N133-M133</f>
        <v>303</v>
      </c>
      <c r="P133" s="753" t="n">
        <v>45111</v>
      </c>
      <c r="Q133" s="709"/>
      <c r="R133" s="813"/>
      <c r="S133" s="662" t="s">
        <v>222</v>
      </c>
      <c r="T133" s="687" t="str">
        <f aca="false">+C131</f>
        <v>GUFL</v>
      </c>
      <c r="U133" s="1" t="str">
        <f aca="false">+S133</f>
        <v>avg, npl is high</v>
      </c>
      <c r="V133" s="4" t="s">
        <v>223</v>
      </c>
    </row>
    <row r="134" customFormat="false" ht="12" hidden="false" customHeight="true" outlineLevel="0" collapsed="false">
      <c r="A134" s="859"/>
      <c r="B134" s="826"/>
      <c r="C134" s="827"/>
      <c r="D134" s="667" t="s">
        <v>158</v>
      </c>
      <c r="E134" s="710"/>
      <c r="F134" s="710"/>
      <c r="G134" s="710"/>
      <c r="H134" s="710"/>
      <c r="I134" s="710"/>
      <c r="J134" s="710"/>
      <c r="K134" s="802"/>
      <c r="L134" s="710"/>
      <c r="M134" s="710"/>
      <c r="N134" s="755"/>
      <c r="O134" s="710"/>
      <c r="P134" s="710"/>
      <c r="Q134" s="710"/>
      <c r="R134" s="871"/>
      <c r="S134" s="662"/>
      <c r="T134" s="687"/>
    </row>
    <row r="135" customFormat="false" ht="12" hidden="false" customHeight="true" outlineLevel="0" collapsed="false">
      <c r="A135" s="872" t="n">
        <v>2</v>
      </c>
      <c r="B135" s="873" t="s">
        <v>224</v>
      </c>
      <c r="C135" s="872" t="s">
        <v>121</v>
      </c>
      <c r="D135" s="717" t="s">
        <v>154</v>
      </c>
      <c r="E135" s="683"/>
      <c r="F135" s="683"/>
      <c r="G135" s="683"/>
      <c r="H135" s="683"/>
      <c r="I135" s="683"/>
      <c r="J135" s="683"/>
      <c r="K135" s="759"/>
      <c r="L135" s="683"/>
      <c r="M135" s="683"/>
      <c r="N135" s="756"/>
      <c r="O135" s="683"/>
      <c r="P135" s="683"/>
      <c r="Q135" s="683"/>
      <c r="R135" s="874"/>
      <c r="S135" s="662"/>
      <c r="T135" s="687"/>
    </row>
    <row r="136" customFormat="false" ht="12" hidden="false" customHeight="true" outlineLevel="0" collapsed="false">
      <c r="A136" s="872"/>
      <c r="B136" s="873"/>
      <c r="C136" s="872"/>
      <c r="D136" s="875" t="s">
        <v>155</v>
      </c>
      <c r="E136" s="683"/>
      <c r="F136" s="683"/>
      <c r="G136" s="683"/>
      <c r="H136" s="683"/>
      <c r="I136" s="683"/>
      <c r="J136" s="683"/>
      <c r="K136" s="759"/>
      <c r="L136" s="683"/>
      <c r="M136" s="683"/>
      <c r="N136" s="756"/>
      <c r="O136" s="683"/>
      <c r="P136" s="683"/>
      <c r="Q136" s="683"/>
      <c r="R136" s="874"/>
      <c r="S136" s="662"/>
      <c r="T136" s="687"/>
    </row>
    <row r="137" customFormat="false" ht="12" hidden="false" customHeight="true" outlineLevel="0" collapsed="false">
      <c r="A137" s="872"/>
      <c r="B137" s="873"/>
      <c r="C137" s="872"/>
      <c r="D137" s="875" t="s">
        <v>156</v>
      </c>
      <c r="E137" s="683" t="n">
        <v>16.94</v>
      </c>
      <c r="F137" s="683" t="n">
        <v>31.14</v>
      </c>
      <c r="G137" s="683" t="n">
        <v>11.56</v>
      </c>
      <c r="H137" s="683" t="n">
        <v>133</v>
      </c>
      <c r="I137" s="683" t="n">
        <v>0.6</v>
      </c>
      <c r="J137" s="683" t="n">
        <v>3.36</v>
      </c>
      <c r="K137" s="759"/>
      <c r="L137" s="683" t="n">
        <v>3.97</v>
      </c>
      <c r="M137" s="683" t="n">
        <v>225</v>
      </c>
      <c r="N137" s="756" t="n">
        <v>528</v>
      </c>
      <c r="O137" s="684" t="n">
        <f aca="false">N137-M137</f>
        <v>303</v>
      </c>
      <c r="P137" s="691" t="n">
        <v>45111</v>
      </c>
      <c r="Q137" s="683"/>
      <c r="R137" s="808"/>
      <c r="S137" s="662" t="s">
        <v>160</v>
      </c>
      <c r="T137" s="687" t="str">
        <f aca="false">+C135</f>
        <v>MFIL</v>
      </c>
      <c r="U137" s="1" t="str">
        <f aca="false">+S137</f>
        <v>good</v>
      </c>
      <c r="V137" s="4" t="s">
        <v>223</v>
      </c>
    </row>
    <row r="138" customFormat="false" ht="12" hidden="false" customHeight="true" outlineLevel="0" collapsed="false">
      <c r="A138" s="872"/>
      <c r="B138" s="873"/>
      <c r="C138" s="872"/>
      <c r="D138" s="876" t="s">
        <v>158</v>
      </c>
      <c r="E138" s="793"/>
      <c r="F138" s="793"/>
      <c r="G138" s="793"/>
      <c r="H138" s="793"/>
      <c r="I138" s="793"/>
      <c r="J138" s="793"/>
      <c r="K138" s="877"/>
      <c r="L138" s="793"/>
      <c r="M138" s="793"/>
      <c r="N138" s="796"/>
      <c r="O138" s="793"/>
      <c r="P138" s="793"/>
      <c r="Q138" s="793"/>
      <c r="R138" s="878"/>
      <c r="S138" s="662"/>
      <c r="T138" s="687"/>
    </row>
    <row r="139" customFormat="false" ht="12" hidden="false" customHeight="true" outlineLevel="0" collapsed="false">
      <c r="A139" s="879" t="n">
        <v>3</v>
      </c>
      <c r="B139" s="657" t="s">
        <v>225</v>
      </c>
      <c r="C139" s="657" t="s">
        <v>74</v>
      </c>
      <c r="D139" s="657" t="s">
        <v>154</v>
      </c>
      <c r="E139" s="709"/>
      <c r="F139" s="709"/>
      <c r="G139" s="709"/>
      <c r="H139" s="709"/>
      <c r="I139" s="709"/>
      <c r="J139" s="709"/>
      <c r="K139" s="752"/>
      <c r="L139" s="709"/>
      <c r="M139" s="709"/>
      <c r="N139" s="751"/>
      <c r="O139" s="709"/>
      <c r="P139" s="709"/>
      <c r="Q139" s="709"/>
      <c r="R139" s="709"/>
      <c r="S139" s="662"/>
      <c r="T139" s="687"/>
    </row>
    <row r="140" customFormat="false" ht="12" hidden="false" customHeight="true" outlineLevel="0" collapsed="false">
      <c r="A140" s="879"/>
      <c r="B140" s="657"/>
      <c r="C140" s="657"/>
      <c r="D140" s="661" t="s">
        <v>155</v>
      </c>
      <c r="E140" s="709"/>
      <c r="F140" s="709"/>
      <c r="G140" s="709"/>
      <c r="H140" s="709"/>
      <c r="I140" s="709"/>
      <c r="J140" s="709"/>
      <c r="K140" s="752"/>
      <c r="L140" s="709"/>
      <c r="M140" s="709"/>
      <c r="N140" s="751"/>
      <c r="O140" s="709"/>
      <c r="P140" s="709"/>
      <c r="Q140" s="709"/>
      <c r="R140" s="709"/>
      <c r="S140" s="662"/>
      <c r="T140" s="687"/>
    </row>
    <row r="141" customFormat="false" ht="12" hidden="false" customHeight="true" outlineLevel="0" collapsed="false">
      <c r="A141" s="879"/>
      <c r="B141" s="657"/>
      <c r="C141" s="657"/>
      <c r="D141" s="661" t="s">
        <v>156</v>
      </c>
      <c r="E141" s="709" t="n">
        <v>9.46</v>
      </c>
      <c r="F141" s="709" t="n">
        <v>52.83</v>
      </c>
      <c r="G141" s="709" t="n">
        <v>6.27</v>
      </c>
      <c r="H141" s="709" t="n">
        <v>151</v>
      </c>
      <c r="I141" s="709"/>
      <c r="J141" s="709" t="n">
        <v>2.64</v>
      </c>
      <c r="K141" s="752"/>
      <c r="L141" s="709" t="n">
        <v>3.31</v>
      </c>
      <c r="M141" s="709" t="n">
        <v>180</v>
      </c>
      <c r="N141" s="751" t="n">
        <v>500</v>
      </c>
      <c r="O141" s="709" t="n">
        <f aca="false">N141-M141</f>
        <v>320</v>
      </c>
      <c r="P141" s="753" t="n">
        <v>45111</v>
      </c>
      <c r="Q141" s="709"/>
      <c r="R141" s="709"/>
      <c r="S141" s="662" t="s">
        <v>164</v>
      </c>
      <c r="T141" s="687" t="str">
        <f aca="false">+C139</f>
        <v>ICFC</v>
      </c>
      <c r="U141" s="1" t="str">
        <f aca="false">+S141</f>
        <v>avg</v>
      </c>
      <c r="V141" s="4" t="s">
        <v>223</v>
      </c>
    </row>
    <row r="142" customFormat="false" ht="12" hidden="false" customHeight="true" outlineLevel="0" collapsed="false">
      <c r="A142" s="879"/>
      <c r="B142" s="657"/>
      <c r="C142" s="657"/>
      <c r="D142" s="661" t="s">
        <v>158</v>
      </c>
      <c r="E142" s="709"/>
      <c r="F142" s="709"/>
      <c r="G142" s="709"/>
      <c r="H142" s="709"/>
      <c r="I142" s="709"/>
      <c r="J142" s="709"/>
      <c r="K142" s="752"/>
      <c r="L142" s="709"/>
      <c r="M142" s="709"/>
      <c r="N142" s="751"/>
      <c r="O142" s="709"/>
      <c r="P142" s="709"/>
      <c r="Q142" s="709"/>
      <c r="R142" s="709"/>
      <c r="S142" s="670"/>
      <c r="T142" s="687"/>
    </row>
    <row r="143" customFormat="false" ht="12" hidden="false" customHeight="true" outlineLevel="0" collapsed="false">
      <c r="A143" s="880" t="s">
        <v>226</v>
      </c>
      <c r="B143" s="761"/>
      <c r="C143" s="761"/>
      <c r="D143" s="650"/>
      <c r="E143" s="761"/>
      <c r="F143" s="881"/>
      <c r="G143" s="881"/>
      <c r="H143" s="881"/>
      <c r="I143" s="881"/>
      <c r="J143" s="645"/>
      <c r="K143" s="881"/>
      <c r="L143" s="881"/>
      <c r="M143" s="881"/>
      <c r="N143" s="881"/>
      <c r="O143" s="881"/>
      <c r="P143" s="881"/>
      <c r="Q143" s="881"/>
      <c r="R143" s="881"/>
      <c r="S143" s="882"/>
      <c r="T143" s="687"/>
    </row>
    <row r="144" customFormat="false" ht="12" hidden="false" customHeight="true" outlineLevel="0" collapsed="false">
      <c r="A144" s="883" t="n">
        <v>1</v>
      </c>
      <c r="B144" s="873" t="s">
        <v>227</v>
      </c>
      <c r="C144" s="872" t="s">
        <v>45</v>
      </c>
      <c r="D144" s="717" t="s">
        <v>154</v>
      </c>
      <c r="E144" s="683"/>
      <c r="F144" s="758"/>
      <c r="G144" s="758"/>
      <c r="H144" s="683"/>
      <c r="I144" s="758"/>
      <c r="J144" s="758"/>
      <c r="K144" s="759"/>
      <c r="L144" s="683"/>
      <c r="M144" s="683"/>
      <c r="N144" s="756"/>
      <c r="O144" s="857"/>
      <c r="P144" s="854"/>
      <c r="Q144" s="683"/>
      <c r="R144" s="683"/>
      <c r="S144" s="660"/>
      <c r="T144" s="687"/>
    </row>
    <row r="145" customFormat="false" ht="12" hidden="false" customHeight="true" outlineLevel="0" collapsed="false">
      <c r="A145" s="883"/>
      <c r="B145" s="873"/>
      <c r="C145" s="872"/>
      <c r="D145" s="875" t="s">
        <v>155</v>
      </c>
      <c r="E145" s="683"/>
      <c r="F145" s="758"/>
      <c r="G145" s="758"/>
      <c r="H145" s="683"/>
      <c r="I145" s="758"/>
      <c r="J145" s="758"/>
      <c r="K145" s="759"/>
      <c r="L145" s="683"/>
      <c r="M145" s="683"/>
      <c r="N145" s="756"/>
      <c r="O145" s="857"/>
      <c r="P145" s="854"/>
      <c r="Q145" s="683"/>
      <c r="R145" s="683"/>
      <c r="S145" s="662"/>
      <c r="T145" s="687"/>
    </row>
    <row r="146" customFormat="false" ht="12" hidden="false" customHeight="true" outlineLevel="0" collapsed="false">
      <c r="A146" s="883"/>
      <c r="B146" s="873"/>
      <c r="C146" s="872"/>
      <c r="D146" s="875" t="s">
        <v>156</v>
      </c>
      <c r="E146" s="683" t="n">
        <v>31.65</v>
      </c>
      <c r="F146" s="758" t="n">
        <v>70</v>
      </c>
      <c r="G146" s="758" t="n">
        <v>23.52</v>
      </c>
      <c r="H146" s="683" t="n">
        <v>134.5</v>
      </c>
      <c r="I146" s="758"/>
      <c r="J146" s="758"/>
      <c r="K146" s="759"/>
      <c r="L146" s="683" t="n">
        <v>16.68</v>
      </c>
      <c r="M146" s="683" t="n">
        <v>309</v>
      </c>
      <c r="N146" s="756" t="n">
        <v>2245</v>
      </c>
      <c r="O146" s="684" t="n">
        <f aca="false">N146-M146</f>
        <v>1936</v>
      </c>
      <c r="P146" s="884" t="n">
        <v>45111</v>
      </c>
      <c r="Q146" s="683" t="s">
        <v>228</v>
      </c>
      <c r="R146" s="808" t="s">
        <v>229</v>
      </c>
      <c r="S146" s="662" t="s">
        <v>160</v>
      </c>
      <c r="T146" s="687" t="str">
        <f aca="false">+C144</f>
        <v>HDL</v>
      </c>
      <c r="U146" s="1" t="str">
        <f aca="false">+S146</f>
        <v>good</v>
      </c>
      <c r="V146" s="4" t="s">
        <v>230</v>
      </c>
    </row>
    <row r="147" customFormat="false" ht="12" hidden="false" customHeight="true" outlineLevel="0" collapsed="false">
      <c r="A147" s="883"/>
      <c r="B147" s="873"/>
      <c r="C147" s="872"/>
      <c r="D147" s="876" t="s">
        <v>158</v>
      </c>
      <c r="E147" s="793"/>
      <c r="F147" s="809"/>
      <c r="G147" s="809"/>
      <c r="H147" s="793"/>
      <c r="I147" s="809"/>
      <c r="J147" s="809"/>
      <c r="K147" s="877"/>
      <c r="L147" s="793"/>
      <c r="M147" s="793"/>
      <c r="N147" s="796"/>
      <c r="O147" s="885"/>
      <c r="P147" s="873"/>
      <c r="Q147" s="793"/>
      <c r="R147" s="793"/>
      <c r="S147" s="662"/>
      <c r="T147" s="687"/>
    </row>
    <row r="148" customFormat="false" ht="12" hidden="false" customHeight="true" outlineLevel="0" collapsed="false">
      <c r="A148" s="723" t="n">
        <v>2</v>
      </c>
      <c r="B148" s="886" t="s">
        <v>231</v>
      </c>
      <c r="C148" s="772" t="s">
        <v>98</v>
      </c>
      <c r="D148" s="657" t="s">
        <v>154</v>
      </c>
      <c r="E148" s="709"/>
      <c r="F148" s="709"/>
      <c r="G148" s="709"/>
      <c r="H148" s="709"/>
      <c r="I148" s="709"/>
      <c r="J148" s="658"/>
      <c r="K148" s="664"/>
      <c r="L148" s="658"/>
      <c r="M148" s="658"/>
      <c r="N148" s="659"/>
      <c r="O148" s="849"/>
      <c r="P148" s="849"/>
      <c r="Q148" s="658"/>
      <c r="R148" s="658"/>
      <c r="S148" s="662"/>
      <c r="T148" s="687"/>
    </row>
    <row r="149" customFormat="false" ht="12" hidden="false" customHeight="true" outlineLevel="0" collapsed="false">
      <c r="A149" s="723"/>
      <c r="B149" s="886"/>
      <c r="C149" s="772"/>
      <c r="D149" s="870" t="s">
        <v>155</v>
      </c>
      <c r="E149" s="709"/>
      <c r="F149" s="709"/>
      <c r="G149" s="709"/>
      <c r="H149" s="709"/>
      <c r="I149" s="709"/>
      <c r="J149" s="658"/>
      <c r="K149" s="664"/>
      <c r="L149" s="658"/>
      <c r="M149" s="658"/>
      <c r="N149" s="659"/>
      <c r="O149" s="849"/>
      <c r="P149" s="849"/>
      <c r="Q149" s="658"/>
      <c r="R149" s="658"/>
      <c r="S149" s="662"/>
      <c r="T149" s="687"/>
    </row>
    <row r="150" customFormat="false" ht="12" hidden="false" customHeight="true" outlineLevel="0" collapsed="false">
      <c r="A150" s="723"/>
      <c r="B150" s="886"/>
      <c r="C150" s="772"/>
      <c r="D150" s="870" t="s">
        <v>156</v>
      </c>
      <c r="E150" s="709" t="n">
        <v>9.69</v>
      </c>
      <c r="F150" s="709" t="n">
        <v>63</v>
      </c>
      <c r="G150" s="709" t="n">
        <v>4.69</v>
      </c>
      <c r="H150" s="709" t="n">
        <v>206.6</v>
      </c>
      <c r="I150" s="709"/>
      <c r="J150" s="658"/>
      <c r="K150" s="664"/>
      <c r="L150" s="658" t="n">
        <v>2.94</v>
      </c>
      <c r="M150" s="658" t="n">
        <v>212</v>
      </c>
      <c r="N150" s="659" t="n">
        <v>608</v>
      </c>
      <c r="O150" s="709" t="n">
        <f aca="false">N150-M150</f>
        <v>396</v>
      </c>
      <c r="P150" s="887" t="n">
        <v>45111</v>
      </c>
      <c r="Q150" s="658" t="s">
        <v>232</v>
      </c>
      <c r="R150" s="738" t="s">
        <v>233</v>
      </c>
      <c r="S150" s="662" t="s">
        <v>160</v>
      </c>
      <c r="T150" s="687" t="str">
        <f aca="false">+C148</f>
        <v>SHIVM</v>
      </c>
      <c r="U150" s="1" t="str">
        <f aca="false">+S150</f>
        <v>good</v>
      </c>
      <c r="V150" s="4" t="s">
        <v>230</v>
      </c>
    </row>
    <row r="151" customFormat="false" ht="12" hidden="false" customHeight="true" outlineLevel="0" collapsed="false">
      <c r="A151" s="723"/>
      <c r="B151" s="886"/>
      <c r="C151" s="772"/>
      <c r="D151" s="870" t="s">
        <v>158</v>
      </c>
      <c r="E151" s="709"/>
      <c r="F151" s="709"/>
      <c r="G151" s="709"/>
      <c r="H151" s="709"/>
      <c r="I151" s="709"/>
      <c r="J151" s="658"/>
      <c r="K151" s="664"/>
      <c r="L151" s="658"/>
      <c r="M151" s="658"/>
      <c r="N151" s="659"/>
      <c r="O151" s="849"/>
      <c r="P151" s="849"/>
      <c r="Q151" s="658"/>
      <c r="R151" s="658"/>
      <c r="S151" s="670"/>
      <c r="T151" s="687"/>
    </row>
    <row r="152" customFormat="false" ht="12" hidden="false" customHeight="true" outlineLevel="0" collapsed="false">
      <c r="A152" s="880" t="s">
        <v>234</v>
      </c>
      <c r="B152" s="761"/>
      <c r="C152" s="748"/>
      <c r="D152" s="748"/>
      <c r="E152" s="748"/>
      <c r="F152" s="888"/>
      <c r="G152" s="888"/>
      <c r="H152" s="888"/>
      <c r="I152" s="888"/>
      <c r="K152" s="888"/>
      <c r="L152" s="888"/>
      <c r="M152" s="888"/>
      <c r="N152" s="888"/>
      <c r="O152" s="888"/>
      <c r="P152" s="888"/>
      <c r="Q152" s="888"/>
      <c r="R152" s="888"/>
      <c r="S152" s="684"/>
      <c r="T152" s="687"/>
    </row>
    <row r="153" customFormat="false" ht="12" hidden="false" customHeight="true" outlineLevel="0" collapsed="false">
      <c r="A153" s="883" t="n">
        <v>1</v>
      </c>
      <c r="B153" s="873" t="s">
        <v>235</v>
      </c>
      <c r="C153" s="872" t="s">
        <v>97</v>
      </c>
      <c r="D153" s="717" t="s">
        <v>154</v>
      </c>
      <c r="E153" s="683"/>
      <c r="F153" s="683"/>
      <c r="G153" s="683"/>
      <c r="H153" s="683"/>
      <c r="I153" s="683"/>
      <c r="J153" s="683"/>
      <c r="K153" s="759"/>
      <c r="L153" s="683"/>
      <c r="M153" s="683"/>
      <c r="N153" s="756"/>
      <c r="O153" s="855"/>
      <c r="P153" s="857"/>
      <c r="Q153" s="683"/>
      <c r="R153" s="683"/>
      <c r="S153" s="662"/>
      <c r="T153" s="687"/>
    </row>
    <row r="154" customFormat="false" ht="12" hidden="false" customHeight="true" outlineLevel="0" collapsed="false">
      <c r="A154" s="883"/>
      <c r="B154" s="873"/>
      <c r="C154" s="872"/>
      <c r="D154" s="875" t="s">
        <v>155</v>
      </c>
      <c r="E154" s="683"/>
      <c r="F154" s="683"/>
      <c r="G154" s="683"/>
      <c r="H154" s="683"/>
      <c r="I154" s="683"/>
      <c r="J154" s="683"/>
      <c r="K154" s="759"/>
      <c r="L154" s="683"/>
      <c r="M154" s="683"/>
      <c r="N154" s="756"/>
      <c r="O154" s="855"/>
      <c r="P154" s="857"/>
      <c r="Q154" s="683"/>
      <c r="R154" s="683"/>
      <c r="S154" s="662"/>
      <c r="T154" s="687"/>
    </row>
    <row r="155" customFormat="false" ht="12" hidden="false" customHeight="true" outlineLevel="0" collapsed="false">
      <c r="A155" s="883"/>
      <c r="B155" s="873"/>
      <c r="C155" s="872"/>
      <c r="D155" s="875" t="s">
        <v>156</v>
      </c>
      <c r="E155" s="683" t="n">
        <v>2.59</v>
      </c>
      <c r="F155" s="683" t="n">
        <v>291</v>
      </c>
      <c r="G155" s="683"/>
      <c r="H155" s="683" t="n">
        <v>175</v>
      </c>
      <c r="I155" s="683"/>
      <c r="J155" s="683"/>
      <c r="K155" s="759"/>
      <c r="L155" s="683" t="n">
        <v>4.33</v>
      </c>
      <c r="M155" s="683" t="n">
        <v>100</v>
      </c>
      <c r="N155" s="756" t="n">
        <v>756</v>
      </c>
      <c r="O155" s="684" t="n">
        <f aca="false">N155-M155</f>
        <v>656</v>
      </c>
      <c r="P155" s="889" t="n">
        <v>45111</v>
      </c>
      <c r="Q155" s="683" t="s">
        <v>236</v>
      </c>
      <c r="R155" s="874" t="s">
        <v>237</v>
      </c>
      <c r="S155" s="662" t="s">
        <v>164</v>
      </c>
      <c r="T155" s="687" t="str">
        <f aca="false">+C153</f>
        <v>NRIC</v>
      </c>
      <c r="U155" s="1" t="str">
        <f aca="false">+S155</f>
        <v>avg</v>
      </c>
    </row>
    <row r="156" customFormat="false" ht="12" hidden="false" customHeight="true" outlineLevel="0" collapsed="false">
      <c r="A156" s="883"/>
      <c r="B156" s="873"/>
      <c r="C156" s="872"/>
      <c r="D156" s="876" t="s">
        <v>158</v>
      </c>
      <c r="E156" s="793"/>
      <c r="F156" s="793"/>
      <c r="G156" s="793"/>
      <c r="H156" s="793"/>
      <c r="I156" s="793"/>
      <c r="J156" s="793"/>
      <c r="K156" s="877"/>
      <c r="L156" s="793"/>
      <c r="M156" s="793"/>
      <c r="N156" s="796"/>
      <c r="O156" s="890"/>
      <c r="P156" s="885"/>
      <c r="Q156" s="793"/>
      <c r="R156" s="793"/>
      <c r="S156" s="662"/>
      <c r="T156" s="687"/>
    </row>
    <row r="157" customFormat="false" ht="12" hidden="false" customHeight="true" outlineLevel="0" collapsed="false">
      <c r="A157" s="879" t="n">
        <v>2</v>
      </c>
      <c r="B157" s="891" t="s">
        <v>238</v>
      </c>
      <c r="C157" s="657" t="s">
        <v>239</v>
      </c>
      <c r="D157" s="657" t="s">
        <v>154</v>
      </c>
      <c r="E157" s="709" t="n">
        <v>-10</v>
      </c>
      <c r="F157" s="709"/>
      <c r="G157" s="709"/>
      <c r="H157" s="709" t="n">
        <v>71.82</v>
      </c>
      <c r="I157" s="709"/>
      <c r="J157" s="709"/>
      <c r="K157" s="752"/>
      <c r="L157" s="892"/>
      <c r="M157" s="709"/>
      <c r="N157" s="751"/>
      <c r="O157" s="709"/>
      <c r="P157" s="709"/>
      <c r="Q157" s="709"/>
      <c r="R157" s="709"/>
      <c r="S157" s="662"/>
      <c r="T157" s="687"/>
    </row>
    <row r="158" customFormat="false" ht="12" hidden="false" customHeight="true" outlineLevel="0" collapsed="false">
      <c r="A158" s="879"/>
      <c r="B158" s="891"/>
      <c r="C158" s="657"/>
      <c r="D158" s="870" t="s">
        <v>155</v>
      </c>
      <c r="E158" s="709"/>
      <c r="F158" s="709"/>
      <c r="G158" s="709"/>
      <c r="H158" s="775"/>
      <c r="I158" s="709"/>
      <c r="J158" s="709"/>
      <c r="K158" s="752"/>
      <c r="L158" s="709"/>
      <c r="M158" s="709"/>
      <c r="N158" s="751"/>
      <c r="O158" s="709"/>
      <c r="P158" s="709"/>
      <c r="Q158" s="709"/>
      <c r="R158" s="709"/>
      <c r="S158" s="662"/>
      <c r="T158" s="687"/>
    </row>
    <row r="159" customFormat="false" ht="12" hidden="false" customHeight="true" outlineLevel="0" collapsed="false">
      <c r="A159" s="879"/>
      <c r="B159" s="891"/>
      <c r="C159" s="657"/>
      <c r="D159" s="870" t="s">
        <v>156</v>
      </c>
      <c r="E159" s="709"/>
      <c r="F159" s="709"/>
      <c r="G159" s="709"/>
      <c r="H159" s="709"/>
      <c r="I159" s="709"/>
      <c r="J159" s="709"/>
      <c r="K159" s="752"/>
      <c r="L159" s="709"/>
      <c r="M159" s="709"/>
      <c r="N159" s="751"/>
      <c r="O159" s="709"/>
      <c r="P159" s="709"/>
      <c r="Q159" s="709"/>
      <c r="R159" s="709"/>
      <c r="S159" s="662" t="s">
        <v>157</v>
      </c>
      <c r="T159" s="687" t="str">
        <f aca="false">+C157</f>
        <v>CGHL</v>
      </c>
      <c r="U159" s="1" t="str">
        <f aca="false">+S159</f>
        <v>weak</v>
      </c>
    </row>
    <row r="160" customFormat="false" ht="12" hidden="false" customHeight="true" outlineLevel="0" collapsed="false">
      <c r="A160" s="879"/>
      <c r="B160" s="891"/>
      <c r="C160" s="657"/>
      <c r="D160" s="870" t="s">
        <v>158</v>
      </c>
      <c r="E160" s="709"/>
      <c r="F160" s="709"/>
      <c r="G160" s="709"/>
      <c r="H160" s="709"/>
      <c r="I160" s="709"/>
      <c r="J160" s="709"/>
      <c r="K160" s="752"/>
      <c r="L160" s="709"/>
      <c r="M160" s="709"/>
      <c r="N160" s="751"/>
      <c r="O160" s="709"/>
      <c r="P160" s="709"/>
      <c r="Q160" s="709"/>
      <c r="R160" s="709"/>
      <c r="S160" s="662"/>
      <c r="T160" s="687"/>
    </row>
    <row r="161" customFormat="false" ht="12" hidden="false" customHeight="true" outlineLevel="0" collapsed="false">
      <c r="A161" s="893" t="n">
        <v>3</v>
      </c>
      <c r="B161" s="894" t="s">
        <v>240</v>
      </c>
      <c r="C161" s="895" t="s">
        <v>120</v>
      </c>
      <c r="D161" s="895" t="s">
        <v>154</v>
      </c>
      <c r="E161" s="781"/>
      <c r="F161" s="781"/>
      <c r="G161" s="781"/>
      <c r="H161" s="781"/>
      <c r="I161" s="781"/>
      <c r="J161" s="865"/>
      <c r="K161" s="896"/>
      <c r="L161" s="781"/>
      <c r="M161" s="781"/>
      <c r="N161" s="784"/>
      <c r="O161" s="781"/>
      <c r="P161" s="781"/>
      <c r="Q161" s="781"/>
      <c r="R161" s="782"/>
      <c r="S161" s="684"/>
      <c r="T161" s="687"/>
    </row>
    <row r="162" customFormat="false" ht="12" hidden="false" customHeight="true" outlineLevel="0" collapsed="false">
      <c r="A162" s="893"/>
      <c r="B162" s="894"/>
      <c r="C162" s="895"/>
      <c r="D162" s="875" t="s">
        <v>155</v>
      </c>
      <c r="E162" s="683"/>
      <c r="F162" s="683"/>
      <c r="G162" s="683"/>
      <c r="H162" s="683"/>
      <c r="I162" s="683"/>
      <c r="J162" s="865"/>
      <c r="K162" s="759"/>
      <c r="L162" s="683"/>
      <c r="M162" s="683"/>
      <c r="N162" s="756"/>
      <c r="O162" s="683"/>
      <c r="P162" s="683"/>
      <c r="Q162" s="683"/>
      <c r="R162" s="787"/>
      <c r="S162" s="684"/>
      <c r="T162" s="687"/>
    </row>
    <row r="163" customFormat="false" ht="12" hidden="false" customHeight="true" outlineLevel="0" collapsed="false">
      <c r="A163" s="893"/>
      <c r="B163" s="894"/>
      <c r="C163" s="895"/>
      <c r="D163" s="875" t="s">
        <v>156</v>
      </c>
      <c r="E163" s="683" t="n">
        <v>40</v>
      </c>
      <c r="F163" s="683" t="n">
        <v>22.25</v>
      </c>
      <c r="G163" s="683" t="n">
        <v>7.72</v>
      </c>
      <c r="H163" s="683" t="n">
        <v>519</v>
      </c>
      <c r="I163" s="683"/>
      <c r="J163" s="865"/>
      <c r="K163" s="759"/>
      <c r="L163" s="683" t="n">
        <v>1.72</v>
      </c>
      <c r="M163" s="683" t="n">
        <v>684.4</v>
      </c>
      <c r="N163" s="756" t="n">
        <v>892</v>
      </c>
      <c r="O163" s="684" t="n">
        <f aca="false">N163-M163</f>
        <v>207.6</v>
      </c>
      <c r="P163" s="897" t="n">
        <v>45111</v>
      </c>
      <c r="Q163" s="683" t="s">
        <v>241</v>
      </c>
      <c r="R163" s="874" t="s">
        <v>242</v>
      </c>
      <c r="S163" s="684" t="s">
        <v>160</v>
      </c>
      <c r="T163" s="687" t="str">
        <f aca="false">+C161</f>
        <v>NTC</v>
      </c>
      <c r="U163" s="1" t="str">
        <f aca="false">+S163</f>
        <v>good</v>
      </c>
    </row>
    <row r="164" customFormat="false" ht="12" hidden="false" customHeight="true" outlineLevel="0" collapsed="false">
      <c r="A164" s="893"/>
      <c r="B164" s="894"/>
      <c r="C164" s="895"/>
      <c r="D164" s="875" t="s">
        <v>158</v>
      </c>
      <c r="E164" s="683"/>
      <c r="F164" s="683"/>
      <c r="G164" s="683"/>
      <c r="H164" s="683"/>
      <c r="I164" s="683"/>
      <c r="J164" s="865"/>
      <c r="K164" s="759"/>
      <c r="L164" s="683"/>
      <c r="M164" s="683"/>
      <c r="N164" s="756"/>
      <c r="O164" s="683"/>
      <c r="P164" s="683"/>
      <c r="Q164" s="683"/>
      <c r="R164" s="787"/>
      <c r="S164" s="684"/>
      <c r="T164" s="687"/>
    </row>
    <row r="165" customFormat="false" ht="15" hidden="false" customHeight="false" outlineLevel="0" collapsed="false">
      <c r="A165" s="880" t="s">
        <v>243</v>
      </c>
      <c r="B165" s="761"/>
      <c r="C165" s="748"/>
      <c r="D165" s="748"/>
      <c r="E165" s="748"/>
      <c r="F165" s="888"/>
      <c r="G165" s="888"/>
      <c r="H165" s="888"/>
      <c r="I165" s="888"/>
      <c r="K165" s="888"/>
      <c r="L165" s="888"/>
      <c r="M165" s="888"/>
      <c r="N165" s="888"/>
      <c r="O165" s="888"/>
      <c r="P165" s="888"/>
      <c r="Q165" s="888"/>
      <c r="R165" s="888"/>
      <c r="S165" s="684"/>
      <c r="T165" s="687"/>
    </row>
    <row r="166" customFormat="false" ht="14.25" hidden="false" customHeight="true" outlineLevel="0" collapsed="false">
      <c r="A166" s="883" t="n">
        <v>1</v>
      </c>
      <c r="B166" s="873" t="s">
        <v>244</v>
      </c>
      <c r="C166" s="872" t="s">
        <v>245</v>
      </c>
      <c r="D166" s="717" t="s">
        <v>154</v>
      </c>
      <c r="E166" s="683"/>
      <c r="F166" s="683"/>
      <c r="G166" s="683"/>
      <c r="H166" s="683"/>
      <c r="I166" s="683"/>
      <c r="J166" s="683"/>
      <c r="K166" s="759"/>
      <c r="L166" s="683"/>
      <c r="M166" s="683"/>
      <c r="N166" s="756"/>
      <c r="O166" s="855"/>
      <c r="P166" s="857"/>
      <c r="Q166" s="683"/>
      <c r="R166" s="683"/>
      <c r="S166" s="662"/>
      <c r="T166" s="687"/>
    </row>
    <row r="167" customFormat="false" ht="14.25" hidden="false" customHeight="false" outlineLevel="0" collapsed="false">
      <c r="A167" s="883"/>
      <c r="B167" s="873"/>
      <c r="C167" s="872"/>
      <c r="D167" s="875" t="s">
        <v>155</v>
      </c>
      <c r="E167" s="683"/>
      <c r="F167" s="683"/>
      <c r="G167" s="683"/>
      <c r="H167" s="683"/>
      <c r="I167" s="683"/>
      <c r="J167" s="683"/>
      <c r="K167" s="759"/>
      <c r="L167" s="683"/>
      <c r="M167" s="683"/>
      <c r="N167" s="756"/>
      <c r="O167" s="855"/>
      <c r="P167" s="857"/>
      <c r="Q167" s="683"/>
      <c r="R167" s="683"/>
      <c r="S167" s="662"/>
      <c r="T167" s="687"/>
    </row>
    <row r="168" customFormat="false" ht="14.25" hidden="false" customHeight="false" outlineLevel="0" collapsed="false">
      <c r="A168" s="883"/>
      <c r="B168" s="873"/>
      <c r="C168" s="872"/>
      <c r="D168" s="875" t="s">
        <v>156</v>
      </c>
      <c r="E168" s="683" t="n">
        <v>5.59</v>
      </c>
      <c r="F168" s="683" t="n">
        <v>89</v>
      </c>
      <c r="G168" s="683" t="n">
        <v>25.76</v>
      </c>
      <c r="H168" s="683" t="n">
        <v>21.71</v>
      </c>
      <c r="I168" s="683"/>
      <c r="J168" s="683"/>
      <c r="K168" s="759"/>
      <c r="L168" s="683" t="n">
        <v>22.8</v>
      </c>
      <c r="M168" s="683" t="n">
        <v>52.25</v>
      </c>
      <c r="N168" s="756" t="n">
        <v>495</v>
      </c>
      <c r="O168" s="684" t="n">
        <f aca="false">N168-M168</f>
        <v>442.75</v>
      </c>
      <c r="P168" s="889" t="n">
        <v>45111</v>
      </c>
      <c r="Q168" s="683"/>
      <c r="R168" s="874"/>
      <c r="S168" s="662" t="s">
        <v>160</v>
      </c>
      <c r="T168" s="687" t="str">
        <f aca="false">+C166</f>
        <v>SHL</v>
      </c>
      <c r="U168" s="1" t="str">
        <f aca="false">+S168</f>
        <v>good</v>
      </c>
    </row>
    <row r="169" customFormat="false" ht="14.25" hidden="false" customHeight="false" outlineLevel="0" collapsed="false">
      <c r="A169" s="883"/>
      <c r="B169" s="873"/>
      <c r="C169" s="872"/>
      <c r="D169" s="876" t="s">
        <v>158</v>
      </c>
      <c r="E169" s="793"/>
      <c r="F169" s="793"/>
      <c r="G169" s="793"/>
      <c r="H169" s="793"/>
      <c r="I169" s="793"/>
      <c r="J169" s="793"/>
      <c r="K169" s="877"/>
      <c r="L169" s="793"/>
      <c r="M169" s="793"/>
      <c r="N169" s="796"/>
      <c r="O169" s="890"/>
      <c r="P169" s="885"/>
      <c r="Q169" s="793"/>
      <c r="R169" s="793"/>
      <c r="S169" s="662"/>
      <c r="T169" s="687"/>
    </row>
    <row r="170" customFormat="false" ht="14.25" hidden="false" customHeight="true" outlineLevel="0" collapsed="false">
      <c r="A170" s="859" t="n">
        <v>2</v>
      </c>
      <c r="B170" s="826" t="s">
        <v>246</v>
      </c>
      <c r="C170" s="827" t="s">
        <v>247</v>
      </c>
      <c r="D170" s="657" t="s">
        <v>154</v>
      </c>
      <c r="E170" s="709"/>
      <c r="F170" s="709"/>
      <c r="G170" s="709"/>
      <c r="H170" s="709"/>
      <c r="I170" s="709"/>
      <c r="J170" s="709"/>
      <c r="K170" s="752"/>
      <c r="L170" s="892"/>
      <c r="M170" s="709"/>
      <c r="N170" s="751"/>
      <c r="O170" s="709"/>
      <c r="P170" s="709"/>
      <c r="Q170" s="709"/>
      <c r="R170" s="709"/>
      <c r="S170" s="662"/>
      <c r="T170" s="687"/>
    </row>
    <row r="171" customFormat="false" ht="14.25" hidden="false" customHeight="false" outlineLevel="0" collapsed="false">
      <c r="A171" s="859"/>
      <c r="B171" s="826"/>
      <c r="C171" s="827"/>
      <c r="D171" s="870" t="s">
        <v>155</v>
      </c>
      <c r="E171" s="709"/>
      <c r="F171" s="709"/>
      <c r="G171" s="709"/>
      <c r="H171" s="775"/>
      <c r="I171" s="709"/>
      <c r="J171" s="709"/>
      <c r="K171" s="752"/>
      <c r="L171" s="709"/>
      <c r="M171" s="709"/>
      <c r="N171" s="751"/>
      <c r="O171" s="709"/>
      <c r="P171" s="709"/>
      <c r="Q171" s="709"/>
      <c r="R171" s="709"/>
      <c r="S171" s="662"/>
      <c r="T171" s="687"/>
    </row>
    <row r="172" customFormat="false" ht="14.25" hidden="false" customHeight="false" outlineLevel="0" collapsed="false">
      <c r="A172" s="859"/>
      <c r="B172" s="826"/>
      <c r="C172" s="827"/>
      <c r="D172" s="870" t="s">
        <v>156</v>
      </c>
      <c r="E172" s="709" t="n">
        <v>12.66</v>
      </c>
      <c r="F172" s="709" t="n">
        <v>64</v>
      </c>
      <c r="G172" s="709" t="n">
        <v>13.27</v>
      </c>
      <c r="H172" s="709" t="n">
        <v>132</v>
      </c>
      <c r="I172" s="709"/>
      <c r="J172" s="709"/>
      <c r="K172" s="752"/>
      <c r="L172" s="709" t="n">
        <v>6.14</v>
      </c>
      <c r="M172" s="709" t="n">
        <v>194</v>
      </c>
      <c r="N172" s="751" t="n">
        <v>809</v>
      </c>
      <c r="O172" s="709" t="n">
        <f aca="false">N172-M172</f>
        <v>615</v>
      </c>
      <c r="P172" s="753" t="n">
        <v>45111</v>
      </c>
      <c r="Q172" s="709"/>
      <c r="R172" s="709"/>
      <c r="S172" s="662" t="s">
        <v>160</v>
      </c>
      <c r="T172" s="687" t="str">
        <f aca="false">+C170</f>
        <v>TRH</v>
      </c>
      <c r="U172" s="1" t="str">
        <f aca="false">+S172</f>
        <v>good</v>
      </c>
    </row>
    <row r="173" customFormat="false" ht="14.25" hidden="false" customHeight="false" outlineLevel="0" collapsed="false">
      <c r="A173" s="859"/>
      <c r="B173" s="826"/>
      <c r="C173" s="827"/>
      <c r="D173" s="898" t="s">
        <v>158</v>
      </c>
      <c r="E173" s="710"/>
      <c r="F173" s="710"/>
      <c r="G173" s="710"/>
      <c r="H173" s="710"/>
      <c r="I173" s="710"/>
      <c r="J173" s="710"/>
      <c r="K173" s="802"/>
      <c r="L173" s="710"/>
      <c r="M173" s="710"/>
      <c r="N173" s="755"/>
      <c r="O173" s="710"/>
      <c r="P173" s="710"/>
      <c r="Q173" s="710"/>
      <c r="R173" s="710"/>
      <c r="S173" s="662"/>
      <c r="T173" s="687"/>
    </row>
    <row r="174" customFormat="false" ht="14.25" hidden="false" customHeight="true" outlineLevel="0" collapsed="false">
      <c r="A174" s="860" t="n">
        <v>3</v>
      </c>
      <c r="B174" s="854" t="s">
        <v>248</v>
      </c>
      <c r="C174" s="717" t="s">
        <v>249</v>
      </c>
      <c r="D174" s="717" t="s">
        <v>154</v>
      </c>
      <c r="E174" s="683"/>
      <c r="F174" s="683"/>
      <c r="G174" s="683"/>
      <c r="H174" s="683"/>
      <c r="I174" s="683"/>
      <c r="J174" s="683"/>
      <c r="K174" s="759"/>
      <c r="L174" s="683"/>
      <c r="M174" s="683"/>
      <c r="N174" s="756"/>
      <c r="O174" s="683"/>
      <c r="P174" s="683"/>
      <c r="Q174" s="683"/>
      <c r="R174" s="683"/>
      <c r="S174" s="662"/>
      <c r="T174" s="687"/>
    </row>
    <row r="175" customFormat="false" ht="14.25" hidden="false" customHeight="false" outlineLevel="0" collapsed="false">
      <c r="A175" s="860"/>
      <c r="B175" s="854"/>
      <c r="C175" s="717"/>
      <c r="D175" s="875" t="s">
        <v>155</v>
      </c>
      <c r="E175" s="683"/>
      <c r="F175" s="683"/>
      <c r="G175" s="683"/>
      <c r="H175" s="683"/>
      <c r="I175" s="683"/>
      <c r="J175" s="683"/>
      <c r="K175" s="759"/>
      <c r="L175" s="683"/>
      <c r="M175" s="683"/>
      <c r="N175" s="756"/>
      <c r="O175" s="683"/>
      <c r="P175" s="683"/>
      <c r="Q175" s="683"/>
      <c r="R175" s="683"/>
      <c r="S175" s="662"/>
      <c r="T175" s="687"/>
    </row>
    <row r="176" customFormat="false" ht="14.25" hidden="false" customHeight="false" outlineLevel="0" collapsed="false">
      <c r="A176" s="860"/>
      <c r="B176" s="854"/>
      <c r="C176" s="717"/>
      <c r="D176" s="875" t="s">
        <v>156</v>
      </c>
      <c r="E176" s="683" t="n">
        <v>5.61</v>
      </c>
      <c r="F176" s="683" t="n">
        <v>172</v>
      </c>
      <c r="G176" s="683"/>
      <c r="H176" s="683" t="n">
        <v>97</v>
      </c>
      <c r="I176" s="683"/>
      <c r="J176" s="683"/>
      <c r="K176" s="759"/>
      <c r="L176" s="683" t="n">
        <v>9.95</v>
      </c>
      <c r="M176" s="683" t="n">
        <v>111</v>
      </c>
      <c r="N176" s="756" t="n">
        <v>967</v>
      </c>
      <c r="O176" s="684" t="n">
        <f aca="false">N176-M176</f>
        <v>856</v>
      </c>
      <c r="P176" s="897" t="n">
        <v>45111</v>
      </c>
      <c r="Q176" s="683"/>
      <c r="R176" s="874" t="s">
        <v>250</v>
      </c>
      <c r="S176" s="662" t="s">
        <v>180</v>
      </c>
      <c r="T176" s="687" t="str">
        <f aca="false">+C174</f>
        <v>KDL</v>
      </c>
      <c r="U176" s="1" t="str">
        <f aca="false">+S176</f>
        <v>new</v>
      </c>
    </row>
    <row r="177" customFormat="false" ht="14.25" hidden="false" customHeight="false" outlineLevel="0" collapsed="false">
      <c r="A177" s="860"/>
      <c r="B177" s="854"/>
      <c r="C177" s="717"/>
      <c r="D177" s="875" t="s">
        <v>158</v>
      </c>
      <c r="E177" s="683"/>
      <c r="F177" s="683"/>
      <c r="G177" s="683"/>
      <c r="H177" s="683"/>
      <c r="I177" s="683"/>
      <c r="J177" s="683"/>
      <c r="K177" s="759"/>
      <c r="L177" s="683"/>
      <c r="M177" s="683"/>
      <c r="N177" s="756"/>
      <c r="O177" s="683"/>
      <c r="P177" s="683"/>
      <c r="Q177" s="683"/>
      <c r="R177" s="683"/>
      <c r="S177" s="662"/>
      <c r="T177" s="687"/>
    </row>
    <row r="178" customFormat="false" ht="14.25" hidden="false" customHeight="true" outlineLevel="0" collapsed="false">
      <c r="A178" s="859" t="n">
        <v>4</v>
      </c>
      <c r="B178" s="826" t="s">
        <v>251</v>
      </c>
      <c r="C178" s="827" t="s">
        <v>252</v>
      </c>
      <c r="D178" s="657" t="s">
        <v>154</v>
      </c>
      <c r="E178" s="709"/>
      <c r="F178" s="709"/>
      <c r="G178" s="709"/>
      <c r="H178" s="709"/>
      <c r="I178" s="709"/>
      <c r="J178" s="709"/>
      <c r="K178" s="752"/>
      <c r="L178" s="892"/>
      <c r="M178" s="709"/>
      <c r="N178" s="751"/>
      <c r="O178" s="709"/>
      <c r="P178" s="709"/>
      <c r="Q178" s="709"/>
      <c r="R178" s="709"/>
      <c r="S178" s="662"/>
      <c r="T178" s="687"/>
    </row>
    <row r="179" customFormat="false" ht="14.25" hidden="false" customHeight="false" outlineLevel="0" collapsed="false">
      <c r="A179" s="859"/>
      <c r="B179" s="826"/>
      <c r="C179" s="827"/>
      <c r="D179" s="870" t="s">
        <v>155</v>
      </c>
      <c r="E179" s="709"/>
      <c r="F179" s="709"/>
      <c r="G179" s="709"/>
      <c r="H179" s="775"/>
      <c r="I179" s="709"/>
      <c r="J179" s="709"/>
      <c r="K179" s="752"/>
      <c r="L179" s="709"/>
      <c r="M179" s="709"/>
      <c r="N179" s="751"/>
      <c r="O179" s="709"/>
      <c r="P179" s="709"/>
      <c r="Q179" s="709"/>
      <c r="R179" s="709" t="s">
        <v>253</v>
      </c>
      <c r="S179" s="662" t="s">
        <v>180</v>
      </c>
      <c r="T179" s="687" t="str">
        <f aca="false">+C178</f>
        <v>CITY</v>
      </c>
      <c r="U179" s="1" t="str">
        <f aca="false">+S179</f>
        <v>new</v>
      </c>
    </row>
    <row r="180" customFormat="false" ht="14.25" hidden="false" customHeight="false" outlineLevel="0" collapsed="false">
      <c r="A180" s="859"/>
      <c r="B180" s="826"/>
      <c r="C180" s="827"/>
      <c r="D180" s="870" t="s">
        <v>156</v>
      </c>
      <c r="E180" s="709"/>
      <c r="F180" s="709"/>
      <c r="G180" s="709"/>
      <c r="H180" s="709"/>
      <c r="I180" s="709"/>
      <c r="J180" s="709"/>
      <c r="K180" s="752"/>
      <c r="L180" s="709"/>
      <c r="M180" s="709"/>
      <c r="N180" s="751"/>
      <c r="O180" s="709"/>
      <c r="P180" s="709"/>
      <c r="Q180" s="709"/>
      <c r="R180" s="709"/>
      <c r="S180" s="662"/>
      <c r="AB180" s="633"/>
    </row>
    <row r="181" customFormat="false" ht="14.25" hidden="false" customHeight="false" outlineLevel="0" collapsed="false">
      <c r="A181" s="859"/>
      <c r="B181" s="826"/>
      <c r="C181" s="827"/>
      <c r="D181" s="898" t="s">
        <v>158</v>
      </c>
      <c r="E181" s="710"/>
      <c r="F181" s="710"/>
      <c r="G181" s="710"/>
      <c r="H181" s="710"/>
      <c r="I181" s="710"/>
      <c r="J181" s="710"/>
      <c r="K181" s="802"/>
      <c r="L181" s="710"/>
      <c r="M181" s="710"/>
      <c r="N181" s="755"/>
      <c r="O181" s="710"/>
      <c r="P181" s="710"/>
      <c r="Q181" s="710"/>
      <c r="R181" s="710"/>
      <c r="S181" s="662"/>
      <c r="T181" s="687"/>
    </row>
    <row r="182" customFormat="false" ht="15" hidden="false" customHeight="false" outlineLevel="0" collapsed="false">
      <c r="A182" s="880" t="s">
        <v>254</v>
      </c>
      <c r="B182" s="761"/>
      <c r="C182" s="761"/>
      <c r="D182" s="868"/>
      <c r="E182" s="869"/>
      <c r="F182" s="869"/>
      <c r="G182" s="869"/>
      <c r="H182" s="869"/>
      <c r="I182" s="869"/>
      <c r="K182" s="869"/>
      <c r="L182" s="869"/>
      <c r="M182" s="869"/>
      <c r="N182" s="869"/>
      <c r="O182" s="869"/>
      <c r="P182" s="869"/>
      <c r="Q182" s="869"/>
      <c r="R182" s="869"/>
      <c r="S182" s="869"/>
      <c r="T182" s="687"/>
    </row>
    <row r="183" customFormat="false" ht="14.25" hidden="false" customHeight="true" outlineLevel="0" collapsed="false">
      <c r="A183" s="859" t="n">
        <v>1</v>
      </c>
      <c r="B183" s="826" t="s">
        <v>255</v>
      </c>
      <c r="C183" s="827" t="s">
        <v>80</v>
      </c>
      <c r="D183" s="657" t="s">
        <v>154</v>
      </c>
      <c r="E183" s="709"/>
      <c r="F183" s="709"/>
      <c r="G183" s="709"/>
      <c r="H183" s="709"/>
      <c r="I183" s="709"/>
      <c r="J183" s="709"/>
      <c r="K183" s="752"/>
      <c r="L183" s="709"/>
      <c r="M183" s="709"/>
      <c r="N183" s="751"/>
      <c r="O183" s="709"/>
      <c r="P183" s="709"/>
      <c r="Q183" s="709"/>
      <c r="R183" s="899"/>
      <c r="S183" s="684"/>
      <c r="T183" s="687"/>
    </row>
    <row r="184" customFormat="false" ht="14.25" hidden="false" customHeight="false" outlineLevel="0" collapsed="false">
      <c r="A184" s="859"/>
      <c r="B184" s="826"/>
      <c r="C184" s="827"/>
      <c r="D184" s="870" t="s">
        <v>155</v>
      </c>
      <c r="E184" s="709"/>
      <c r="F184" s="709"/>
      <c r="G184" s="709"/>
      <c r="H184" s="709"/>
      <c r="I184" s="709"/>
      <c r="J184" s="709"/>
      <c r="K184" s="752"/>
      <c r="L184" s="709"/>
      <c r="M184" s="709"/>
      <c r="N184" s="751"/>
      <c r="O184" s="709"/>
      <c r="P184" s="709"/>
      <c r="Q184" s="709"/>
      <c r="R184" s="899"/>
      <c r="S184" s="684"/>
      <c r="T184" s="687"/>
    </row>
    <row r="185" customFormat="false" ht="14.25" hidden="false" customHeight="false" outlineLevel="0" collapsed="false">
      <c r="A185" s="859"/>
      <c r="B185" s="826"/>
      <c r="C185" s="827"/>
      <c r="D185" s="870" t="s">
        <v>156</v>
      </c>
      <c r="E185" s="709" t="n">
        <v>7.17</v>
      </c>
      <c r="F185" s="709" t="n">
        <v>30.54</v>
      </c>
      <c r="G185" s="709" t="n">
        <v>6.57</v>
      </c>
      <c r="H185" s="709" t="n">
        <v>109</v>
      </c>
      <c r="I185" s="709"/>
      <c r="J185" s="709"/>
      <c r="K185" s="752"/>
      <c r="L185" s="709" t="n">
        <v>2</v>
      </c>
      <c r="M185" s="709" t="n">
        <v>133</v>
      </c>
      <c r="N185" s="751" t="n">
        <v>219</v>
      </c>
      <c r="O185" s="709" t="n">
        <f aca="false">N185-M185</f>
        <v>86</v>
      </c>
      <c r="P185" s="753" t="n">
        <v>45111</v>
      </c>
      <c r="Q185" s="709" t="s">
        <v>256</v>
      </c>
      <c r="R185" s="900" t="s">
        <v>257</v>
      </c>
      <c r="S185" s="684" t="s">
        <v>164</v>
      </c>
      <c r="T185" s="687" t="str">
        <f aca="false">+C183</f>
        <v>NIFRA</v>
      </c>
      <c r="U185" s="1" t="str">
        <f aca="false">+S185</f>
        <v>avg</v>
      </c>
    </row>
    <row r="186" customFormat="false" ht="14.25" hidden="false" customHeight="false" outlineLevel="0" collapsed="false">
      <c r="A186" s="859"/>
      <c r="B186" s="826"/>
      <c r="C186" s="827"/>
      <c r="D186" s="667" t="s">
        <v>158</v>
      </c>
      <c r="E186" s="710"/>
      <c r="F186" s="710"/>
      <c r="G186" s="710"/>
      <c r="H186" s="710"/>
      <c r="I186" s="710"/>
      <c r="J186" s="710"/>
      <c r="K186" s="802"/>
      <c r="L186" s="710"/>
      <c r="M186" s="710"/>
      <c r="N186" s="755"/>
      <c r="O186" s="710"/>
      <c r="P186" s="710"/>
      <c r="Q186" s="710"/>
      <c r="R186" s="901"/>
      <c r="S186" s="684"/>
      <c r="T186" s="687"/>
    </row>
    <row r="187" customFormat="false" ht="14.25" hidden="false" customHeight="true" outlineLevel="0" collapsed="false">
      <c r="A187" s="872" t="n">
        <v>2</v>
      </c>
      <c r="B187" s="873" t="s">
        <v>258</v>
      </c>
      <c r="C187" s="872" t="s">
        <v>81</v>
      </c>
      <c r="D187" s="717" t="s">
        <v>154</v>
      </c>
      <c r="E187" s="683"/>
      <c r="F187" s="683"/>
      <c r="G187" s="683"/>
      <c r="H187" s="683"/>
      <c r="I187" s="683"/>
      <c r="J187" s="683"/>
      <c r="K187" s="759"/>
      <c r="L187" s="683"/>
      <c r="M187" s="683"/>
      <c r="N187" s="756"/>
      <c r="O187" s="683"/>
      <c r="P187" s="683"/>
      <c r="Q187" s="683"/>
      <c r="R187" s="902"/>
      <c r="S187" s="684"/>
      <c r="T187" s="687"/>
    </row>
    <row r="188" customFormat="false" ht="14.25" hidden="false" customHeight="false" outlineLevel="0" collapsed="false">
      <c r="A188" s="872"/>
      <c r="B188" s="873"/>
      <c r="C188" s="872"/>
      <c r="D188" s="875" t="s">
        <v>155</v>
      </c>
      <c r="E188" s="683"/>
      <c r="F188" s="683"/>
      <c r="G188" s="683"/>
      <c r="H188" s="683"/>
      <c r="I188" s="683"/>
      <c r="J188" s="683"/>
      <c r="K188" s="759"/>
      <c r="L188" s="683"/>
      <c r="M188" s="683"/>
      <c r="N188" s="756"/>
      <c r="O188" s="683"/>
      <c r="P188" s="683"/>
      <c r="Q188" s="683"/>
      <c r="R188" s="902"/>
      <c r="S188" s="684"/>
      <c r="T188" s="687"/>
    </row>
    <row r="189" customFormat="false" ht="14.25" hidden="false" customHeight="false" outlineLevel="0" collapsed="false">
      <c r="A189" s="872"/>
      <c r="B189" s="873"/>
      <c r="C189" s="872"/>
      <c r="D189" s="875" t="s">
        <v>156</v>
      </c>
      <c r="E189" s="683" t="n">
        <v>6.21</v>
      </c>
      <c r="F189" s="683" t="n">
        <v>30</v>
      </c>
      <c r="G189" s="683" t="n">
        <v>5.53</v>
      </c>
      <c r="H189" s="683" t="n">
        <v>107</v>
      </c>
      <c r="I189" s="683"/>
      <c r="J189" s="683"/>
      <c r="K189" s="759"/>
      <c r="L189" s="683"/>
      <c r="M189" s="683" t="n">
        <v>122</v>
      </c>
      <c r="N189" s="756" t="n">
        <v>184</v>
      </c>
      <c r="O189" s="684" t="n">
        <f aca="false">N189-M189</f>
        <v>62</v>
      </c>
      <c r="P189" s="897" t="n">
        <v>45111</v>
      </c>
      <c r="Q189" s="683" t="s">
        <v>259</v>
      </c>
      <c r="R189" s="903" t="s">
        <v>260</v>
      </c>
      <c r="S189" s="684" t="s">
        <v>164</v>
      </c>
      <c r="T189" s="687" t="str">
        <f aca="false">+C187</f>
        <v>HIDCL</v>
      </c>
      <c r="U189" s="1" t="str">
        <f aca="false">+S189</f>
        <v>avg</v>
      </c>
    </row>
    <row r="190" customFormat="false" ht="14.25" hidden="false" customHeight="false" outlineLevel="0" collapsed="false">
      <c r="A190" s="872"/>
      <c r="B190" s="873"/>
      <c r="C190" s="872"/>
      <c r="D190" s="876" t="s">
        <v>158</v>
      </c>
      <c r="E190" s="793"/>
      <c r="F190" s="793"/>
      <c r="G190" s="793"/>
      <c r="H190" s="793"/>
      <c r="I190" s="793"/>
      <c r="J190" s="793"/>
      <c r="K190" s="877"/>
      <c r="L190" s="793"/>
      <c r="M190" s="793"/>
      <c r="N190" s="796"/>
      <c r="O190" s="793"/>
      <c r="P190" s="793"/>
      <c r="Q190" s="793"/>
      <c r="R190" s="904"/>
      <c r="S190" s="684"/>
      <c r="T190" s="687"/>
    </row>
    <row r="191" customFormat="false" ht="14.25" hidden="false" customHeight="true" outlineLevel="0" collapsed="false">
      <c r="A191" s="859" t="n">
        <v>3</v>
      </c>
      <c r="B191" s="826" t="s">
        <v>261</v>
      </c>
      <c r="C191" s="827" t="s">
        <v>262</v>
      </c>
      <c r="D191" s="657" t="s">
        <v>154</v>
      </c>
      <c r="E191" s="709"/>
      <c r="F191" s="709"/>
      <c r="G191" s="709"/>
      <c r="H191" s="709"/>
      <c r="I191" s="709"/>
      <c r="J191" s="709"/>
      <c r="K191" s="752"/>
      <c r="L191" s="709"/>
      <c r="M191" s="709"/>
      <c r="N191" s="751"/>
      <c r="O191" s="709"/>
      <c r="P191" s="709"/>
      <c r="Q191" s="709"/>
      <c r="R191" s="899"/>
      <c r="S191" s="684"/>
      <c r="T191" s="687"/>
    </row>
    <row r="192" customFormat="false" ht="14.25" hidden="false" customHeight="false" outlineLevel="0" collapsed="false">
      <c r="A192" s="859"/>
      <c r="B192" s="826"/>
      <c r="C192" s="827"/>
      <c r="D192" s="661" t="s">
        <v>155</v>
      </c>
      <c r="E192" s="709"/>
      <c r="F192" s="709"/>
      <c r="G192" s="709"/>
      <c r="H192" s="709"/>
      <c r="I192" s="709"/>
      <c r="J192" s="709"/>
      <c r="K192" s="752"/>
      <c r="L192" s="709"/>
      <c r="M192" s="709"/>
      <c r="N192" s="751"/>
      <c r="O192" s="709"/>
      <c r="P192" s="709"/>
      <c r="Q192" s="709"/>
      <c r="R192" s="899"/>
      <c r="S192" s="684"/>
      <c r="T192" s="687"/>
    </row>
    <row r="193" customFormat="false" ht="14.25" hidden="false" customHeight="false" outlineLevel="0" collapsed="false">
      <c r="A193" s="859"/>
      <c r="B193" s="826"/>
      <c r="C193" s="827"/>
      <c r="D193" s="661" t="s">
        <v>156</v>
      </c>
      <c r="E193" s="709" t="n">
        <v>15</v>
      </c>
      <c r="F193" s="709" t="n">
        <v>59.68</v>
      </c>
      <c r="G193" s="709" t="n">
        <v>9.54</v>
      </c>
      <c r="H193" s="709" t="n">
        <v>158</v>
      </c>
      <c r="I193" s="709"/>
      <c r="J193" s="709"/>
      <c r="K193" s="752"/>
      <c r="L193" s="709" t="n">
        <v>5.69</v>
      </c>
      <c r="M193" s="709" t="n">
        <v>231</v>
      </c>
      <c r="N193" s="751" t="n">
        <v>897</v>
      </c>
      <c r="O193" s="709" t="n">
        <f aca="false">N193-M193</f>
        <v>666</v>
      </c>
      <c r="P193" s="753" t="n">
        <v>45111</v>
      </c>
      <c r="Q193" s="709"/>
      <c r="R193" s="899" t="s">
        <v>263</v>
      </c>
      <c r="S193" s="684" t="s">
        <v>264</v>
      </c>
      <c r="T193" s="687" t="str">
        <f aca="false">+C191</f>
        <v>CHDC</v>
      </c>
      <c r="U193" s="1" t="str">
        <f aca="false">+S193</f>
        <v>nearly lock expire date</v>
      </c>
    </row>
    <row r="194" customFormat="false" ht="14.25" hidden="false" customHeight="false" outlineLevel="0" collapsed="false">
      <c r="A194" s="859"/>
      <c r="B194" s="826"/>
      <c r="C194" s="827"/>
      <c r="D194" s="667" t="s">
        <v>158</v>
      </c>
      <c r="E194" s="710"/>
      <c r="F194" s="710"/>
      <c r="G194" s="710"/>
      <c r="H194" s="710"/>
      <c r="I194" s="710"/>
      <c r="J194" s="710"/>
      <c r="K194" s="802"/>
      <c r="L194" s="710"/>
      <c r="M194" s="710"/>
      <c r="N194" s="755"/>
      <c r="O194" s="710"/>
      <c r="P194" s="710"/>
      <c r="Q194" s="710"/>
      <c r="R194" s="905"/>
      <c r="S194" s="719"/>
      <c r="T194" s="687"/>
    </row>
    <row r="195" customFormat="false" ht="14.25" hidden="false" customHeight="true" outlineLevel="0" collapsed="false">
      <c r="A195" s="717" t="n">
        <v>4</v>
      </c>
      <c r="B195" s="854" t="s">
        <v>265</v>
      </c>
      <c r="C195" s="717" t="s">
        <v>266</v>
      </c>
      <c r="D195" s="717" t="s">
        <v>154</v>
      </c>
      <c r="E195" s="683"/>
      <c r="F195" s="683"/>
      <c r="G195" s="683"/>
      <c r="H195" s="683"/>
      <c r="I195" s="683"/>
      <c r="J195" s="683"/>
      <c r="K195" s="759"/>
      <c r="L195" s="683"/>
      <c r="M195" s="683"/>
      <c r="N195" s="756"/>
      <c r="O195" s="683"/>
      <c r="P195" s="683"/>
      <c r="Q195" s="683"/>
      <c r="R195" s="874"/>
      <c r="S195" s="684"/>
      <c r="T195" s="687"/>
    </row>
    <row r="196" customFormat="false" ht="14.25" hidden="false" customHeight="false" outlineLevel="0" collapsed="false">
      <c r="A196" s="717"/>
      <c r="B196" s="854"/>
      <c r="C196" s="717"/>
      <c r="D196" s="875" t="s">
        <v>155</v>
      </c>
      <c r="E196" s="683"/>
      <c r="F196" s="683"/>
      <c r="G196" s="683"/>
      <c r="H196" s="683"/>
      <c r="I196" s="683"/>
      <c r="J196" s="683"/>
      <c r="K196" s="759"/>
      <c r="L196" s="683"/>
      <c r="M196" s="683"/>
      <c r="N196" s="756"/>
      <c r="O196" s="683"/>
      <c r="P196" s="683"/>
      <c r="Q196" s="683"/>
      <c r="R196" s="874"/>
      <c r="S196" s="684"/>
      <c r="T196" s="687"/>
    </row>
    <row r="197" customFormat="false" ht="14.25" hidden="false" customHeight="false" outlineLevel="0" collapsed="false">
      <c r="A197" s="717"/>
      <c r="B197" s="854"/>
      <c r="C197" s="717"/>
      <c r="D197" s="875" t="s">
        <v>156</v>
      </c>
      <c r="E197" s="683" t="n">
        <v>24</v>
      </c>
      <c r="F197" s="683" t="n">
        <v>85</v>
      </c>
      <c r="G197" s="683" t="n">
        <v>13</v>
      </c>
      <c r="H197" s="683" t="n">
        <v>202</v>
      </c>
      <c r="I197" s="683"/>
      <c r="J197" s="683"/>
      <c r="K197" s="759"/>
      <c r="L197" s="683" t="n">
        <v>10</v>
      </c>
      <c r="M197" s="683" t="n">
        <v>333</v>
      </c>
      <c r="N197" s="756" t="n">
        <v>2095</v>
      </c>
      <c r="O197" s="684" t="n">
        <f aca="false">N197-M197</f>
        <v>1762</v>
      </c>
      <c r="P197" s="897" t="n">
        <v>45113</v>
      </c>
      <c r="Q197" s="683" t="s">
        <v>267</v>
      </c>
      <c r="R197" s="808" t="s">
        <v>268</v>
      </c>
      <c r="S197" s="684" t="s">
        <v>160</v>
      </c>
      <c r="T197" s="687" t="str">
        <f aca="false">+C195</f>
        <v>CIT</v>
      </c>
      <c r="U197" s="1" t="str">
        <f aca="false">+S197</f>
        <v>good</v>
      </c>
    </row>
    <row r="198" customFormat="false" ht="14.25" hidden="false" customHeight="false" outlineLevel="0" collapsed="false">
      <c r="A198" s="717"/>
      <c r="B198" s="854"/>
      <c r="C198" s="717"/>
      <c r="D198" s="875" t="s">
        <v>158</v>
      </c>
      <c r="E198" s="683"/>
      <c r="F198" s="683"/>
      <c r="G198" s="683"/>
      <c r="H198" s="683"/>
      <c r="I198" s="683"/>
      <c r="J198" s="683"/>
      <c r="K198" s="759"/>
      <c r="L198" s="683"/>
      <c r="M198" s="683"/>
      <c r="N198" s="756"/>
      <c r="O198" s="683"/>
      <c r="P198" s="683"/>
      <c r="Q198" s="683"/>
      <c r="R198" s="874"/>
      <c r="S198" s="684"/>
      <c r="T198" s="687"/>
    </row>
    <row r="201" customFormat="false" ht="27.75" hidden="false" customHeight="true" outlineLevel="0" collapsed="false">
      <c r="A201" s="1" t="s">
        <v>269</v>
      </c>
    </row>
    <row r="202" customFormat="false" ht="17.35" hidden="false" customHeight="false" outlineLevel="0" collapsed="false">
      <c r="A202" s="720"/>
      <c r="B202" s="906" t="s">
        <v>270</v>
      </c>
      <c r="C202" s="906" t="s">
        <v>271</v>
      </c>
      <c r="D202" s="906" t="s">
        <v>272</v>
      </c>
      <c r="E202" s="906" t="s">
        <v>273</v>
      </c>
      <c r="I202" s="907" t="n">
        <v>1</v>
      </c>
      <c r="J202" s="907" t="s">
        <v>274</v>
      </c>
      <c r="K202" s="907" t="s">
        <v>275</v>
      </c>
      <c r="L202" s="907"/>
    </row>
    <row r="203" customFormat="false" ht="17.35" hidden="false" customHeight="false" outlineLevel="0" collapsed="false">
      <c r="A203" s="685" t="n">
        <v>1</v>
      </c>
      <c r="B203" s="685" t="s">
        <v>97</v>
      </c>
      <c r="C203" s="685" t="n">
        <v>0</v>
      </c>
      <c r="D203" s="908" t="n">
        <v>735</v>
      </c>
      <c r="E203" s="685" t="n">
        <f aca="false">C203*D203</f>
        <v>0</v>
      </c>
      <c r="F203" s="909"/>
      <c r="I203" s="907" t="n">
        <v>2</v>
      </c>
      <c r="J203" s="907" t="s">
        <v>276</v>
      </c>
      <c r="K203" s="907"/>
      <c r="L203" s="907"/>
    </row>
    <row r="204" customFormat="false" ht="17.35" hidden="false" customHeight="false" outlineLevel="0" collapsed="false">
      <c r="A204" s="685" t="n">
        <v>2</v>
      </c>
      <c r="B204" s="685" t="s">
        <v>102</v>
      </c>
      <c r="C204" s="685" t="n">
        <v>250</v>
      </c>
      <c r="D204" s="908" t="n">
        <v>398</v>
      </c>
      <c r="E204" s="685" t="n">
        <f aca="false">C204*D204</f>
        <v>99500</v>
      </c>
      <c r="I204" s="907" t="n">
        <v>3</v>
      </c>
      <c r="J204" s="907" t="s">
        <v>277</v>
      </c>
      <c r="K204" s="907"/>
      <c r="L204" s="907"/>
    </row>
    <row r="205" customFormat="false" ht="17.35" hidden="false" customHeight="false" outlineLevel="0" collapsed="false">
      <c r="A205" s="685" t="n">
        <v>3</v>
      </c>
      <c r="B205" s="685" t="s">
        <v>89</v>
      </c>
      <c r="C205" s="685" t="n">
        <v>0</v>
      </c>
      <c r="D205" s="908" t="n">
        <v>370</v>
      </c>
      <c r="E205" s="685" t="n">
        <f aca="false">C205*D205</f>
        <v>0</v>
      </c>
      <c r="I205" s="907" t="n">
        <v>4</v>
      </c>
      <c r="J205" s="907" t="s">
        <v>278</v>
      </c>
    </row>
    <row r="206" customFormat="false" ht="17.35" hidden="false" customHeight="false" outlineLevel="0" collapsed="false">
      <c r="A206" s="685" t="n">
        <v>4</v>
      </c>
      <c r="B206" s="685" t="s">
        <v>45</v>
      </c>
      <c r="C206" s="685" t="n">
        <v>50</v>
      </c>
      <c r="D206" s="908" t="n">
        <v>2200</v>
      </c>
      <c r="E206" s="685" t="n">
        <f aca="false">C206*D206</f>
        <v>110000</v>
      </c>
      <c r="I206" s="907" t="n">
        <v>5</v>
      </c>
      <c r="J206" s="907" t="s">
        <v>279</v>
      </c>
    </row>
    <row r="207" customFormat="false" ht="17.35" hidden="false" customHeight="false" outlineLevel="0" collapsed="false">
      <c r="A207" s="685" t="n">
        <v>5</v>
      </c>
      <c r="B207" s="685" t="s">
        <v>266</v>
      </c>
      <c r="C207" s="685" t="n">
        <v>50</v>
      </c>
      <c r="D207" s="908" t="n">
        <v>2070</v>
      </c>
      <c r="E207" s="685" t="n">
        <f aca="false">C207*D207</f>
        <v>103500</v>
      </c>
      <c r="I207" s="907" t="n">
        <v>6</v>
      </c>
      <c r="J207" s="907" t="s">
        <v>280</v>
      </c>
    </row>
    <row r="208" customFormat="false" ht="17.35" hidden="false" customHeight="false" outlineLevel="0" collapsed="false">
      <c r="A208" s="685" t="n">
        <v>6</v>
      </c>
      <c r="B208" s="685" t="s">
        <v>205</v>
      </c>
      <c r="C208" s="685" t="n">
        <v>0</v>
      </c>
      <c r="D208" s="908" t="n">
        <v>1270</v>
      </c>
      <c r="E208" s="685" t="n">
        <f aca="false">C208*D208</f>
        <v>0</v>
      </c>
      <c r="I208" s="907" t="n">
        <v>7</v>
      </c>
      <c r="J208" s="907" t="s">
        <v>281</v>
      </c>
    </row>
    <row r="209" customFormat="false" ht="14.25" hidden="false" customHeight="false" outlineLevel="0" collapsed="false">
      <c r="A209" s="685" t="n">
        <v>7</v>
      </c>
      <c r="B209" s="685" t="s">
        <v>98</v>
      </c>
      <c r="C209" s="685" t="n">
        <v>0</v>
      </c>
      <c r="D209" s="908" t="n">
        <v>600</v>
      </c>
      <c r="E209" s="685" t="n">
        <f aca="false">C209*D209</f>
        <v>0</v>
      </c>
    </row>
    <row r="210" customFormat="false" ht="14.25" hidden="false" customHeight="false" outlineLevel="0" collapsed="false">
      <c r="A210" s="720" t="n">
        <v>8</v>
      </c>
      <c r="B210" s="720" t="s">
        <v>74</v>
      </c>
      <c r="C210" s="720" t="n">
        <v>0</v>
      </c>
      <c r="D210" s="908" t="n">
        <v>575</v>
      </c>
      <c r="E210" s="685" t="n">
        <f aca="false">C210*D210</f>
        <v>0</v>
      </c>
    </row>
    <row r="211" customFormat="false" ht="14.25" hidden="false" customHeight="false" outlineLevel="0" collapsed="false">
      <c r="A211" s="720" t="n">
        <v>9</v>
      </c>
      <c r="B211" s="720" t="s">
        <v>94</v>
      </c>
      <c r="C211" s="720" t="n">
        <v>0</v>
      </c>
      <c r="D211" s="910" t="n">
        <v>450</v>
      </c>
      <c r="E211" s="685" t="n">
        <f aca="false">C211*D211</f>
        <v>0</v>
      </c>
    </row>
    <row r="212" customFormat="false" ht="14.25" hidden="false" customHeight="false" outlineLevel="0" collapsed="false">
      <c r="A212" s="685" t="n">
        <v>10</v>
      </c>
      <c r="B212" s="685" t="s">
        <v>120</v>
      </c>
      <c r="C212" s="685" t="n">
        <v>0</v>
      </c>
      <c r="D212" s="910" t="n">
        <v>900</v>
      </c>
      <c r="E212" s="685" t="n">
        <f aca="false">C212*D212</f>
        <v>0</v>
      </c>
    </row>
    <row r="213" customFormat="false" ht="14.25" hidden="false" customHeight="false" outlineLevel="0" collapsed="false">
      <c r="A213" s="685" t="n">
        <v>11</v>
      </c>
      <c r="B213" s="685" t="s">
        <v>66</v>
      </c>
      <c r="C213" s="685" t="n">
        <v>0</v>
      </c>
      <c r="D213" s="910" t="n">
        <v>900</v>
      </c>
      <c r="E213" s="685" t="n">
        <f aca="false">C213*D213</f>
        <v>0</v>
      </c>
    </row>
    <row r="214" customFormat="false" ht="14.25" hidden="false" customHeight="false" outlineLevel="0" collapsed="false">
      <c r="E214" s="9" t="n">
        <f aca="false">SUM(E203:E212)</f>
        <v>313000</v>
      </c>
    </row>
  </sheetData>
  <mergeCells count="138">
    <mergeCell ref="A1:D1"/>
    <mergeCell ref="A4:A7"/>
    <mergeCell ref="B4:B7"/>
    <mergeCell ref="A8:A11"/>
    <mergeCell ref="B8:B11"/>
    <mergeCell ref="A12:A15"/>
    <mergeCell ref="B12:B15"/>
    <mergeCell ref="C12:C15"/>
    <mergeCell ref="A16:A19"/>
    <mergeCell ref="B16:B19"/>
    <mergeCell ref="C16:C19"/>
    <mergeCell ref="A20:A23"/>
    <mergeCell ref="B20:B23"/>
    <mergeCell ref="C20:C23"/>
    <mergeCell ref="A24:A27"/>
    <mergeCell ref="B24:B27"/>
    <mergeCell ref="C24:C27"/>
    <mergeCell ref="A28:A31"/>
    <mergeCell ref="B28:B31"/>
    <mergeCell ref="C28:C31"/>
    <mergeCell ref="A32:C32"/>
    <mergeCell ref="A33:A36"/>
    <mergeCell ref="B33:B36"/>
    <mergeCell ref="C33:C36"/>
    <mergeCell ref="A37:A40"/>
    <mergeCell ref="B37:B40"/>
    <mergeCell ref="C37:C40"/>
    <mergeCell ref="A41:A44"/>
    <mergeCell ref="B41:B44"/>
    <mergeCell ref="C41:C44"/>
    <mergeCell ref="A46:A49"/>
    <mergeCell ref="B46:B49"/>
    <mergeCell ref="C46:C49"/>
    <mergeCell ref="A50:A53"/>
    <mergeCell ref="B50:B53"/>
    <mergeCell ref="C50:C53"/>
    <mergeCell ref="A54:A57"/>
    <mergeCell ref="B54:B57"/>
    <mergeCell ref="C54:C57"/>
    <mergeCell ref="A59:A62"/>
    <mergeCell ref="B59:B62"/>
    <mergeCell ref="C59:C62"/>
    <mergeCell ref="A63:A66"/>
    <mergeCell ref="B63:B66"/>
    <mergeCell ref="C63:C66"/>
    <mergeCell ref="A67:A70"/>
    <mergeCell ref="B67:B70"/>
    <mergeCell ref="C67:C70"/>
    <mergeCell ref="A71:A74"/>
    <mergeCell ref="B71:B74"/>
    <mergeCell ref="C71:C74"/>
    <mergeCell ref="A75:A78"/>
    <mergeCell ref="B75:B78"/>
    <mergeCell ref="C75:C78"/>
    <mergeCell ref="A80:A83"/>
    <mergeCell ref="B80:B83"/>
    <mergeCell ref="C80:C83"/>
    <mergeCell ref="A84:A87"/>
    <mergeCell ref="B84:B87"/>
    <mergeCell ref="C84:C87"/>
    <mergeCell ref="A88:A91"/>
    <mergeCell ref="B88:B91"/>
    <mergeCell ref="C88:C91"/>
    <mergeCell ref="A92:A95"/>
    <mergeCell ref="B92:B95"/>
    <mergeCell ref="C92:C95"/>
    <mergeCell ref="A96:A99"/>
    <mergeCell ref="B96:B99"/>
    <mergeCell ref="C96:C99"/>
    <mergeCell ref="A100:A103"/>
    <mergeCell ref="B100:B103"/>
    <mergeCell ref="C100:C103"/>
    <mergeCell ref="A104:A107"/>
    <mergeCell ref="B104:B107"/>
    <mergeCell ref="C104:C107"/>
    <mergeCell ref="A108:A111"/>
    <mergeCell ref="B108:B111"/>
    <mergeCell ref="C108:C111"/>
    <mergeCell ref="A112:A115"/>
    <mergeCell ref="B112:B115"/>
    <mergeCell ref="C112:C115"/>
    <mergeCell ref="A117:A120"/>
    <mergeCell ref="B117:B120"/>
    <mergeCell ref="C117:C120"/>
    <mergeCell ref="A121:A124"/>
    <mergeCell ref="B121:B124"/>
    <mergeCell ref="C121:C124"/>
    <mergeCell ref="A125:A128"/>
    <mergeCell ref="B125:B128"/>
    <mergeCell ref="C125:C128"/>
    <mergeCell ref="A131:A134"/>
    <mergeCell ref="B131:B134"/>
    <mergeCell ref="C131:C134"/>
    <mergeCell ref="A135:A138"/>
    <mergeCell ref="B135:B138"/>
    <mergeCell ref="C135:C138"/>
    <mergeCell ref="A139:A142"/>
    <mergeCell ref="B139:B142"/>
    <mergeCell ref="C139:C142"/>
    <mergeCell ref="A144:A147"/>
    <mergeCell ref="B144:B147"/>
    <mergeCell ref="C144:C147"/>
    <mergeCell ref="A148:A151"/>
    <mergeCell ref="B148:B151"/>
    <mergeCell ref="C148:C151"/>
    <mergeCell ref="A153:A156"/>
    <mergeCell ref="B153:B156"/>
    <mergeCell ref="C153:C156"/>
    <mergeCell ref="A157:A160"/>
    <mergeCell ref="B157:B160"/>
    <mergeCell ref="C157:C160"/>
    <mergeCell ref="A161:A164"/>
    <mergeCell ref="B161:B164"/>
    <mergeCell ref="C161:C164"/>
    <mergeCell ref="A166:A169"/>
    <mergeCell ref="B166:B169"/>
    <mergeCell ref="C166:C169"/>
    <mergeCell ref="A170:A173"/>
    <mergeCell ref="B170:B173"/>
    <mergeCell ref="C170:C173"/>
    <mergeCell ref="A174:A177"/>
    <mergeCell ref="B174:B177"/>
    <mergeCell ref="C174:C177"/>
    <mergeCell ref="A178:A181"/>
    <mergeCell ref="B178:B181"/>
    <mergeCell ref="C178:C181"/>
    <mergeCell ref="A183:A186"/>
    <mergeCell ref="B183:B186"/>
    <mergeCell ref="C183:C186"/>
    <mergeCell ref="A187:A190"/>
    <mergeCell ref="B187:B190"/>
    <mergeCell ref="C187:C190"/>
    <mergeCell ref="A191:A194"/>
    <mergeCell ref="B191:B194"/>
    <mergeCell ref="C191:C194"/>
    <mergeCell ref="A195:A198"/>
    <mergeCell ref="B195:B198"/>
    <mergeCell ref="C195:C198"/>
  </mergeCells>
  <printOptions headings="false" gridLines="false" gridLinesSet="true" horizontalCentered="true" verticalCentered="true"/>
  <pageMargins left="0.7" right="0.7" top="0.75" bottom="0.75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331"/>
  <sheetViews>
    <sheetView showFormulas="false" showGridLines="true" showRowColHeaders="true" showZeros="true" rightToLeft="false" tabSelected="false" showOutlineSymbols="true" defaultGridColor="true" view="normal" topLeftCell="A151" colorId="64" zoomScale="100" zoomScaleNormal="100" zoomScalePageLayoutView="100" workbookViewId="0">
      <selection pane="topLeft" activeCell="F175" activeCellId="0" sqref="F175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43"/>
    <col collapsed="false" customWidth="true" hidden="false" outlineLevel="0" max="3" min="2" style="1" width="17.73"/>
    <col collapsed="false" customWidth="true" hidden="false" outlineLevel="0" max="4" min="4" style="911" width="29.18"/>
    <col collapsed="false" customWidth="true" hidden="false" outlineLevel="0" max="5" min="5" style="1" width="17.45"/>
    <col collapsed="false" customWidth="true" hidden="false" outlineLevel="0" max="9" min="9" style="1" width="20.27"/>
    <col collapsed="false" customWidth="true" hidden="false" outlineLevel="0" max="11" min="11" style="1" width="20.82"/>
    <col collapsed="false" customWidth="true" hidden="false" outlineLevel="0" max="12" min="12" style="1" width="10.27"/>
    <col collapsed="false" customWidth="true" hidden="false" outlineLevel="0" max="13" min="13" style="1" width="36.73"/>
    <col collapsed="false" customWidth="true" hidden="false" outlineLevel="0" max="14" min="14" style="1" width="16.54"/>
    <col collapsed="false" customWidth="true" hidden="false" outlineLevel="0" max="18" min="18" style="1" width="33.45"/>
  </cols>
  <sheetData>
    <row r="1" customFormat="false" ht="14.25" hidden="false" customHeight="false" outlineLevel="0" collapsed="false">
      <c r="E1" s="912" t="s">
        <v>282</v>
      </c>
      <c r="F1" s="912" t="s">
        <v>283</v>
      </c>
      <c r="G1" s="912" t="s">
        <v>284</v>
      </c>
      <c r="H1" s="912" t="s">
        <v>285</v>
      </c>
      <c r="I1" s="912" t="s">
        <v>286</v>
      </c>
      <c r="J1" s="912" t="s">
        <v>287</v>
      </c>
      <c r="K1" s="912" t="s">
        <v>288</v>
      </c>
      <c r="L1" s="912" t="s">
        <v>289</v>
      </c>
      <c r="M1" s="912" t="s">
        <v>290</v>
      </c>
      <c r="N1" s="912" t="s">
        <v>291</v>
      </c>
    </row>
    <row r="2" customFormat="false" ht="14.25" hidden="false" customHeight="false" outlineLevel="0" collapsed="false">
      <c r="A2" s="9" t="s">
        <v>292</v>
      </c>
      <c r="B2" s="9" t="s">
        <v>293</v>
      </c>
      <c r="C2" s="9"/>
      <c r="D2" s="913" t="s">
        <v>294</v>
      </c>
      <c r="E2" s="4" t="s">
        <v>295</v>
      </c>
      <c r="F2" s="9" t="s">
        <v>296</v>
      </c>
      <c r="G2" s="9" t="s">
        <v>297</v>
      </c>
      <c r="H2" s="9" t="s">
        <v>298</v>
      </c>
      <c r="I2" s="9" t="s">
        <v>299</v>
      </c>
      <c r="J2" s="9" t="s">
        <v>300</v>
      </c>
      <c r="K2" s="9" t="s">
        <v>301</v>
      </c>
      <c r="L2" s="9" t="s">
        <v>302</v>
      </c>
      <c r="M2" s="9" t="s">
        <v>303</v>
      </c>
      <c r="N2" s="9" t="s">
        <v>304</v>
      </c>
    </row>
    <row r="3" customFormat="false" ht="14.25" hidden="false" customHeight="false" outlineLevel="0" collapsed="false">
      <c r="A3" s="1" t="s">
        <v>305</v>
      </c>
      <c r="B3" s="4" t="s">
        <v>72</v>
      </c>
      <c r="C3" s="4" t="str">
        <f aca="false">+IF(D3=$E$1,$E$2,IF(D3=$F$1,$F$2,IF(D3=$G$1,$G$2,IF(D3=$H$1,$H$2,IF(D3=$I$1,$I$2,IF(D3=$J$1,$J$2,IF(D3=$K$1,$K$2,IF(D3=$L$1,$L$2,IF(D3=$M$1,$M$2,$N$2)))))))))</f>
        <v>CB</v>
      </c>
      <c r="D3" s="914" t="str">
        <f aca="false">+VLOOKUP(A3,$M$6:$N$320,2,FALSE())</f>
        <v>Commercial Banks</v>
      </c>
    </row>
    <row r="4" customFormat="false" ht="14.25" hidden="false" customHeight="false" outlineLevel="0" collapsed="false">
      <c r="A4" s="1" t="s">
        <v>306</v>
      </c>
      <c r="B4" s="4" t="s">
        <v>108</v>
      </c>
      <c r="C4" s="4" t="str">
        <f aca="false">+IF(D4=$E$1,$E$2,IF(D4=$F$1,$F$2,IF(D4=$G$1,$G$2,IF(D4=$H$1,$H$2,IF(D4=$I$1,$I$2,IF(D4=$J$1,$J$2,IF(D4=$K$1,$K$2,IF(D4=$L$1,$L$2,IF(D4=$M$1,$M$2,$N$2)))))))))</f>
        <v>CB</v>
      </c>
      <c r="D4" s="914" t="str">
        <f aca="false">+VLOOKUP(A4,$M$6:$N$320,2,FALSE())</f>
        <v>Commercial Banks</v>
      </c>
    </row>
    <row r="5" customFormat="false" ht="14.25" hidden="false" customHeight="false" outlineLevel="0" collapsed="false">
      <c r="A5" s="1" t="s">
        <v>307</v>
      </c>
      <c r="B5" s="4" t="s">
        <v>90</v>
      </c>
      <c r="C5" s="4" t="str">
        <f aca="false">+IF(D5=$E$1,$E$2,IF(D5=$F$1,$F$2,IF(D5=$G$1,$G$2,IF(D5=$H$1,$H$2,IF(D5=$I$1,$I$2,IF(D5=$J$1,$J$2,IF(D5=$K$1,$K$2,IF(D5=$L$1,$L$2,IF(D5=$M$1,$M$2,$N$2)))))))))</f>
        <v>CB</v>
      </c>
      <c r="D5" s="914" t="str">
        <f aca="false">+VLOOKUP(A5,$M$6:$N$320,2,FALSE())</f>
        <v>Commercial Banks</v>
      </c>
      <c r="M5" s="4" t="s">
        <v>308</v>
      </c>
      <c r="N5" s="4" t="s">
        <v>309</v>
      </c>
    </row>
    <row r="6" customFormat="false" ht="14.25" hidden="false" customHeight="false" outlineLevel="0" collapsed="false">
      <c r="A6" s="1" t="s">
        <v>310</v>
      </c>
      <c r="B6" s="4" t="s">
        <v>44</v>
      </c>
      <c r="C6" s="4" t="str">
        <f aca="false">+IF(D6=$E$1,$E$2,IF(D6=$F$1,$F$2,IF(D6=$G$1,$G$2,IF(D6=$H$1,$H$2,IF(D6=$I$1,$I$2,IF(D6=$J$1,$J$2,IF(D6=$K$1,$K$2,IF(D6=$L$1,$L$2,IF(D6=$M$1,$M$2,$N$2)))))))))</f>
        <v>CB</v>
      </c>
      <c r="D6" s="914" t="str">
        <f aca="false">+VLOOKUP(A6,$M$6:$N$320,2,FALSE())</f>
        <v>Commercial Banks</v>
      </c>
      <c r="H6" s="4" t="s">
        <v>85</v>
      </c>
      <c r="M6" s="4" t="s">
        <v>305</v>
      </c>
      <c r="N6" s="4" t="s">
        <v>282</v>
      </c>
    </row>
    <row r="7" customFormat="false" ht="14.25" hidden="false" customHeight="false" outlineLevel="0" collapsed="false">
      <c r="A7" s="1" t="s">
        <v>311</v>
      </c>
      <c r="B7" s="4" t="s">
        <v>312</v>
      </c>
      <c r="C7" s="4" t="str">
        <f aca="false">+IF(D7=$E$1,$E$2,IF(D7=$F$1,$F$2,IF(D7=$G$1,$G$2,IF(D7=$H$1,$H$2,IF(D7=$I$1,$I$2,IF(D7=$J$1,$J$2,IF(D7=$K$1,$K$2,IF(D7=$L$1,$L$2,IF(D7=$M$1,$M$2,$N$2)))))))))</f>
        <v>CB</v>
      </c>
      <c r="D7" s="914" t="str">
        <f aca="false">+VLOOKUP(A7,$M$6:$N$320,2,FALSE())</f>
        <v>Commercial Banks</v>
      </c>
      <c r="H7" s="4" t="s">
        <v>313</v>
      </c>
      <c r="M7" s="4" t="s">
        <v>306</v>
      </c>
      <c r="N7" s="4" t="s">
        <v>282</v>
      </c>
    </row>
    <row r="8" customFormat="false" ht="14.25" hidden="false" customHeight="false" outlineLevel="0" collapsed="false">
      <c r="A8" s="1" t="s">
        <v>314</v>
      </c>
      <c r="B8" s="4" t="s">
        <v>39</v>
      </c>
      <c r="C8" s="4" t="str">
        <f aca="false">+IF(D8=$E$1,$E$2,IF(D8=$F$1,$F$2,IF(D8=$G$1,$G$2,IF(D8=$H$1,$H$2,IF(D8=$I$1,$I$2,IF(D8=$J$1,$J$2,IF(D8=$K$1,$K$2,IF(D8=$L$1,$L$2,IF(D8=$M$1,$M$2,$N$2)))))))))</f>
        <v>CB</v>
      </c>
      <c r="D8" s="914" t="str">
        <f aca="false">+VLOOKUP(A8,$M$6:$N$320,2,FALSE())</f>
        <v>Commercial Banks</v>
      </c>
      <c r="H8" s="4" t="s">
        <v>315</v>
      </c>
      <c r="M8" s="4" t="s">
        <v>307</v>
      </c>
      <c r="N8" s="4" t="s">
        <v>282</v>
      </c>
    </row>
    <row r="9" customFormat="false" ht="14.25" hidden="false" customHeight="false" outlineLevel="0" collapsed="false">
      <c r="A9" s="1" t="s">
        <v>316</v>
      </c>
      <c r="B9" s="4" t="s">
        <v>116</v>
      </c>
      <c r="C9" s="4" t="str">
        <f aca="false">+IF(D9=$E$1,$E$2,IF(D9=$F$1,$F$2,IF(D9=$G$1,$G$2,IF(D9=$H$1,$H$2,IF(D9=$I$1,$I$2,IF(D9=$J$1,$J$2,IF(D9=$K$1,$K$2,IF(D9=$L$1,$L$2,IF(D9=$M$1,$M$2,$N$2)))))))))</f>
        <v>CB</v>
      </c>
      <c r="D9" s="914" t="str">
        <f aca="false">+VLOOKUP(A9,$M$6:$N$320,2,FALSE())</f>
        <v>Commercial Banks</v>
      </c>
      <c r="H9" s="4" t="s">
        <v>317</v>
      </c>
      <c r="M9" s="4" t="s">
        <v>310</v>
      </c>
      <c r="N9" s="4" t="s">
        <v>282</v>
      </c>
    </row>
    <row r="10" customFormat="false" ht="14.25" hidden="false" customHeight="false" outlineLevel="0" collapsed="false">
      <c r="A10" s="1" t="s">
        <v>318</v>
      </c>
      <c r="B10" s="4" t="s">
        <v>319</v>
      </c>
      <c r="C10" s="4" t="str">
        <f aca="false">+IF(D10=$E$1,$E$2,IF(D10=$F$1,$F$2,IF(D10=$G$1,$G$2,IF(D10=$H$1,$H$2,IF(D10=$I$1,$I$2,IF(D10=$J$1,$J$2,IF(D10=$K$1,$K$2,IF(D10=$L$1,$L$2,IF(D10=$M$1,$M$2,$N$2)))))))))</f>
        <v>CB</v>
      </c>
      <c r="D10" s="914" t="str">
        <f aca="false">+VLOOKUP(A10,$M$6:$N$320,2,FALSE())</f>
        <v>Commercial Banks</v>
      </c>
      <c r="H10" s="4" t="s">
        <v>320</v>
      </c>
      <c r="M10" s="4" t="s">
        <v>311</v>
      </c>
      <c r="N10" s="4" t="s">
        <v>282</v>
      </c>
    </row>
    <row r="11" customFormat="false" ht="14.25" hidden="false" customHeight="false" outlineLevel="0" collapsed="false">
      <c r="A11" s="1" t="s">
        <v>321</v>
      </c>
      <c r="B11" s="4" t="s">
        <v>322</v>
      </c>
      <c r="C11" s="4" t="str">
        <f aca="false">+IF(D11=$E$1,$E$2,IF(D11=$F$1,$F$2,IF(D11=$G$1,$G$2,IF(D11=$H$1,$H$2,IF(D11=$I$1,$I$2,IF(D11=$J$1,$J$2,IF(D11=$K$1,$K$2,IF(D11=$L$1,$L$2,IF(D11=$M$1,$M$2,$N$2)))))))))</f>
        <v>CB</v>
      </c>
      <c r="D11" s="914" t="str">
        <f aca="false">+VLOOKUP(A11,$M$6:$N$320,2,FALSE())</f>
        <v>Commercial Banks</v>
      </c>
      <c r="H11" s="4" t="s">
        <v>41</v>
      </c>
      <c r="M11" s="4" t="s">
        <v>314</v>
      </c>
      <c r="N11" s="4" t="s">
        <v>282</v>
      </c>
    </row>
    <row r="12" customFormat="false" ht="14.25" hidden="false" customHeight="false" outlineLevel="0" collapsed="false">
      <c r="A12" s="1" t="s">
        <v>323</v>
      </c>
      <c r="B12" s="4" t="s">
        <v>47</v>
      </c>
      <c r="C12" s="4" t="str">
        <f aca="false">+IF(D12=$E$1,$E$2,IF(D12=$F$1,$F$2,IF(D12=$G$1,$G$2,IF(D12=$H$1,$H$2,IF(D12=$I$1,$I$2,IF(D12=$J$1,$J$2,IF(D12=$K$1,$K$2,IF(D12=$L$1,$L$2,IF(D12=$M$1,$M$2,$N$2)))))))))</f>
        <v>CB</v>
      </c>
      <c r="D12" s="914" t="str">
        <f aca="false">+VLOOKUP(A12,$M$6:$N$320,2,FALSE())</f>
        <v>Commercial Banks</v>
      </c>
      <c r="H12" s="4" t="s">
        <v>104</v>
      </c>
      <c r="M12" s="4" t="s">
        <v>316</v>
      </c>
      <c r="N12" s="4" t="s">
        <v>282</v>
      </c>
    </row>
    <row r="13" customFormat="false" ht="14.25" hidden="false" customHeight="false" outlineLevel="0" collapsed="false">
      <c r="A13" s="1" t="s">
        <v>324</v>
      </c>
      <c r="B13" s="4" t="s">
        <v>325</v>
      </c>
      <c r="C13" s="4" t="str">
        <f aca="false">+IF(D13=$E$1,$E$2,IF(D13=$F$1,$F$2,IF(D13=$G$1,$G$2,IF(D13=$H$1,$H$2,IF(D13=$I$1,$I$2,IF(D13=$J$1,$J$2,IF(D13=$K$1,$K$2,IF(D13=$L$1,$L$2,IF(D13=$M$1,$M$2,$N$2)))))))))</f>
        <v>CB</v>
      </c>
      <c r="D13" s="914" t="str">
        <f aca="false">+VLOOKUP(A13,$M$6:$N$320,2,FALSE())</f>
        <v>Commercial Banks</v>
      </c>
      <c r="H13" s="4" t="s">
        <v>326</v>
      </c>
      <c r="M13" s="4" t="s">
        <v>318</v>
      </c>
      <c r="N13" s="4" t="s">
        <v>282</v>
      </c>
    </row>
    <row r="14" customFormat="false" ht="14.25" hidden="false" customHeight="false" outlineLevel="0" collapsed="false">
      <c r="A14" s="1" t="s">
        <v>327</v>
      </c>
      <c r="B14" s="4" t="s">
        <v>106</v>
      </c>
      <c r="C14" s="4" t="str">
        <f aca="false">+IF(D14=$E$1,$E$2,IF(D14=$F$1,$F$2,IF(D14=$G$1,$G$2,IF(D14=$H$1,$H$2,IF(D14=$I$1,$I$2,IF(D14=$J$1,$J$2,IF(D14=$K$1,$K$2,IF(D14=$L$1,$L$2,IF(D14=$M$1,$M$2,$N$2)))))))))</f>
        <v>CB</v>
      </c>
      <c r="D14" s="914" t="str">
        <f aca="false">+VLOOKUP(A14,$M$6:$N$320,2,FALSE())</f>
        <v>Commercial Banks</v>
      </c>
      <c r="H14" s="4" t="s">
        <v>100</v>
      </c>
      <c r="M14" s="4" t="s">
        <v>321</v>
      </c>
      <c r="N14" s="4" t="s">
        <v>282</v>
      </c>
    </row>
    <row r="15" customFormat="false" ht="14.25" hidden="false" customHeight="false" outlineLevel="0" collapsed="false">
      <c r="A15" s="1" t="s">
        <v>328</v>
      </c>
      <c r="B15" s="4" t="s">
        <v>87</v>
      </c>
      <c r="C15" s="4" t="str">
        <f aca="false">+IF(D15=$E$1,$E$2,IF(D15=$F$1,$F$2,IF(D15=$G$1,$G$2,IF(D15=$H$1,$H$2,IF(D15=$I$1,$I$2,IF(D15=$J$1,$J$2,IF(D15=$K$1,$K$2,IF(D15=$L$1,$L$2,IF(D15=$M$1,$M$2,$N$2)))))))))</f>
        <v>CB</v>
      </c>
      <c r="D15" s="914" t="str">
        <f aca="false">+VLOOKUP(A15,$M$6:$N$320,2,FALSE())</f>
        <v>Commercial Banks</v>
      </c>
      <c r="H15" s="4" t="s">
        <v>101</v>
      </c>
      <c r="M15" s="4" t="s">
        <v>323</v>
      </c>
      <c r="N15" s="4" t="s">
        <v>282</v>
      </c>
    </row>
    <row r="16" customFormat="false" ht="14.25" hidden="false" customHeight="false" outlineLevel="0" collapsed="false">
      <c r="A16" s="1" t="s">
        <v>329</v>
      </c>
      <c r="B16" s="4" t="s">
        <v>88</v>
      </c>
      <c r="C16" s="4" t="str">
        <f aca="false">+IF(D16=$E$1,$E$2,IF(D16=$F$1,$F$2,IF(D16=$G$1,$G$2,IF(D16=$H$1,$H$2,IF(D16=$I$1,$I$2,IF(D16=$J$1,$J$2,IF(D16=$K$1,$K$2,IF(D16=$L$1,$L$2,IF(D16=$M$1,$M$2,$N$2)))))))))</f>
        <v>CB</v>
      </c>
      <c r="D16" s="914" t="str">
        <f aca="false">+VLOOKUP(A16,$M$6:$N$320,2,FALSE())</f>
        <v>Commercial Banks</v>
      </c>
      <c r="H16" s="4" t="s">
        <v>91</v>
      </c>
      <c r="M16" s="4" t="s">
        <v>324</v>
      </c>
      <c r="N16" s="4" t="s">
        <v>282</v>
      </c>
    </row>
    <row r="17" customFormat="false" ht="14.25" hidden="false" customHeight="false" outlineLevel="0" collapsed="false">
      <c r="A17" s="1" t="s">
        <v>330</v>
      </c>
      <c r="B17" s="4" t="s">
        <v>153</v>
      </c>
      <c r="C17" s="4" t="str">
        <f aca="false">+IF(D17=$E$1,$E$2,IF(D17=$F$1,$F$2,IF(D17=$G$1,$G$2,IF(D17=$H$1,$H$2,IF(D17=$I$1,$I$2,IF(D17=$J$1,$J$2,IF(D17=$K$1,$K$2,IF(D17=$L$1,$L$2,IF(D17=$M$1,$M$2,$N$2)))))))))</f>
        <v>CB</v>
      </c>
      <c r="D17" s="914" t="str">
        <f aca="false">+VLOOKUP(A17,$M$6:$N$320,2,FALSE())</f>
        <v>Commercial Banks</v>
      </c>
      <c r="H17" s="4" t="s">
        <v>75</v>
      </c>
      <c r="M17" s="4" t="s">
        <v>331</v>
      </c>
      <c r="N17" s="4" t="s">
        <v>332</v>
      </c>
    </row>
    <row r="18" customFormat="false" ht="14.25" hidden="false" customHeight="false" outlineLevel="0" collapsed="false">
      <c r="A18" s="1" t="s">
        <v>333</v>
      </c>
      <c r="B18" s="4" t="s">
        <v>65</v>
      </c>
      <c r="C18" s="4" t="str">
        <f aca="false">+IF(D18=$E$1,$E$2,IF(D18=$F$1,$F$2,IF(D18=$G$1,$G$2,IF(D18=$H$1,$H$2,IF(D18=$I$1,$I$2,IF(D18=$J$1,$J$2,IF(D18=$K$1,$K$2,IF(D18=$L$1,$L$2,IF(D18=$M$1,$M$2,$N$2)))))))))</f>
        <v>CB</v>
      </c>
      <c r="D18" s="914" t="str">
        <f aca="false">+VLOOKUP(A18,$M$6:$N$320,2,FALSE())</f>
        <v>Commercial Banks</v>
      </c>
      <c r="H18" s="4" t="s">
        <v>334</v>
      </c>
      <c r="M18" s="4" t="s">
        <v>335</v>
      </c>
      <c r="N18" s="4" t="s">
        <v>332</v>
      </c>
    </row>
    <row r="19" customFormat="false" ht="14.25" hidden="false" customHeight="false" outlineLevel="0" collapsed="false">
      <c r="A19" s="1" t="s">
        <v>336</v>
      </c>
      <c r="B19" s="4" t="s">
        <v>126</v>
      </c>
      <c r="C19" s="4" t="str">
        <f aca="false">+IF(D19=$E$1,$E$2,IF(D19=$F$1,$F$2,IF(D19=$G$1,$G$2,IF(D19=$H$1,$H$2,IF(D19=$I$1,$I$2,IF(D19=$J$1,$J$2,IF(D19=$K$1,$K$2,IF(D19=$L$1,$L$2,IF(D19=$M$1,$M$2,$N$2)))))))))</f>
        <v>CB</v>
      </c>
      <c r="D19" s="914" t="str">
        <f aca="false">+VLOOKUP(A19,$M$6:$N$320,2,FALSE())</f>
        <v>Commercial Banks</v>
      </c>
      <c r="H19" s="4" t="s">
        <v>337</v>
      </c>
      <c r="M19" s="4" t="s">
        <v>338</v>
      </c>
      <c r="N19" s="4" t="s">
        <v>332</v>
      </c>
    </row>
    <row r="20" customFormat="false" ht="14.25" hidden="false" customHeight="false" outlineLevel="0" collapsed="false">
      <c r="A20" s="1" t="s">
        <v>339</v>
      </c>
      <c r="B20" s="4" t="s">
        <v>92</v>
      </c>
      <c r="C20" s="4" t="str">
        <f aca="false">+IF(D20=$E$1,$E$2,IF(D20=$F$1,$F$2,IF(D20=$G$1,$G$2,IF(D20=$H$1,$H$2,IF(D20=$I$1,$I$2,IF(D20=$J$1,$J$2,IF(D20=$K$1,$K$2,IF(D20=$L$1,$L$2,IF(D20=$M$1,$M$2,$N$2)))))))))</f>
        <v>CB</v>
      </c>
      <c r="D20" s="914" t="str">
        <f aca="false">+VLOOKUP(A20,$M$6:$N$320,2,FALSE())</f>
        <v>Commercial Banks</v>
      </c>
      <c r="H20" s="4" t="s">
        <v>340</v>
      </c>
      <c r="M20" s="4" t="s">
        <v>341</v>
      </c>
      <c r="N20" s="4" t="s">
        <v>283</v>
      </c>
    </row>
    <row r="21" customFormat="false" ht="14.25" hidden="false" customHeight="false" outlineLevel="0" collapsed="false">
      <c r="A21" s="1" t="s">
        <v>342</v>
      </c>
      <c r="B21" s="4" t="s">
        <v>73</v>
      </c>
      <c r="C21" s="4" t="str">
        <f aca="false">+IF(D21=$E$1,$E$2,IF(D21=$F$1,$F$2,IF(D21=$G$1,$G$2,IF(D21=$H$1,$H$2,IF(D21=$I$1,$I$2,IF(D21=$J$1,$J$2,IF(D21=$K$1,$K$2,IF(D21=$L$1,$L$2,IF(D21=$M$1,$M$2,$N$2)))))))))</f>
        <v>CB</v>
      </c>
      <c r="D21" s="914" t="str">
        <f aca="false">+VLOOKUP(A21,$M$6:$N$320,2,FALSE())</f>
        <v>Commercial Banks</v>
      </c>
      <c r="H21" s="4" t="s">
        <v>343</v>
      </c>
      <c r="M21" s="4" t="s">
        <v>344</v>
      </c>
      <c r="N21" s="4" t="s">
        <v>283</v>
      </c>
    </row>
    <row r="22" customFormat="false" ht="14.25" hidden="false" customHeight="false" outlineLevel="0" collapsed="false">
      <c r="A22" s="1" t="s">
        <v>345</v>
      </c>
      <c r="B22" s="4" t="s">
        <v>346</v>
      </c>
      <c r="C22" s="4" t="str">
        <f aca="false">+IF(D22=$E$1,$E$2,IF(D22=$F$1,$F$2,IF(D22=$G$1,$G$2,IF(D22=$H$1,$H$2,IF(D22=$I$1,$I$2,IF(D22=$J$1,$J$2,IF(D22=$K$1,$K$2,IF(D22=$L$1,$L$2,IF(D22=$M$1,$M$2,$N$2)))))))))</f>
        <v>MF</v>
      </c>
      <c r="D22" s="914" t="s">
        <v>285</v>
      </c>
      <c r="H22" s="4" t="s">
        <v>322</v>
      </c>
      <c r="M22" s="4" t="s">
        <v>347</v>
      </c>
      <c r="N22" s="4" t="s">
        <v>283</v>
      </c>
    </row>
    <row r="23" customFormat="false" ht="14.25" hidden="false" customHeight="false" outlineLevel="0" collapsed="false">
      <c r="A23" s="1" t="s">
        <v>348</v>
      </c>
      <c r="B23" s="4" t="s">
        <v>349</v>
      </c>
      <c r="C23" s="4" t="str">
        <f aca="false">+IF(D23=$E$1,$E$2,IF(D23=$F$1,$F$2,IF(D23=$G$1,$G$2,IF(D23=$H$1,$H$2,IF(D23=$I$1,$I$2,IF(D23=$J$1,$J$2,IF(D23=$K$1,$K$2,IF(D23=$L$1,$L$2,IF(D23=$M$1,$M$2,$N$2)))))))))</f>
        <v>CB</v>
      </c>
      <c r="D23" s="914" t="str">
        <f aca="false">+VLOOKUP(A23,$M$6:$N$320,2,FALSE())</f>
        <v>Commercial Banks</v>
      </c>
      <c r="H23" s="4" t="s">
        <v>350</v>
      </c>
      <c r="M23" s="4" t="s">
        <v>351</v>
      </c>
      <c r="N23" s="4" t="s">
        <v>284</v>
      </c>
    </row>
    <row r="24" customFormat="false" ht="14.25" hidden="false" customHeight="false" outlineLevel="0" collapsed="false">
      <c r="A24" s="1" t="s">
        <v>352</v>
      </c>
      <c r="B24" s="4" t="s">
        <v>353</v>
      </c>
      <c r="C24" s="4" t="str">
        <f aca="false">+IF(D24=$E$1,$E$2,IF(D24=$F$1,$F$2,IF(D24=$G$1,$G$2,IF(D24=$H$1,$H$2,IF(D24=$I$1,$I$2,IF(D24=$J$1,$J$2,IF(D24=$K$1,$K$2,IF(D24=$L$1,$L$2,IF(D24=$M$1,$M$2,$N$2)))))))))</f>
        <v>Inv</v>
      </c>
      <c r="D24" s="914" t="s">
        <v>354</v>
      </c>
      <c r="H24" s="4" t="s">
        <v>355</v>
      </c>
      <c r="M24" s="4" t="s">
        <v>356</v>
      </c>
      <c r="N24" s="4" t="s">
        <v>284</v>
      </c>
    </row>
    <row r="25" customFormat="false" ht="14.25" hidden="false" customHeight="false" outlineLevel="0" collapsed="false">
      <c r="A25" s="1" t="s">
        <v>357</v>
      </c>
      <c r="B25" s="4" t="s">
        <v>358</v>
      </c>
      <c r="C25" s="4" t="str">
        <f aca="false">+IF(D25=$E$1,$E$2,IF(D25=$F$1,$F$2,IF(D25=$G$1,$G$2,IF(D25=$H$1,$H$2,IF(D25=$I$1,$I$2,IF(D25=$J$1,$J$2,IF(D25=$K$1,$K$2,IF(D25=$L$1,$L$2,IF(D25=$M$1,$M$2,$N$2)))))))))</f>
        <v>Inv</v>
      </c>
      <c r="D25" s="914" t="s">
        <v>354</v>
      </c>
      <c r="H25" s="4" t="s">
        <v>359</v>
      </c>
      <c r="M25" s="4" t="s">
        <v>360</v>
      </c>
      <c r="N25" s="4" t="s">
        <v>285</v>
      </c>
    </row>
    <row r="26" customFormat="false" ht="14.25" hidden="false" customHeight="false" outlineLevel="0" collapsed="false">
      <c r="A26" s="1" t="s">
        <v>361</v>
      </c>
      <c r="B26" s="4" t="s">
        <v>362</v>
      </c>
      <c r="C26" s="4" t="str">
        <f aca="false">+IF(D26=$E$1,$E$2,IF(D26=$F$1,$F$2,IF(D26=$G$1,$G$2,IF(D26=$H$1,$H$2,IF(D26=$I$1,$I$2,IF(D26=$J$1,$J$2,IF(D26=$K$1,$K$2,IF(D26=$L$1,$L$2,IF(D26=$M$1,$M$2,$N$2)))))))))</f>
        <v>Inv</v>
      </c>
      <c r="D26" s="914" t="s">
        <v>354</v>
      </c>
      <c r="H26" s="4" t="s">
        <v>363</v>
      </c>
      <c r="M26" s="4" t="s">
        <v>364</v>
      </c>
      <c r="N26" s="4" t="s">
        <v>285</v>
      </c>
    </row>
    <row r="27" customFormat="false" ht="14.25" hidden="false" customHeight="false" outlineLevel="0" collapsed="false">
      <c r="A27" s="1" t="s">
        <v>365</v>
      </c>
      <c r="B27" s="4" t="s">
        <v>366</v>
      </c>
      <c r="C27" s="4" t="str">
        <f aca="false">+IF(D27=$E$1,$E$2,IF(D27=$F$1,$F$2,IF(D27=$G$1,$G$2,IF(D27=$H$1,$H$2,IF(D27=$I$1,$I$2,IF(D27=$J$1,$J$2,IF(D27=$K$1,$K$2,IF(D27=$L$1,$L$2,IF(D27=$M$1,$M$2,$N$2)))))))))</f>
        <v>LI</v>
      </c>
      <c r="D27" s="914" t="s">
        <v>288</v>
      </c>
      <c r="H27" s="4" t="s">
        <v>367</v>
      </c>
      <c r="M27" s="4" t="s">
        <v>368</v>
      </c>
      <c r="N27" s="4" t="s">
        <v>285</v>
      </c>
    </row>
    <row r="28" customFormat="false" ht="14.25" hidden="false" customHeight="false" outlineLevel="0" collapsed="false">
      <c r="A28" s="1" t="s">
        <v>369</v>
      </c>
      <c r="B28" s="4" t="s">
        <v>80</v>
      </c>
      <c r="C28" s="4" t="str">
        <f aca="false">+IF(D28=$E$1,$E$2,IF(D28=$F$1,$F$2,IF(D28=$G$1,$G$2,IF(D28=$H$1,$H$2,IF(D28=$I$1,$I$2,IF(D28=$J$1,$J$2,IF(D28=$K$1,$K$2,IF(D28=$L$1,$L$2,IF(D28=$M$1,$M$2,$N$2)))))))))</f>
        <v>Inv</v>
      </c>
      <c r="D28" s="914" t="s">
        <v>291</v>
      </c>
      <c r="H28" s="4" t="s">
        <v>366</v>
      </c>
      <c r="M28" s="4" t="s">
        <v>327</v>
      </c>
      <c r="N28" s="4" t="s">
        <v>282</v>
      </c>
    </row>
    <row r="29" customFormat="false" ht="14.25" hidden="false" customHeight="false" outlineLevel="0" collapsed="false">
      <c r="A29" s="1" t="s">
        <v>370</v>
      </c>
      <c r="B29" s="4" t="s">
        <v>371</v>
      </c>
      <c r="C29" s="4" t="str">
        <f aca="false">+IF(D29=$E$1,$E$2,IF(D29=$F$1,$F$2,IF(D29=$G$1,$G$2,IF(D29=$H$1,$H$2,IF(D29=$I$1,$I$2,IF(D29=$J$1,$J$2,IF(D29=$K$1,$K$2,IF(D29=$L$1,$L$2,IF(D29=$M$1,$M$2,$N$2)))))))))</f>
        <v>Inv</v>
      </c>
      <c r="D29" s="914" t="s">
        <v>354</v>
      </c>
      <c r="H29" s="4" t="s">
        <v>372</v>
      </c>
      <c r="M29" s="4" t="s">
        <v>373</v>
      </c>
      <c r="N29" s="4" t="s">
        <v>286</v>
      </c>
    </row>
    <row r="30" customFormat="false" ht="14.25" hidden="false" customHeight="false" outlineLevel="0" collapsed="false">
      <c r="A30" s="1" t="s">
        <v>374</v>
      </c>
      <c r="B30" s="4" t="s">
        <v>375</v>
      </c>
      <c r="C30" s="4" t="str">
        <f aca="false">+IF(D30=$E$1,$E$2,IF(D30=$F$1,$F$2,IF(D30=$G$1,$G$2,IF(D30=$H$1,$H$2,IF(D30=$I$1,$I$2,IF(D30=$J$1,$J$2,IF(D30=$K$1,$K$2,IF(D30=$L$1,$L$2,IF(D30=$M$1,$M$2,$N$2)))))))))</f>
        <v>Inv</v>
      </c>
      <c r="D30" s="914" t="s">
        <v>354</v>
      </c>
      <c r="H30" s="4" t="s">
        <v>353</v>
      </c>
      <c r="M30" s="4" t="s">
        <v>376</v>
      </c>
      <c r="N30" s="4" t="s">
        <v>287</v>
      </c>
    </row>
    <row r="31" customFormat="false" ht="14.25" hidden="false" customHeight="false" outlineLevel="0" collapsed="false">
      <c r="A31" s="1" t="s">
        <v>377</v>
      </c>
      <c r="B31" s="4" t="s">
        <v>378</v>
      </c>
      <c r="C31" s="4" t="str">
        <f aca="false">+IF(D31=$E$1,$E$2,IF(D31=$F$1,$F$2,IF(D31=$G$1,$G$2,IF(D31=$H$1,$H$2,IF(D31=$I$1,$I$2,IF(D31=$J$1,$J$2,IF(D31=$K$1,$K$2,IF(D31=$L$1,$L$2,IF(D31=$M$1,$M$2,$N$2)))))))))</f>
        <v>Inv</v>
      </c>
      <c r="D31" s="914" t="s">
        <v>354</v>
      </c>
      <c r="H31" s="4" t="s">
        <v>64</v>
      </c>
      <c r="M31" s="4" t="s">
        <v>379</v>
      </c>
      <c r="N31" s="4" t="s">
        <v>287</v>
      </c>
    </row>
    <row r="32" customFormat="false" ht="14.25" hidden="false" customHeight="false" outlineLevel="0" collapsed="false">
      <c r="A32" s="1" t="s">
        <v>314</v>
      </c>
      <c r="B32" s="4" t="s">
        <v>380</v>
      </c>
      <c r="C32" s="4" t="str">
        <f aca="false">+IF(D32=$E$1,$E$2,IF(D32=$F$1,$F$2,IF(D32=$G$1,$G$2,IF(D32=$H$1,$H$2,IF(D32=$I$1,$I$2,IF(D32=$J$1,$J$2,IF(D32=$K$1,$K$2,IF(D32=$L$1,$L$2,IF(D32=$M$1,$M$2,$N$2)))))))))</f>
        <v>CB</v>
      </c>
      <c r="D32" s="914" t="str">
        <f aca="false">+VLOOKUP(A32,$M$6:$N$320,2,FALSE())</f>
        <v>Commercial Banks</v>
      </c>
      <c r="H32" s="4" t="s">
        <v>114</v>
      </c>
      <c r="M32" s="4" t="s">
        <v>381</v>
      </c>
      <c r="N32" s="4" t="s">
        <v>288</v>
      </c>
    </row>
    <row r="33" customFormat="false" ht="14.25" hidden="false" customHeight="false" outlineLevel="0" collapsed="false">
      <c r="A33" s="1" t="s">
        <v>382</v>
      </c>
      <c r="B33" s="4" t="s">
        <v>383</v>
      </c>
      <c r="C33" s="4" t="str">
        <f aca="false">+IF(D33=$E$1,$E$2,IF(D33=$F$1,$F$2,IF(D33=$G$1,$G$2,IF(D33=$H$1,$H$2,IF(D33=$I$1,$I$2,IF(D33=$J$1,$J$2,IF(D33=$K$1,$K$2,IF(D33=$L$1,$L$2,IF(D33=$M$1,$M$2,$N$2)))))))))</f>
        <v>Inv</v>
      </c>
      <c r="D33" s="914" t="str">
        <f aca="false">+VLOOKUP(A33,$M$6:$N$320,2,FALSE())</f>
        <v>Debentures</v>
      </c>
      <c r="H33" s="4" t="s">
        <v>384</v>
      </c>
      <c r="M33" s="4" t="s">
        <v>385</v>
      </c>
      <c r="N33" s="4" t="s">
        <v>287</v>
      </c>
    </row>
    <row r="34" customFormat="false" ht="14.25" hidden="false" customHeight="false" outlineLevel="0" collapsed="false">
      <c r="A34" s="1" t="s">
        <v>386</v>
      </c>
      <c r="B34" s="4" t="s">
        <v>387</v>
      </c>
      <c r="C34" s="4" t="str">
        <f aca="false">+IF(D34=$E$1,$E$2,IF(D34=$F$1,$F$2,IF(D34=$G$1,$G$2,IF(D34=$H$1,$H$2,IF(D34=$I$1,$I$2,IF(D34=$J$1,$J$2,IF(D34=$K$1,$K$2,IF(D34=$L$1,$L$2,IF(D34=$M$1,$M$2,$N$2)))))))))</f>
        <v>Inv</v>
      </c>
      <c r="D34" s="914" t="str">
        <f aca="false">+VLOOKUP(A34,$M$6:$N$320,2,FALSE())</f>
        <v>Debentures</v>
      </c>
      <c r="H34" s="4" t="s">
        <v>388</v>
      </c>
      <c r="M34" s="4" t="s">
        <v>389</v>
      </c>
      <c r="N34" s="4" t="s">
        <v>287</v>
      </c>
    </row>
    <row r="35" customFormat="false" ht="14.25" hidden="false" customHeight="false" outlineLevel="0" collapsed="false">
      <c r="A35" s="1" t="s">
        <v>390</v>
      </c>
      <c r="B35" s="4" t="s">
        <v>391</v>
      </c>
      <c r="C35" s="4" t="str">
        <f aca="false">+IF(D35=$E$1,$E$2,IF(D35=$F$1,$F$2,IF(D35=$G$1,$G$2,IF(D35=$H$1,$H$2,IF(D35=$I$1,$I$2,IF(D35=$J$1,$J$2,IF(D35=$K$1,$K$2,IF(D35=$L$1,$L$2,IF(D35=$M$1,$M$2,$N$2)))))))))</f>
        <v>Inv</v>
      </c>
      <c r="D35" s="914" t="str">
        <f aca="false">+VLOOKUP(A35,$M$6:$N$320,2,FALSE())</f>
        <v>Debentures</v>
      </c>
      <c r="H35" s="4" t="s">
        <v>115</v>
      </c>
      <c r="M35" s="4" t="s">
        <v>392</v>
      </c>
      <c r="N35" s="4" t="s">
        <v>287</v>
      </c>
    </row>
    <row r="36" customFormat="false" ht="14.25" hidden="false" customHeight="false" outlineLevel="0" collapsed="false">
      <c r="A36" s="1" t="s">
        <v>393</v>
      </c>
      <c r="B36" s="4" t="s">
        <v>394</v>
      </c>
      <c r="C36" s="4" t="str">
        <f aca="false">+IF(D36=$E$1,$E$2,IF(D36=$F$1,$F$2,IF(D36=$G$1,$G$2,IF(D36=$H$1,$H$2,IF(D36=$I$1,$I$2,IF(D36=$J$1,$J$2,IF(D36=$K$1,$K$2,IF(D36=$L$1,$L$2,IF(D36=$M$1,$M$2,$N$2)))))))))</f>
        <v>Inv</v>
      </c>
      <c r="D36" s="914" t="str">
        <f aca="false">+VLOOKUP(A36,$M$6:$N$320,2,FALSE())</f>
        <v>Debentures</v>
      </c>
      <c r="H36" s="4" t="s">
        <v>395</v>
      </c>
      <c r="M36" s="4" t="s">
        <v>396</v>
      </c>
      <c r="N36" s="4" t="s">
        <v>287</v>
      </c>
    </row>
    <row r="37" customFormat="false" ht="14.25" hidden="false" customHeight="false" outlineLevel="0" collapsed="false">
      <c r="A37" s="1" t="s">
        <v>397</v>
      </c>
      <c r="B37" s="4" t="s">
        <v>398</v>
      </c>
      <c r="C37" s="4" t="str">
        <f aca="false">+IF(D37=$E$1,$E$2,IF(D37=$F$1,$F$2,IF(D37=$G$1,$G$2,IF(D37=$H$1,$H$2,IF(D37=$I$1,$I$2,IF(D37=$J$1,$J$2,IF(D37=$K$1,$K$2,IF(D37=$L$1,$L$2,IF(D37=$M$1,$M$2,$N$2)))))))))</f>
        <v>HP</v>
      </c>
      <c r="D37" s="914" t="s">
        <v>283</v>
      </c>
      <c r="H37" s="4" t="s">
        <v>399</v>
      </c>
      <c r="M37" s="4" t="s">
        <v>400</v>
      </c>
      <c r="N37" s="4" t="s">
        <v>287</v>
      </c>
    </row>
    <row r="38" customFormat="false" ht="14.25" hidden="false" customHeight="false" outlineLevel="0" collapsed="false">
      <c r="A38" s="1" t="s">
        <v>401</v>
      </c>
      <c r="B38" s="4" t="s">
        <v>402</v>
      </c>
      <c r="C38" s="4" t="str">
        <f aca="false">+IF(D38=$E$1,$E$2,IF(D38=$F$1,$F$2,IF(D38=$G$1,$G$2,IF(D38=$H$1,$H$2,IF(D38=$I$1,$I$2,IF(D38=$J$1,$J$2,IF(D38=$K$1,$K$2,IF(D38=$L$1,$L$2,IF(D38=$M$1,$M$2,$N$2)))))))))</f>
        <v>Inv</v>
      </c>
      <c r="D38" s="914" t="str">
        <f aca="false">+VLOOKUP(A38,$M$6:$N$320,2,FALSE())</f>
        <v>Debentures</v>
      </c>
      <c r="H38" s="4" t="s">
        <v>403</v>
      </c>
      <c r="M38" s="4" t="s">
        <v>404</v>
      </c>
      <c r="N38" s="4" t="s">
        <v>287</v>
      </c>
    </row>
    <row r="39" customFormat="false" ht="14.25" hidden="false" customHeight="false" outlineLevel="0" collapsed="false">
      <c r="A39" s="1" t="s">
        <v>405</v>
      </c>
      <c r="B39" s="4" t="s">
        <v>406</v>
      </c>
      <c r="C39" s="4" t="str">
        <f aca="false">+IF(D39=$E$1,$E$2,IF(D39=$F$1,$F$2,IF(D39=$G$1,$G$2,IF(D39=$H$1,$H$2,IF(D39=$I$1,$I$2,IF(D39=$J$1,$J$2,IF(D39=$K$1,$K$2,IF(D39=$L$1,$L$2,IF(D39=$M$1,$M$2,$N$2)))))))))</f>
        <v>Inv</v>
      </c>
      <c r="D39" s="914" t="str">
        <f aca="false">+VLOOKUP(A39,$M$6:$N$320,2,FALSE())</f>
        <v>Debentures</v>
      </c>
      <c r="H39" s="4" t="s">
        <v>199</v>
      </c>
      <c r="M39" s="4" t="s">
        <v>407</v>
      </c>
      <c r="N39" s="4" t="s">
        <v>287</v>
      </c>
    </row>
    <row r="40" customFormat="false" ht="14.25" hidden="false" customHeight="false" outlineLevel="0" collapsed="false">
      <c r="A40" s="1" t="s">
        <v>408</v>
      </c>
      <c r="B40" s="4" t="s">
        <v>409</v>
      </c>
      <c r="C40" s="4" t="str">
        <f aca="false">+IF(D40=$E$1,$E$2,IF(D40=$F$1,$F$2,IF(D40=$G$1,$G$2,IF(D40=$H$1,$H$2,IF(D40=$I$1,$I$2,IF(D40=$J$1,$J$2,IF(D40=$K$1,$K$2,IF(D40=$L$1,$L$2,IF(D40=$M$1,$M$2,$N$2)))))))))</f>
        <v>Inv</v>
      </c>
      <c r="D40" s="914" t="str">
        <f aca="false">+VLOOKUP(A40,$M$6:$N$320,2,FALSE())</f>
        <v>Debentures</v>
      </c>
      <c r="H40" s="4" t="s">
        <v>410</v>
      </c>
      <c r="M40" s="4" t="s">
        <v>411</v>
      </c>
      <c r="N40" s="4" t="s">
        <v>288</v>
      </c>
    </row>
    <row r="41" customFormat="false" ht="14.25" hidden="false" customHeight="false" outlineLevel="0" collapsed="false">
      <c r="A41" s="1" t="s">
        <v>373</v>
      </c>
      <c r="B41" s="4" t="s">
        <v>412</v>
      </c>
      <c r="C41" s="4" t="str">
        <f aca="false">+IF(D41=$E$1,$E$2,IF(D41=$F$1,$F$2,IF(D41=$G$1,$G$2,IF(D41=$H$1,$H$2,IF(D41=$I$1,$I$2,IF(D41=$J$1,$J$2,IF(D41=$K$1,$K$2,IF(D41=$L$1,$L$2,IF(D41=$M$1,$M$2,$N$2)))))))))</f>
        <v>DB</v>
      </c>
      <c r="D41" s="914" t="str">
        <f aca="false">+VLOOKUP(A41,$M$6:$N$320,2,FALSE())</f>
        <v>Developments Banks</v>
      </c>
      <c r="H41" s="4" t="s">
        <v>413</v>
      </c>
      <c r="M41" s="4" t="s">
        <v>414</v>
      </c>
      <c r="N41" s="4" t="s">
        <v>288</v>
      </c>
    </row>
    <row r="42" customFormat="false" ht="14.25" hidden="false" customHeight="false" outlineLevel="0" collapsed="false">
      <c r="A42" s="1" t="s">
        <v>415</v>
      </c>
      <c r="B42" s="4" t="s">
        <v>416</v>
      </c>
      <c r="C42" s="4" t="str">
        <f aca="false">+IF(D42=$E$1,$E$2,IF(D42=$F$1,$F$2,IF(D42=$G$1,$G$2,IF(D42=$H$1,$H$2,IF(D42=$I$1,$I$2,IF(D42=$J$1,$J$2,IF(D42=$K$1,$K$2,IF(D42=$L$1,$L$2,IF(D42=$M$1,$M$2,$N$2)))))))))</f>
        <v>DB</v>
      </c>
      <c r="D42" s="914" t="str">
        <f aca="false">+VLOOKUP(A42,$M$6:$N$320,2,FALSE())</f>
        <v>Developments Banks</v>
      </c>
      <c r="H42" s="4" t="s">
        <v>417</v>
      </c>
      <c r="M42" s="4" t="s">
        <v>418</v>
      </c>
      <c r="N42" s="4" t="s">
        <v>287</v>
      </c>
    </row>
    <row r="43" customFormat="false" ht="14.25" hidden="false" customHeight="false" outlineLevel="0" collapsed="false">
      <c r="A43" s="1" t="s">
        <v>419</v>
      </c>
      <c r="B43" s="4" t="s">
        <v>107</v>
      </c>
      <c r="C43" s="4" t="str">
        <f aca="false">+IF(D43=$E$1,$E$2,IF(D43=$F$1,$F$2,IF(D43=$G$1,$G$2,IF(D43=$H$1,$H$2,IF(D43=$I$1,$I$2,IF(D43=$J$1,$J$2,IF(D43=$K$1,$K$2,IF(D43=$L$1,$L$2,IF(D43=$M$1,$M$2,$N$2)))))))))</f>
        <v>DB</v>
      </c>
      <c r="D43" s="914" t="str">
        <f aca="false">+VLOOKUP(A43,$M$6:$N$320,2,FALSE())</f>
        <v>Developments Banks</v>
      </c>
      <c r="H43" s="4" t="s">
        <v>420</v>
      </c>
      <c r="M43" s="4" t="s">
        <v>421</v>
      </c>
      <c r="N43" s="4" t="s">
        <v>289</v>
      </c>
    </row>
    <row r="44" customFormat="false" ht="14.25" hidden="false" customHeight="false" outlineLevel="0" collapsed="false">
      <c r="A44" s="1" t="s">
        <v>422</v>
      </c>
      <c r="B44" s="4" t="s">
        <v>423</v>
      </c>
      <c r="C44" s="4" t="str">
        <f aca="false">+IF(D44=$E$1,$E$2,IF(D44=$F$1,$F$2,IF(D44=$G$1,$G$2,IF(D44=$H$1,$H$2,IF(D44=$I$1,$I$2,IF(D44=$J$1,$J$2,IF(D44=$K$1,$K$2,IF(D44=$L$1,$L$2,IF(D44=$M$1,$M$2,$N$2)))))))))</f>
        <v>DB</v>
      </c>
      <c r="D44" s="914" t="str">
        <f aca="false">+VLOOKUP(A44,$M$6:$N$320,2,FALSE())</f>
        <v>Developments Banks</v>
      </c>
      <c r="H44" s="4" t="s">
        <v>42</v>
      </c>
      <c r="M44" s="4" t="s">
        <v>424</v>
      </c>
      <c r="N44" s="4" t="s">
        <v>282</v>
      </c>
    </row>
    <row r="45" customFormat="false" ht="14.25" hidden="false" customHeight="false" outlineLevel="0" collapsed="false">
      <c r="A45" s="1" t="s">
        <v>425</v>
      </c>
      <c r="B45" s="4" t="s">
        <v>103</v>
      </c>
      <c r="C45" s="4" t="str">
        <f aca="false">+IF(D45=$E$1,$E$2,IF(D45=$F$1,$F$2,IF(D45=$G$1,$G$2,IF(D45=$H$1,$H$2,IF(D45=$I$1,$I$2,IF(D45=$J$1,$J$2,IF(D45=$K$1,$K$2,IF(D45=$L$1,$L$2,IF(D45=$M$1,$M$2,$N$2)))))))))</f>
        <v>DB</v>
      </c>
      <c r="D45" s="914" t="str">
        <f aca="false">+VLOOKUP(A45,$M$6:$N$320,2,FALSE())</f>
        <v>Developments Banks</v>
      </c>
      <c r="H45" s="4" t="s">
        <v>426</v>
      </c>
      <c r="M45" s="4" t="s">
        <v>427</v>
      </c>
      <c r="N45" s="4" t="s">
        <v>289</v>
      </c>
    </row>
    <row r="46" customFormat="false" ht="14.25" hidden="false" customHeight="false" outlineLevel="0" collapsed="false">
      <c r="A46" s="1" t="s">
        <v>428</v>
      </c>
      <c r="B46" s="4" t="s">
        <v>89</v>
      </c>
      <c r="C46" s="4" t="str">
        <f aca="false">+IF(D46=$E$1,$E$2,IF(D46=$F$1,$F$2,IF(D46=$G$1,$G$2,IF(D46=$H$1,$H$2,IF(D46=$I$1,$I$2,IF(D46=$J$1,$J$2,IF(D46=$K$1,$K$2,IF(D46=$L$1,$L$2,IF(D46=$M$1,$M$2,$N$2)))))))))</f>
        <v>DB</v>
      </c>
      <c r="D46" s="914" t="str">
        <f aca="false">+VLOOKUP(A46,$M$6:$N$320,2,FALSE())</f>
        <v>Developments Banks</v>
      </c>
      <c r="H46" s="4" t="s">
        <v>429</v>
      </c>
      <c r="M46" s="4" t="s">
        <v>265</v>
      </c>
      <c r="N46" s="4" t="s">
        <v>291</v>
      </c>
    </row>
    <row r="47" customFormat="false" ht="14.25" hidden="false" customHeight="false" outlineLevel="0" collapsed="false">
      <c r="A47" s="1" t="s">
        <v>430</v>
      </c>
      <c r="B47" s="4" t="s">
        <v>46</v>
      </c>
      <c r="C47" s="4" t="str">
        <f aca="false">+IF(D47=$E$1,$E$2,IF(D47=$F$1,$F$2,IF(D47=$G$1,$G$2,IF(D47=$H$1,$H$2,IF(D47=$I$1,$I$2,IF(D47=$J$1,$J$2,IF(D47=$K$1,$K$2,IF(D47=$L$1,$L$2,IF(D47=$M$1,$M$2,$N$2)))))))))</f>
        <v>DB</v>
      </c>
      <c r="D47" s="914" t="str">
        <f aca="false">+VLOOKUP(A47,$M$6:$N$320,2,FALSE())</f>
        <v>Developments Banks</v>
      </c>
      <c r="H47" s="4" t="s">
        <v>431</v>
      </c>
      <c r="M47" s="4" t="s">
        <v>432</v>
      </c>
      <c r="N47" s="4" t="s">
        <v>290</v>
      </c>
    </row>
    <row r="48" customFormat="false" ht="14.25" hidden="false" customHeight="false" outlineLevel="0" collapsed="false">
      <c r="A48" s="1" t="s">
        <v>433</v>
      </c>
      <c r="B48" s="4" t="s">
        <v>434</v>
      </c>
      <c r="C48" s="4" t="str">
        <f aca="false">+IF(D48=$E$1,$E$2,IF(D48=$F$1,$F$2,IF(D48=$G$1,$G$2,IF(D48=$H$1,$H$2,IF(D48=$I$1,$I$2,IF(D48=$J$1,$J$2,IF(D48=$K$1,$K$2,IF(D48=$L$1,$L$2,IF(D48=$M$1,$M$2,$N$2)))))))))</f>
        <v>DB</v>
      </c>
      <c r="D48" s="914" t="str">
        <f aca="false">+VLOOKUP(A48,$M$6:$N$320,2,FALSE())</f>
        <v>Developments Banks</v>
      </c>
      <c r="H48" s="4" t="s">
        <v>435</v>
      </c>
      <c r="M48" s="4" t="s">
        <v>436</v>
      </c>
      <c r="N48" s="4" t="s">
        <v>290</v>
      </c>
    </row>
    <row r="49" customFormat="false" ht="14.25" hidden="false" customHeight="false" outlineLevel="0" collapsed="false">
      <c r="A49" s="1" t="s">
        <v>437</v>
      </c>
      <c r="B49" s="4" t="s">
        <v>438</v>
      </c>
      <c r="C49" s="4" t="str">
        <f aca="false">+IF(D49=$E$1,$E$2,IF(D49=$F$1,$F$2,IF(D49=$G$1,$G$2,IF(D49=$H$1,$H$2,IF(D49=$I$1,$I$2,IF(D49=$J$1,$J$2,IF(D49=$K$1,$K$2,IF(D49=$L$1,$L$2,IF(D49=$M$1,$M$2,$N$2)))))))))</f>
        <v>DB</v>
      </c>
      <c r="D49" s="914" t="str">
        <f aca="false">+VLOOKUP(A49,$M$6:$N$320,2,FALSE())</f>
        <v>Developments Banks</v>
      </c>
      <c r="H49" s="4" t="s">
        <v>439</v>
      </c>
      <c r="M49" s="4" t="s">
        <v>440</v>
      </c>
      <c r="N49" s="4" t="s">
        <v>223</v>
      </c>
    </row>
    <row r="50" customFormat="false" ht="14.25" hidden="false" customHeight="false" outlineLevel="0" collapsed="false">
      <c r="A50" s="1" t="s">
        <v>441</v>
      </c>
      <c r="B50" s="4" t="s">
        <v>442</v>
      </c>
      <c r="C50" s="4" t="str">
        <f aca="false">+IF(D50=$E$1,$E$2,IF(D50=$F$1,$F$2,IF(D50=$G$1,$G$2,IF(D50=$H$1,$H$2,IF(D50=$I$1,$I$2,IF(D50=$J$1,$J$2,IF(D50=$K$1,$K$2,IF(D50=$L$1,$L$2,IF(D50=$M$1,$M$2,$N$2)))))))))</f>
        <v>DB</v>
      </c>
      <c r="D50" s="914" t="str">
        <f aca="false">+VLOOKUP(A50,$M$6:$N$320,2,FALSE())</f>
        <v>Developments Banks</v>
      </c>
      <c r="H50" s="4" t="s">
        <v>443</v>
      </c>
      <c r="M50" s="4" t="s">
        <v>444</v>
      </c>
      <c r="N50" s="4" t="s">
        <v>223</v>
      </c>
    </row>
    <row r="51" customFormat="false" ht="14.25" hidden="false" customHeight="false" outlineLevel="0" collapsed="false">
      <c r="A51" s="1" t="s">
        <v>445</v>
      </c>
      <c r="B51" s="4" t="s">
        <v>446</v>
      </c>
      <c r="C51" s="4" t="str">
        <f aca="false">+IF(D51=$E$1,$E$2,IF(D51=$F$1,$F$2,IF(D51=$G$1,$G$2,IF(D51=$H$1,$H$2,IF(D51=$I$1,$I$2,IF(D51=$J$1,$J$2,IF(D51=$K$1,$K$2,IF(D51=$L$1,$L$2,IF(D51=$M$1,$M$2,$N$2)))))))))</f>
        <v>DB</v>
      </c>
      <c r="D51" s="914" t="str">
        <f aca="false">+VLOOKUP(A51,$M$6:$N$320,2,FALSE())</f>
        <v>Developments Banks</v>
      </c>
      <c r="H51" s="4" t="s">
        <v>447</v>
      </c>
      <c r="M51" s="4" t="s">
        <v>448</v>
      </c>
      <c r="N51" s="4" t="s">
        <v>290</v>
      </c>
    </row>
    <row r="52" customFormat="false" ht="14.25" hidden="false" customHeight="false" outlineLevel="0" collapsed="false">
      <c r="A52" s="1" t="s">
        <v>449</v>
      </c>
      <c r="B52" s="4" t="s">
        <v>94</v>
      </c>
      <c r="C52" s="4" t="str">
        <f aca="false">+IF(D52=$E$1,$E$2,IF(D52=$F$1,$F$2,IF(D52=$G$1,$G$2,IF(D52=$H$1,$H$2,IF(D52=$I$1,$I$2,IF(D52=$J$1,$J$2,IF(D52=$K$1,$K$2,IF(D52=$L$1,$L$2,IF(D52=$M$1,$M$2,$N$2)))))))))</f>
        <v>DB</v>
      </c>
      <c r="D52" s="914" t="str">
        <f aca="false">+VLOOKUP(A52,$M$6:$N$320,2,FALSE())</f>
        <v>Developments Banks</v>
      </c>
      <c r="H52" s="4" t="s">
        <v>450</v>
      </c>
      <c r="M52" s="4" t="s">
        <v>451</v>
      </c>
      <c r="N52" s="4" t="s">
        <v>223</v>
      </c>
    </row>
    <row r="53" customFormat="false" ht="14.25" hidden="false" customHeight="false" outlineLevel="0" collapsed="false">
      <c r="A53" s="1" t="s">
        <v>452</v>
      </c>
      <c r="B53" s="4" t="s">
        <v>102</v>
      </c>
      <c r="C53" s="4" t="str">
        <f aca="false">+IF(D53=$E$1,$E$2,IF(D53=$F$1,$F$2,IF(D53=$G$1,$G$2,IF(D53=$H$1,$H$2,IF(D53=$I$1,$I$2,IF(D53=$J$1,$J$2,IF(D53=$K$1,$K$2,IF(D53=$L$1,$L$2,IF(D53=$M$1,$M$2,$N$2)))))))))</f>
        <v>DB</v>
      </c>
      <c r="D53" s="914" t="str">
        <f aca="false">+VLOOKUP(A53,$M$6:$N$320,2,FALSE())</f>
        <v>Developments Banks</v>
      </c>
      <c r="H53" s="4" t="s">
        <v>362</v>
      </c>
      <c r="M53" s="4" t="s">
        <v>328</v>
      </c>
      <c r="N53" s="4" t="s">
        <v>282</v>
      </c>
    </row>
    <row r="54" customFormat="false" ht="14.25" hidden="false" customHeight="false" outlineLevel="0" collapsed="false">
      <c r="A54" s="1" t="s">
        <v>453</v>
      </c>
      <c r="B54" s="4" t="s">
        <v>454</v>
      </c>
      <c r="C54" s="4" t="str">
        <f aca="false">+IF(D54=$E$1,$E$2,IF(D54=$F$1,$F$2,IF(D54=$G$1,$G$2,IF(D54=$H$1,$H$2,IF(D54=$I$1,$I$2,IF(D54=$J$1,$J$2,IF(D54=$K$1,$K$2,IF(D54=$L$1,$L$2,IF(D54=$M$1,$M$2,$N$2)))))))))</f>
        <v>DB</v>
      </c>
      <c r="D54" s="914" t="str">
        <f aca="false">+VLOOKUP(A54,$M$6:$N$320,2,FALSE())</f>
        <v>Developments Banks</v>
      </c>
      <c r="H54" s="4" t="s">
        <v>455</v>
      </c>
      <c r="M54" s="4" t="s">
        <v>456</v>
      </c>
      <c r="N54" s="4" t="s">
        <v>289</v>
      </c>
    </row>
    <row r="55" customFormat="false" ht="14.25" hidden="false" customHeight="false" outlineLevel="0" collapsed="false">
      <c r="A55" s="1" t="s">
        <v>457</v>
      </c>
      <c r="B55" s="4" t="s">
        <v>458</v>
      </c>
      <c r="C55" s="4" t="str">
        <f aca="false">+IF(D55=$E$1,$E$2,IF(D55=$F$1,$F$2,IF(D55=$G$1,$G$2,IF(D55=$H$1,$H$2,IF(D55=$I$1,$I$2,IF(D55=$J$1,$J$2,IF(D55=$K$1,$K$2,IF(D55=$L$1,$L$2,IF(D55=$M$1,$M$2,$N$2)))))))))</f>
        <v>DB</v>
      </c>
      <c r="D55" s="914" t="str">
        <f aca="false">+VLOOKUP(A55,$M$6:$N$320,2,FALSE())</f>
        <v>Developments Banks</v>
      </c>
      <c r="H55" s="4" t="s">
        <v>459</v>
      </c>
      <c r="M55" s="4" t="s">
        <v>460</v>
      </c>
      <c r="N55" s="4" t="s">
        <v>289</v>
      </c>
    </row>
    <row r="56" customFormat="false" ht="14.25" hidden="false" customHeight="false" outlineLevel="0" collapsed="false">
      <c r="A56" s="1" t="s">
        <v>461</v>
      </c>
      <c r="B56" s="4" t="s">
        <v>395</v>
      </c>
      <c r="C56" s="4" t="str">
        <f aca="false">+IF(D56=$E$1,$E$2,IF(D56=$F$1,$F$2,IF(D56=$G$1,$G$2,IF(D56=$H$1,$H$2,IF(D56=$I$1,$I$2,IF(D56=$J$1,$J$2,IF(D56=$K$1,$K$2,IF(D56=$L$1,$L$2,IF(D56=$M$1,$M$2,$N$2)))))))))</f>
        <v>Inv</v>
      </c>
      <c r="D56" s="914" t="s">
        <v>354</v>
      </c>
      <c r="H56" s="4" t="s">
        <v>383</v>
      </c>
      <c r="M56" s="4" t="s">
        <v>462</v>
      </c>
      <c r="N56" s="4" t="s">
        <v>289</v>
      </c>
    </row>
    <row r="57" customFormat="false" ht="14.25" hidden="false" customHeight="false" outlineLevel="0" collapsed="false">
      <c r="A57" s="1" t="s">
        <v>463</v>
      </c>
      <c r="B57" s="4" t="s">
        <v>464</v>
      </c>
      <c r="C57" s="4" t="str">
        <f aca="false">+IF(D57=$E$1,$E$2,IF(D57=$F$1,$F$2,IF(D57=$G$1,$G$2,IF(D57=$H$1,$H$2,IF(D57=$I$1,$I$2,IF(D57=$J$1,$J$2,IF(D57=$K$1,$K$2,IF(D57=$L$1,$L$2,IF(D57=$M$1,$M$2,$N$2)))))))))</f>
        <v>DB</v>
      </c>
      <c r="D57" s="914" t="str">
        <f aca="false">+VLOOKUP(A57,$M$6:$N$320,2,FALSE())</f>
        <v>Developments Banks</v>
      </c>
      <c r="H57" s="4" t="s">
        <v>465</v>
      </c>
      <c r="M57" s="4" t="s">
        <v>329</v>
      </c>
      <c r="N57" s="4" t="s">
        <v>282</v>
      </c>
    </row>
    <row r="58" customFormat="false" ht="14.25" hidden="false" customHeight="false" outlineLevel="0" collapsed="false">
      <c r="A58" s="1" t="s">
        <v>466</v>
      </c>
      <c r="B58" s="4" t="s">
        <v>467</v>
      </c>
      <c r="C58" s="4" t="str">
        <f aca="false">+IF(D58=$E$1,$E$2,IF(D58=$F$1,$F$2,IF(D58=$G$1,$G$2,IF(D58=$H$1,$H$2,IF(D58=$I$1,$I$2,IF(D58=$J$1,$J$2,IF(D58=$K$1,$K$2,IF(D58=$L$1,$L$2,IF(D58=$M$1,$M$2,$N$2)))))))))</f>
        <v>Inv</v>
      </c>
      <c r="D58" s="914" t="s">
        <v>354</v>
      </c>
      <c r="H58" s="4" t="s">
        <v>468</v>
      </c>
      <c r="M58" s="4" t="s">
        <v>469</v>
      </c>
      <c r="N58" s="4" t="s">
        <v>289</v>
      </c>
    </row>
    <row r="59" customFormat="false" ht="14.25" hidden="false" customHeight="false" outlineLevel="0" collapsed="false">
      <c r="A59" s="1" t="s">
        <v>470</v>
      </c>
      <c r="B59" s="4" t="s">
        <v>471</v>
      </c>
      <c r="C59" s="4" t="str">
        <f aca="false">+IF(D59=$E$1,$E$2,IF(D59=$F$1,$F$2,IF(D59=$G$1,$G$2,IF(D59=$H$1,$H$2,IF(D59=$I$1,$I$2,IF(D59=$J$1,$J$2,IF(D59=$K$1,$K$2,IF(D59=$L$1,$L$2,IF(D59=$M$1,$M$2,$N$2)))))))))</f>
        <v>Inv</v>
      </c>
      <c r="D59" s="914" t="s">
        <v>354</v>
      </c>
      <c r="H59" s="4" t="s">
        <v>409</v>
      </c>
      <c r="M59" s="4" t="s">
        <v>472</v>
      </c>
      <c r="N59" s="4" t="s">
        <v>289</v>
      </c>
    </row>
    <row r="60" customFormat="false" ht="14.25" hidden="false" customHeight="false" outlineLevel="0" collapsed="false">
      <c r="A60" s="1" t="s">
        <v>473</v>
      </c>
      <c r="B60" s="4" t="s">
        <v>474</v>
      </c>
      <c r="C60" s="4" t="str">
        <f aca="false">+IF(D60=$E$1,$E$2,IF(D60=$F$1,$F$2,IF(D60=$G$1,$G$2,IF(D60=$H$1,$H$2,IF(D60=$I$1,$I$2,IF(D60=$J$1,$J$2,IF(D60=$K$1,$K$2,IF(D60=$L$1,$L$2,IF(D60=$M$1,$M$2,$N$2)))))))))</f>
        <v>Inv</v>
      </c>
      <c r="D60" s="914" t="s">
        <v>354</v>
      </c>
      <c r="H60" s="4" t="s">
        <v>406</v>
      </c>
      <c r="M60" s="4" t="s">
        <v>475</v>
      </c>
      <c r="N60" s="4" t="s">
        <v>285</v>
      </c>
    </row>
    <row r="61" customFormat="false" ht="14.25" hidden="false" customHeight="false" outlineLevel="0" collapsed="false">
      <c r="A61" s="1" t="s">
        <v>476</v>
      </c>
      <c r="B61" s="4" t="s">
        <v>477</v>
      </c>
      <c r="C61" s="4" t="str">
        <f aca="false">+IF(D61=$E$1,$E$2,IF(D61=$F$1,$F$2,IF(D61=$G$1,$G$2,IF(D61=$H$1,$H$2,IF(D61=$I$1,$I$2,IF(D61=$J$1,$J$2,IF(D61=$K$1,$K$2,IF(D61=$L$1,$L$2,IF(D61=$M$1,$M$2,$N$2)))))))))</f>
        <v>DB</v>
      </c>
      <c r="D61" s="914" t="str">
        <f aca="false">+VLOOKUP(A61,$M$6:$N$320,2,FALSE())</f>
        <v>Developments Banks</v>
      </c>
      <c r="H61" s="4" t="s">
        <v>478</v>
      </c>
      <c r="M61" s="4" t="s">
        <v>479</v>
      </c>
      <c r="N61" s="4" t="s">
        <v>289</v>
      </c>
    </row>
    <row r="62" customFormat="false" ht="14.25" hidden="false" customHeight="false" outlineLevel="0" collapsed="false">
      <c r="A62" s="1" t="s">
        <v>440</v>
      </c>
      <c r="B62" s="4" t="s">
        <v>113</v>
      </c>
      <c r="C62" s="4" t="str">
        <f aca="false">+IF(D62=$E$1,$E$2,IF(D62=$F$1,$F$2,IF(D62=$G$1,$G$2,IF(D62=$H$1,$H$2,IF(D62=$I$1,$I$2,IF(D62=$J$1,$J$2,IF(D62=$K$1,$K$2,IF(D62=$L$1,$L$2,IF(D62=$M$1,$M$2,$N$2)))))))))</f>
        <v>Inv</v>
      </c>
      <c r="D62" s="914" t="str">
        <f aca="false">+VLOOKUP(A62,$M$6:$N$320,2,FALSE())</f>
        <v>Finance</v>
      </c>
      <c r="H62" s="4" t="s">
        <v>375</v>
      </c>
      <c r="M62" s="4" t="s">
        <v>415</v>
      </c>
      <c r="N62" s="4" t="s">
        <v>286</v>
      </c>
    </row>
    <row r="63" customFormat="false" ht="14.25" hidden="false" customHeight="false" outlineLevel="0" collapsed="false">
      <c r="A63" s="1" t="s">
        <v>444</v>
      </c>
      <c r="B63" s="4" t="s">
        <v>480</v>
      </c>
      <c r="C63" s="4" t="str">
        <f aca="false">+IF(D63=$E$1,$E$2,IF(D63=$F$1,$F$2,IF(D63=$G$1,$G$2,IF(D63=$H$1,$H$2,IF(D63=$I$1,$I$2,IF(D63=$J$1,$J$2,IF(D63=$K$1,$K$2,IF(D63=$L$1,$L$2,IF(D63=$M$1,$M$2,$N$2)))))))))</f>
        <v>Inv</v>
      </c>
      <c r="D63" s="914" t="str">
        <f aca="false">+VLOOKUP(A63,$M$6:$N$320,2,FALSE())</f>
        <v>Finance</v>
      </c>
      <c r="H63" s="4" t="s">
        <v>481</v>
      </c>
      <c r="M63" s="4" t="s">
        <v>482</v>
      </c>
      <c r="N63" s="4" t="s">
        <v>483</v>
      </c>
    </row>
    <row r="64" customFormat="false" ht="14.25" hidden="false" customHeight="false" outlineLevel="0" collapsed="false">
      <c r="A64" s="1" t="s">
        <v>451</v>
      </c>
      <c r="B64" s="4" t="s">
        <v>484</v>
      </c>
      <c r="C64" s="4" t="str">
        <f aca="false">+IF(D64=$E$1,$E$2,IF(D64=$F$1,$F$2,IF(D64=$G$1,$G$2,IF(D64=$H$1,$H$2,IF(D64=$I$1,$I$2,IF(D64=$J$1,$J$2,IF(D64=$K$1,$K$2,IF(D64=$L$1,$L$2,IF(D64=$M$1,$M$2,$N$2)))))))))</f>
        <v>Inv</v>
      </c>
      <c r="D64" s="914" t="str">
        <f aca="false">+VLOOKUP(A64,$M$6:$N$320,2,FALSE())</f>
        <v>Finance</v>
      </c>
      <c r="H64" s="4" t="s">
        <v>485</v>
      </c>
      <c r="M64" s="4" t="s">
        <v>486</v>
      </c>
      <c r="N64" s="4" t="s">
        <v>289</v>
      </c>
    </row>
    <row r="65" customFormat="false" ht="14.25" hidden="false" customHeight="false" outlineLevel="0" collapsed="false">
      <c r="A65" s="1" t="s">
        <v>487</v>
      </c>
      <c r="B65" s="4" t="s">
        <v>488</v>
      </c>
      <c r="C65" s="4" t="str">
        <f aca="false">+IF(D65=$E$1,$E$2,IF(D65=$F$1,$F$2,IF(D65=$G$1,$G$2,IF(D65=$H$1,$H$2,IF(D65=$I$1,$I$2,IF(D65=$J$1,$J$2,IF(D65=$K$1,$K$2,IF(D65=$L$1,$L$2,IF(D65=$M$1,$M$2,$N$2)))))))))</f>
        <v>Inv</v>
      </c>
      <c r="D65" s="914" t="str">
        <f aca="false">+VLOOKUP(A65,$M$6:$N$320,2,FALSE())</f>
        <v>Finance</v>
      </c>
      <c r="H65" s="4" t="s">
        <v>489</v>
      </c>
      <c r="M65" s="4" t="s">
        <v>330</v>
      </c>
      <c r="N65" s="4" t="s">
        <v>282</v>
      </c>
    </row>
    <row r="66" customFormat="false" ht="14.25" hidden="false" customHeight="false" outlineLevel="0" collapsed="false">
      <c r="A66" s="1" t="s">
        <v>490</v>
      </c>
      <c r="B66" s="4" t="s">
        <v>121</v>
      </c>
      <c r="C66" s="4" t="str">
        <f aca="false">+IF(D66=$E$1,$E$2,IF(D66=$F$1,$F$2,IF(D66=$G$1,$G$2,IF(D66=$H$1,$H$2,IF(D66=$I$1,$I$2,IF(D66=$J$1,$J$2,IF(D66=$K$1,$K$2,IF(D66=$L$1,$L$2,IF(D66=$M$1,$M$2,$N$2)))))))))</f>
        <v>Inv</v>
      </c>
      <c r="D66" s="914" t="str">
        <f aca="false">+VLOOKUP(A66,$M$6:$N$320,2,FALSE())</f>
        <v>Finance</v>
      </c>
      <c r="H66" s="4" t="s">
        <v>378</v>
      </c>
      <c r="M66" s="4" t="s">
        <v>333</v>
      </c>
      <c r="N66" s="4" t="s">
        <v>282</v>
      </c>
    </row>
    <row r="67" customFormat="false" ht="14.25" hidden="false" customHeight="false" outlineLevel="0" collapsed="false">
      <c r="A67" s="1" t="s">
        <v>491</v>
      </c>
      <c r="B67" s="4" t="s">
        <v>492</v>
      </c>
      <c r="C67" s="4" t="str">
        <f aca="false">+IF(D67=$E$1,$E$2,IF(D67=$F$1,$F$2,IF(D67=$G$1,$G$2,IF(D67=$H$1,$H$2,IF(D67=$I$1,$I$2,IF(D67=$J$1,$J$2,IF(D67=$K$1,$K$2,IF(D67=$L$1,$L$2,IF(D67=$M$1,$M$2,$N$2)))))))))</f>
        <v>Inv</v>
      </c>
      <c r="D67" s="914" t="s">
        <v>354</v>
      </c>
      <c r="H67" s="4" t="s">
        <v>493</v>
      </c>
      <c r="M67" s="4" t="s">
        <v>336</v>
      </c>
      <c r="N67" s="4" t="s">
        <v>282</v>
      </c>
    </row>
    <row r="68" customFormat="false" ht="14.25" hidden="false" customHeight="false" outlineLevel="0" collapsed="false">
      <c r="A68" s="1" t="s">
        <v>421</v>
      </c>
      <c r="B68" s="4" t="s">
        <v>494</v>
      </c>
      <c r="C68" s="4" t="str">
        <f aca="false">+IF(D68=$E$1,$E$2,IF(D68=$F$1,$F$2,IF(D68=$G$1,$G$2,IF(D68=$H$1,$H$2,IF(D68=$I$1,$I$2,IF(D68=$J$1,$J$2,IF(D68=$K$1,$K$2,IF(D68=$L$1,$L$2,IF(D68=$M$1,$M$2,$N$2)))))))))</f>
        <v>F</v>
      </c>
      <c r="D68" s="914" t="str">
        <f aca="false">+VLOOKUP(A68,$M$6:$N$320,2,FALSE())</f>
        <v>Finance </v>
      </c>
      <c r="H68" s="4" t="s">
        <v>471</v>
      </c>
      <c r="M68" s="4" t="s">
        <v>419</v>
      </c>
      <c r="N68" s="4" t="s">
        <v>286</v>
      </c>
    </row>
    <row r="69" customFormat="false" ht="14.25" hidden="false" customHeight="false" outlineLevel="0" collapsed="false">
      <c r="A69" s="1" t="s">
        <v>427</v>
      </c>
      <c r="B69" s="4" t="s">
        <v>84</v>
      </c>
      <c r="C69" s="4" t="str">
        <f aca="false">+IF(D69=$E$1,$E$2,IF(D69=$F$1,$F$2,IF(D69=$G$1,$G$2,IF(D69=$H$1,$H$2,IF(D69=$I$1,$I$2,IF(D69=$J$1,$J$2,IF(D69=$K$1,$K$2,IF(D69=$L$1,$L$2,IF(D69=$M$1,$M$2,$N$2)))))))))</f>
        <v>F</v>
      </c>
      <c r="D69" s="914" t="str">
        <f aca="false">+VLOOKUP(A69,$M$6:$N$320,2,FALSE())</f>
        <v>Finance </v>
      </c>
      <c r="H69" s="4" t="s">
        <v>349</v>
      </c>
      <c r="M69" s="4" t="s">
        <v>495</v>
      </c>
      <c r="N69" s="4" t="s">
        <v>283</v>
      </c>
    </row>
    <row r="70" customFormat="false" ht="14.25" hidden="false" customHeight="false" outlineLevel="0" collapsed="false">
      <c r="A70" s="1" t="s">
        <v>456</v>
      </c>
      <c r="B70" s="4" t="s">
        <v>496</v>
      </c>
      <c r="C70" s="4" t="str">
        <f aca="false">+IF(D70=$E$1,$E$2,IF(D70=$F$1,$F$2,IF(D70=$G$1,$G$2,IF(D70=$H$1,$H$2,IF(D70=$I$1,$I$2,IF(D70=$J$1,$J$2,IF(D70=$K$1,$K$2,IF(D70=$L$1,$L$2,IF(D70=$M$1,$M$2,$N$2)))))))))</f>
        <v>F</v>
      </c>
      <c r="D70" s="914" t="str">
        <f aca="false">+VLOOKUP(A70,$M$6:$N$320,2,FALSE())</f>
        <v>Finance </v>
      </c>
      <c r="H70" s="4" t="s">
        <v>497</v>
      </c>
      <c r="M70" s="4" t="s">
        <v>422</v>
      </c>
      <c r="N70" s="4" t="s">
        <v>286</v>
      </c>
    </row>
    <row r="71" customFormat="false" ht="14.25" hidden="false" customHeight="false" outlineLevel="0" collapsed="false">
      <c r="A71" s="1" t="s">
        <v>460</v>
      </c>
      <c r="B71" s="4" t="s">
        <v>110</v>
      </c>
      <c r="C71" s="4" t="str">
        <f aca="false">+IF(D71=$E$1,$E$2,IF(D71=$F$1,$F$2,IF(D71=$G$1,$G$2,IF(D71=$H$1,$H$2,IF(D71=$I$1,$I$2,IF(D71=$J$1,$J$2,IF(D71=$K$1,$K$2,IF(D71=$L$1,$L$2,IF(D71=$M$1,$M$2,$N$2)))))))))</f>
        <v>F</v>
      </c>
      <c r="D71" s="914" t="str">
        <f aca="false">+VLOOKUP(A71,$M$6:$N$320,2,FALSE())</f>
        <v>Finance </v>
      </c>
      <c r="H71" s="4" t="s">
        <v>498</v>
      </c>
      <c r="M71" s="4" t="s">
        <v>499</v>
      </c>
      <c r="N71" s="4" t="s">
        <v>288</v>
      </c>
    </row>
    <row r="72" customFormat="false" ht="14.25" hidden="false" customHeight="false" outlineLevel="0" collapsed="false">
      <c r="A72" s="1" t="s">
        <v>462</v>
      </c>
      <c r="B72" s="4" t="s">
        <v>500</v>
      </c>
      <c r="C72" s="4" t="str">
        <f aca="false">+IF(D72=$E$1,$E$2,IF(D72=$F$1,$F$2,IF(D72=$G$1,$G$2,IF(D72=$H$1,$H$2,IF(D72=$I$1,$I$2,IF(D72=$J$1,$J$2,IF(D72=$K$1,$K$2,IF(D72=$L$1,$L$2,IF(D72=$M$1,$M$2,$N$2)))))))))</f>
        <v>F</v>
      </c>
      <c r="D72" s="914" t="str">
        <f aca="false">+VLOOKUP(A72,$M$6:$N$320,2,FALSE())</f>
        <v>Finance </v>
      </c>
      <c r="H72" s="4" t="s">
        <v>371</v>
      </c>
      <c r="M72" s="4" t="s">
        <v>501</v>
      </c>
      <c r="N72" s="4" t="s">
        <v>288</v>
      </c>
    </row>
    <row r="73" customFormat="false" ht="14.25" hidden="false" customHeight="false" outlineLevel="0" collapsed="false">
      <c r="A73" s="1" t="s">
        <v>469</v>
      </c>
      <c r="B73" s="4" t="s">
        <v>502</v>
      </c>
      <c r="C73" s="4" t="str">
        <f aca="false">+IF(D73=$E$1,$E$2,IF(D73=$F$1,$F$2,IF(D73=$G$1,$G$2,IF(D73=$H$1,$H$2,IF(D73=$I$1,$I$2,IF(D73=$J$1,$J$2,IF(D73=$K$1,$K$2,IF(D73=$L$1,$L$2,IF(D73=$M$1,$M$2,$N$2)))))))))</f>
        <v>F</v>
      </c>
      <c r="D73" s="914" t="str">
        <f aca="false">+VLOOKUP(A73,$M$6:$N$320,2,FALSE())</f>
        <v>Finance </v>
      </c>
      <c r="H73" s="4" t="s">
        <v>503</v>
      </c>
      <c r="M73" s="4" t="s">
        <v>504</v>
      </c>
      <c r="N73" s="4" t="s">
        <v>285</v>
      </c>
    </row>
    <row r="74" customFormat="false" ht="14.25" hidden="false" customHeight="false" outlineLevel="0" collapsed="false">
      <c r="A74" s="1" t="s">
        <v>472</v>
      </c>
      <c r="B74" s="4" t="s">
        <v>505</v>
      </c>
      <c r="C74" s="4" t="str">
        <f aca="false">+IF(D74=$E$1,$E$2,IF(D74=$F$1,$F$2,IF(D74=$G$1,$G$2,IF(D74=$H$1,$H$2,IF(D74=$I$1,$I$2,IF(D74=$J$1,$J$2,IF(D74=$K$1,$K$2,IF(D74=$L$1,$L$2,IF(D74=$M$1,$M$2,$N$2)))))))))</f>
        <v>F</v>
      </c>
      <c r="D74" s="914" t="str">
        <f aca="false">+VLOOKUP(A74,$M$6:$N$320,2,FALSE())</f>
        <v>Finance </v>
      </c>
      <c r="H74" s="4" t="s">
        <v>394</v>
      </c>
      <c r="M74" s="4" t="s">
        <v>339</v>
      </c>
      <c r="N74" s="4" t="s">
        <v>282</v>
      </c>
    </row>
    <row r="75" customFormat="false" ht="14.25" hidden="false" customHeight="false" outlineLevel="0" collapsed="false">
      <c r="A75" s="1" t="s">
        <v>479</v>
      </c>
      <c r="B75" s="4" t="s">
        <v>74</v>
      </c>
      <c r="C75" s="4" t="str">
        <f aca="false">+IF(D75=$E$1,$E$2,IF(D75=$F$1,$F$2,IF(D75=$G$1,$G$2,IF(D75=$H$1,$H$2,IF(D75=$I$1,$I$2,IF(D75=$J$1,$J$2,IF(D75=$K$1,$K$2,IF(D75=$L$1,$L$2,IF(D75=$M$1,$M$2,$N$2)))))))))</f>
        <v>F</v>
      </c>
      <c r="D75" s="914" t="str">
        <f aca="false">+VLOOKUP(A75,$M$6:$N$320,2,FALSE())</f>
        <v>Finance </v>
      </c>
      <c r="H75" s="4" t="s">
        <v>474</v>
      </c>
      <c r="M75" s="4" t="s">
        <v>425</v>
      </c>
      <c r="N75" s="4" t="s">
        <v>286</v>
      </c>
    </row>
    <row r="76" customFormat="false" ht="14.25" hidden="false" customHeight="false" outlineLevel="0" collapsed="false">
      <c r="A76" s="1" t="s">
        <v>486</v>
      </c>
      <c r="B76" s="4" t="s">
        <v>506</v>
      </c>
      <c r="C76" s="4" t="str">
        <f aca="false">+IF(D76=$E$1,$E$2,IF(D76=$F$1,$F$2,IF(D76=$G$1,$G$2,IF(D76=$H$1,$H$2,IF(D76=$I$1,$I$2,IF(D76=$J$1,$J$2,IF(D76=$K$1,$K$2,IF(D76=$L$1,$L$2,IF(D76=$M$1,$M$2,$N$2)))))))))</f>
        <v>F</v>
      </c>
      <c r="D76" s="914" t="str">
        <f aca="false">+VLOOKUP(A76,$M$6:$N$320,2,FALSE())</f>
        <v>Finance </v>
      </c>
      <c r="H76" s="4" t="s">
        <v>467</v>
      </c>
      <c r="M76" s="4" t="s">
        <v>507</v>
      </c>
      <c r="N76" s="4" t="s">
        <v>288</v>
      </c>
    </row>
    <row r="77" customFormat="false" ht="14.25" hidden="false" customHeight="false" outlineLevel="0" collapsed="false">
      <c r="A77" s="1" t="s">
        <v>508</v>
      </c>
      <c r="B77" s="4" t="s">
        <v>509</v>
      </c>
      <c r="C77" s="4" t="str">
        <f aca="false">+IF(D77=$E$1,$E$2,IF(D77=$F$1,$F$2,IF(D77=$G$1,$G$2,IF(D77=$H$1,$H$2,IF(D77=$I$1,$I$2,IF(D77=$J$1,$J$2,IF(D77=$K$1,$K$2,IF(D77=$L$1,$L$2,IF(D77=$M$1,$M$2,$N$2)))))))))</f>
        <v>F</v>
      </c>
      <c r="D77" s="914" t="str">
        <f aca="false">+VLOOKUP(A77,$M$6:$N$320,2,FALSE())</f>
        <v>Finance </v>
      </c>
      <c r="H77" s="4" t="s">
        <v>387</v>
      </c>
      <c r="M77" s="4" t="s">
        <v>428</v>
      </c>
      <c r="N77" s="4" t="s">
        <v>286</v>
      </c>
    </row>
    <row r="78" customFormat="false" ht="14.25" hidden="false" customHeight="false" outlineLevel="0" collapsed="false">
      <c r="A78" s="1" t="s">
        <v>510</v>
      </c>
      <c r="B78" s="4" t="s">
        <v>420</v>
      </c>
      <c r="C78" s="4" t="str">
        <f aca="false">+IF(D78=$E$1,$E$2,IF(D78=$F$1,$F$2,IF(D78=$G$1,$G$2,IF(D78=$H$1,$H$2,IF(D78=$I$1,$I$2,IF(D78=$J$1,$J$2,IF(D78=$K$1,$K$2,IF(D78=$L$1,$L$2,IF(D78=$M$1,$M$2,$N$2)))))))))</f>
        <v>Inv</v>
      </c>
      <c r="D78" s="914" t="s">
        <v>354</v>
      </c>
      <c r="H78" s="4" t="s">
        <v>380</v>
      </c>
      <c r="M78" s="4" t="s">
        <v>430</v>
      </c>
      <c r="N78" s="4" t="s">
        <v>286</v>
      </c>
    </row>
    <row r="79" customFormat="false" ht="14.25" hidden="false" customHeight="false" outlineLevel="0" collapsed="false">
      <c r="A79" s="1" t="s">
        <v>511</v>
      </c>
      <c r="B79" s="4" t="s">
        <v>512</v>
      </c>
      <c r="C79" s="4" t="str">
        <f aca="false">+IF(D79=$E$1,$E$2,IF(D79=$F$1,$F$2,IF(D79=$G$1,$G$2,IF(D79=$H$1,$H$2,IF(D79=$I$1,$I$2,IF(D79=$J$1,$J$2,IF(D79=$K$1,$K$2,IF(D79=$L$1,$L$2,IF(D79=$M$1,$M$2,$N$2)))))))))</f>
        <v>Inv</v>
      </c>
      <c r="D79" s="914" t="s">
        <v>354</v>
      </c>
      <c r="H79" s="4" t="s">
        <v>513</v>
      </c>
      <c r="M79" s="4" t="s">
        <v>433</v>
      </c>
      <c r="N79" s="4" t="s">
        <v>286</v>
      </c>
    </row>
    <row r="80" customFormat="false" ht="14.25" hidden="false" customHeight="false" outlineLevel="0" collapsed="false">
      <c r="A80" s="1" t="s">
        <v>331</v>
      </c>
      <c r="B80" s="4" t="s">
        <v>245</v>
      </c>
      <c r="C80" s="4" t="str">
        <f aca="false">+IF(D80=$E$1,$E$2,IF(D80=$F$1,$F$2,IF(D80=$G$1,$G$2,IF(D80=$H$1,$H$2,IF(D80=$I$1,$I$2,IF(D80=$J$1,$J$2,IF(D80=$K$1,$K$2,IF(D80=$L$1,$L$2,IF(D80=$M$1,$M$2,$N$2)))))))))</f>
        <v>Inv</v>
      </c>
      <c r="D80" s="914" t="str">
        <f aca="false">+VLOOKUP(A80,$M$6:$N$320,2,FALSE())</f>
        <v>Hotels</v>
      </c>
      <c r="H80" s="4" t="s">
        <v>514</v>
      </c>
      <c r="M80" s="4" t="s">
        <v>437</v>
      </c>
      <c r="N80" s="4" t="s">
        <v>286</v>
      </c>
    </row>
    <row r="81" customFormat="false" ht="14.25" hidden="false" customHeight="false" outlineLevel="0" collapsed="false">
      <c r="A81" s="1" t="s">
        <v>335</v>
      </c>
      <c r="B81" s="4" t="s">
        <v>247</v>
      </c>
      <c r="C81" s="4" t="str">
        <f aca="false">+IF(D81=$E$1,$E$2,IF(D81=$F$1,$F$2,IF(D81=$G$1,$G$2,IF(D81=$H$1,$H$2,IF(D81=$I$1,$I$2,IF(D81=$J$1,$J$2,IF(D81=$K$1,$K$2,IF(D81=$L$1,$L$2,IF(D81=$M$1,$M$2,$N$2)))))))))</f>
        <v>Inv</v>
      </c>
      <c r="D81" s="914" t="str">
        <f aca="false">+VLOOKUP(A81,$M$6:$N$320,2,FALSE())</f>
        <v>Hotels</v>
      </c>
      <c r="H81" s="4" t="s">
        <v>515</v>
      </c>
      <c r="M81" s="4" t="s">
        <v>441</v>
      </c>
      <c r="N81" s="4" t="s">
        <v>286</v>
      </c>
    </row>
    <row r="82" customFormat="false" ht="14.25" hidden="false" customHeight="false" outlineLevel="0" collapsed="false">
      <c r="A82" s="1" t="s">
        <v>338</v>
      </c>
      <c r="B82" s="4" t="s">
        <v>516</v>
      </c>
      <c r="C82" s="4" t="str">
        <f aca="false">+IF(D82=$E$1,$E$2,IF(D82=$F$1,$F$2,IF(D82=$G$1,$G$2,IF(D82=$H$1,$H$2,IF(D82=$I$1,$I$2,IF(D82=$J$1,$J$2,IF(D82=$K$1,$K$2,IF(D82=$L$1,$L$2,IF(D82=$M$1,$M$2,$N$2)))))))))</f>
        <v>Inv</v>
      </c>
      <c r="D82" s="914" t="str">
        <f aca="false">+VLOOKUP(A82,$M$6:$N$320,2,FALSE())</f>
        <v>Hotels</v>
      </c>
      <c r="H82" s="4" t="s">
        <v>517</v>
      </c>
      <c r="M82" s="4" t="s">
        <v>518</v>
      </c>
      <c r="N82" s="4" t="s">
        <v>519</v>
      </c>
    </row>
    <row r="83" customFormat="false" ht="14.25" hidden="false" customHeight="false" outlineLevel="0" collapsed="false">
      <c r="A83" s="1" t="s">
        <v>520</v>
      </c>
      <c r="B83" s="4" t="s">
        <v>43</v>
      </c>
      <c r="C83" s="4" t="str">
        <f aca="false">+IF(D83=$E$1,$E$2,IF(D83=$F$1,$F$2,IF(D83=$G$1,$G$2,IF(D83=$H$1,$H$2,IF(D83=$I$1,$I$2,IF(D83=$J$1,$J$2,IF(D83=$K$1,$K$2,IF(D83=$L$1,$L$2,IF(D83=$M$1,$M$2,$N$2)))))))))</f>
        <v>Inv</v>
      </c>
      <c r="D83" s="914" t="str">
        <f aca="false">+VLOOKUP(A83,$M$6:$N$320,2,FALSE())</f>
        <v>Hotels</v>
      </c>
      <c r="H83" s="4" t="s">
        <v>521</v>
      </c>
      <c r="M83" s="4" t="s">
        <v>487</v>
      </c>
      <c r="N83" s="4" t="s">
        <v>223</v>
      </c>
    </row>
    <row r="84" customFormat="false" ht="14.25" hidden="false" customHeight="false" outlineLevel="0" collapsed="false">
      <c r="A84" s="1" t="s">
        <v>522</v>
      </c>
      <c r="B84" s="4" t="s">
        <v>249</v>
      </c>
      <c r="C84" s="4" t="str">
        <f aca="false">+IF(D84=$E$1,$E$2,IF(D84=$F$1,$F$2,IF(D84=$G$1,$G$2,IF(D84=$H$1,$H$2,IF(D84=$I$1,$I$2,IF(D84=$J$1,$J$2,IF(D84=$K$1,$K$2,IF(D84=$L$1,$L$2,IF(D84=$M$1,$M$2,$N$2)))))))))</f>
        <v>Inv</v>
      </c>
      <c r="D84" s="914" t="str">
        <f aca="false">+VLOOKUP(A84,$M$6:$N$320,2,FALSE())</f>
        <v>Hotels</v>
      </c>
      <c r="H84" s="4" t="s">
        <v>523</v>
      </c>
      <c r="M84" s="4" t="s">
        <v>445</v>
      </c>
      <c r="N84" s="4" t="s">
        <v>286</v>
      </c>
    </row>
    <row r="85" customFormat="false" ht="14.25" hidden="false" customHeight="false" outlineLevel="0" collapsed="false">
      <c r="A85" s="1" t="s">
        <v>524</v>
      </c>
      <c r="B85" s="4" t="s">
        <v>252</v>
      </c>
      <c r="C85" s="4" t="str">
        <f aca="false">+IF(D85=$E$1,$E$2,IF(D85=$F$1,$F$2,IF(D85=$G$1,$G$2,IF(D85=$H$1,$H$2,IF(D85=$I$1,$I$2,IF(D85=$J$1,$J$2,IF(D85=$K$1,$K$2,IF(D85=$L$1,$L$2,IF(D85=$M$1,$M$2,$N$2)))))))))</f>
        <v>Inv</v>
      </c>
      <c r="D85" s="914" t="str">
        <f aca="false">+VLOOKUP(A85,$M$6:$N$320,2,FALSE())</f>
        <v>Hotels</v>
      </c>
      <c r="H85" s="4" t="s">
        <v>343</v>
      </c>
      <c r="M85" s="4" t="s">
        <v>449</v>
      </c>
      <c r="N85" s="4" t="s">
        <v>286</v>
      </c>
    </row>
    <row r="86" customFormat="false" ht="14.25" hidden="false" customHeight="false" outlineLevel="0" collapsed="false">
      <c r="A86" s="1" t="s">
        <v>341</v>
      </c>
      <c r="B86" s="4" t="s">
        <v>83</v>
      </c>
      <c r="C86" s="4" t="str">
        <f aca="false">+IF(D86=$E$1,$E$2,IF(D86=$F$1,$F$2,IF(D86=$G$1,$G$2,IF(D86=$H$1,$H$2,IF(D86=$I$1,$I$2,IF(D86=$J$1,$J$2,IF(D86=$K$1,$K$2,IF(D86=$L$1,$L$2,IF(D86=$M$1,$M$2,$N$2)))))))))</f>
        <v>HP</v>
      </c>
      <c r="D86" s="914" t="str">
        <f aca="false">+VLOOKUP(A86,$M$6:$N$320,2,FALSE())</f>
        <v>Hydropower</v>
      </c>
      <c r="H86" s="4" t="s">
        <v>108</v>
      </c>
      <c r="M86" s="4" t="s">
        <v>452</v>
      </c>
      <c r="N86" s="4" t="s">
        <v>286</v>
      </c>
    </row>
    <row r="87" customFormat="false" ht="14.25" hidden="false" customHeight="false" outlineLevel="0" collapsed="false">
      <c r="A87" s="1" t="s">
        <v>344</v>
      </c>
      <c r="B87" s="4" t="s">
        <v>525</v>
      </c>
      <c r="C87" s="4" t="str">
        <f aca="false">+IF(D87=$E$1,$E$2,IF(D87=$F$1,$F$2,IF(D87=$G$1,$G$2,IF(D87=$H$1,$H$2,IF(D87=$I$1,$I$2,IF(D87=$J$1,$J$2,IF(D87=$K$1,$K$2,IF(D87=$L$1,$L$2,IF(D87=$M$1,$M$2,$N$2)))))))))</f>
        <v>HP</v>
      </c>
      <c r="D87" s="914" t="str">
        <f aca="false">+VLOOKUP(A87,$M$6:$N$320,2,FALSE())</f>
        <v>Hydropower</v>
      </c>
      <c r="H87" s="4" t="s">
        <v>496</v>
      </c>
      <c r="M87" s="4" t="s">
        <v>526</v>
      </c>
      <c r="N87" s="4" t="s">
        <v>285</v>
      </c>
    </row>
    <row r="88" customFormat="false" ht="14.25" hidden="false" customHeight="false" outlineLevel="0" collapsed="false">
      <c r="A88" s="1" t="s">
        <v>347</v>
      </c>
      <c r="B88" s="4" t="s">
        <v>527</v>
      </c>
      <c r="C88" s="4" t="str">
        <f aca="false">+IF(D88=$E$1,$E$2,IF(D88=$F$1,$F$2,IF(D88=$G$1,$G$2,IF(D88=$H$1,$H$2,IF(D88=$I$1,$I$2,IF(D88=$J$1,$J$2,IF(D88=$K$1,$K$2,IF(D88=$L$1,$L$2,IF(D88=$M$1,$M$2,$N$2)))))))))</f>
        <v>HP</v>
      </c>
      <c r="D88" s="914" t="str">
        <f aca="false">+VLOOKUP(A88,$M$6:$N$320,2,FALSE())</f>
        <v>Hydropower</v>
      </c>
      <c r="H88" s="4" t="s">
        <v>528</v>
      </c>
      <c r="M88" s="4" t="s">
        <v>490</v>
      </c>
      <c r="N88" s="4" t="s">
        <v>223</v>
      </c>
    </row>
    <row r="89" customFormat="false" ht="14.25" hidden="false" customHeight="false" outlineLevel="0" collapsed="false">
      <c r="A89" s="1" t="s">
        <v>495</v>
      </c>
      <c r="B89" s="4" t="s">
        <v>529</v>
      </c>
      <c r="C89" s="4" t="str">
        <f aca="false">+IF(D89=$E$1,$E$2,IF(D89=$F$1,$F$2,IF(D89=$G$1,$G$2,IF(D89=$H$1,$H$2,IF(D89=$I$1,$I$2,IF(D89=$J$1,$J$2,IF(D89=$K$1,$K$2,IF(D89=$L$1,$L$2,IF(D89=$M$1,$M$2,$N$2)))))))))</f>
        <v>HP</v>
      </c>
      <c r="D89" s="914" t="str">
        <f aca="false">+VLOOKUP(A89,$M$6:$N$320,2,FALSE())</f>
        <v>Hydropower</v>
      </c>
      <c r="H89" s="4" t="s">
        <v>530</v>
      </c>
      <c r="M89" s="4" t="s">
        <v>342</v>
      </c>
      <c r="N89" s="4" t="s">
        <v>282</v>
      </c>
    </row>
    <row r="90" customFormat="false" ht="14.25" hidden="false" customHeight="false" outlineLevel="0" collapsed="false">
      <c r="A90" s="1" t="s">
        <v>531</v>
      </c>
      <c r="B90" s="4" t="s">
        <v>532</v>
      </c>
      <c r="C90" s="4" t="str">
        <f aca="false">+IF(D90=$E$1,$E$2,IF(D90=$F$1,$F$2,IF(D90=$G$1,$G$2,IF(D90=$H$1,$H$2,IF(D90=$I$1,$I$2,IF(D90=$J$1,$J$2,IF(D90=$K$1,$K$2,IF(D90=$L$1,$L$2,IF(D90=$M$1,$M$2,$N$2)))))))))</f>
        <v>HP</v>
      </c>
      <c r="D90" s="914" t="str">
        <f aca="false">+VLOOKUP(A90,$M$6:$N$320,2,FALSE())</f>
        <v>Hydropower</v>
      </c>
      <c r="H90" s="4" t="s">
        <v>533</v>
      </c>
      <c r="M90" s="4" t="s">
        <v>534</v>
      </c>
      <c r="N90" s="4" t="s">
        <v>285</v>
      </c>
    </row>
    <row r="91" customFormat="false" ht="14.25" hidden="false" customHeight="false" outlineLevel="0" collapsed="false">
      <c r="A91" s="1" t="s">
        <v>535</v>
      </c>
      <c r="B91" s="4" t="s">
        <v>536</v>
      </c>
      <c r="C91" s="4" t="str">
        <f aca="false">+IF(D91=$E$1,$E$2,IF(D91=$F$1,$F$2,IF(D91=$G$1,$G$2,IF(D91=$H$1,$H$2,IF(D91=$I$1,$I$2,IF(D91=$J$1,$J$2,IF(D91=$K$1,$K$2,IF(D91=$L$1,$L$2,IF(D91=$M$1,$M$2,$N$2)))))))))</f>
        <v>HP</v>
      </c>
      <c r="D91" s="914" t="str">
        <f aca="false">+VLOOKUP(A91,$M$6:$N$320,2,FALSE())</f>
        <v>Hydropower</v>
      </c>
      <c r="H91" s="4" t="s">
        <v>537</v>
      </c>
      <c r="M91" s="4" t="s">
        <v>538</v>
      </c>
      <c r="N91" s="4" t="s">
        <v>287</v>
      </c>
    </row>
    <row r="92" customFormat="false" ht="14.25" hidden="false" customHeight="false" outlineLevel="0" collapsed="false">
      <c r="A92" s="1" t="s">
        <v>539</v>
      </c>
      <c r="B92" s="4" t="s">
        <v>540</v>
      </c>
      <c r="C92" s="4" t="str">
        <f aca="false">+IF(D92=$E$1,$E$2,IF(D92=$F$1,$F$2,IF(D92=$G$1,$G$2,IF(D92=$H$1,$H$2,IF(D92=$I$1,$I$2,IF(D92=$J$1,$J$2,IF(D92=$K$1,$K$2,IF(D92=$L$1,$L$2,IF(D92=$M$1,$M$2,$N$2)))))))))</f>
        <v>HP</v>
      </c>
      <c r="D92" s="914" t="str">
        <f aca="false">+VLOOKUP(A92,$M$6:$N$320,2,FALSE())</f>
        <v>Hydropower</v>
      </c>
      <c r="H92" s="4" t="s">
        <v>527</v>
      </c>
      <c r="M92" s="4" t="s">
        <v>453</v>
      </c>
      <c r="N92" s="4" t="s">
        <v>286</v>
      </c>
    </row>
    <row r="93" customFormat="false" ht="14.25" hidden="false" customHeight="false" outlineLevel="0" collapsed="false">
      <c r="A93" s="1" t="s">
        <v>541</v>
      </c>
      <c r="B93" s="4" t="s">
        <v>542</v>
      </c>
      <c r="C93" s="4" t="str">
        <f aca="false">+IF(D93=$E$1,$E$2,IF(D93=$F$1,$F$2,IF(D93=$G$1,$G$2,IF(D93=$H$1,$H$2,IF(D93=$I$1,$I$2,IF(D93=$J$1,$J$2,IF(D93=$K$1,$K$2,IF(D93=$L$1,$L$2,IF(D93=$M$1,$M$2,$N$2)))))))))</f>
        <v>HP</v>
      </c>
      <c r="D93" s="914" t="str">
        <f aca="false">+VLOOKUP(A93,$M$6:$N$320,2,FALSE())</f>
        <v>Hydropower</v>
      </c>
      <c r="H93" s="4" t="s">
        <v>44</v>
      </c>
      <c r="M93" s="4" t="s">
        <v>543</v>
      </c>
      <c r="N93" s="4" t="s">
        <v>285</v>
      </c>
    </row>
    <row r="94" customFormat="false" ht="14.25" hidden="false" customHeight="false" outlineLevel="0" collapsed="false">
      <c r="A94" s="1" t="s">
        <v>544</v>
      </c>
      <c r="B94" s="4" t="s">
        <v>124</v>
      </c>
      <c r="C94" s="4" t="str">
        <f aca="false">+IF(D94=$E$1,$E$2,IF(D94=$F$1,$F$2,IF(D94=$G$1,$G$2,IF(D94=$H$1,$H$2,IF(D94=$I$1,$I$2,IF(D94=$J$1,$J$2,IF(D94=$K$1,$K$2,IF(D94=$L$1,$L$2,IF(D94=$M$1,$M$2,$N$2)))))))))</f>
        <v>HP</v>
      </c>
      <c r="D94" s="914" t="str">
        <f aca="false">+VLOOKUP(A94,$M$6:$N$320,2,FALSE())</f>
        <v>Hydropower</v>
      </c>
      <c r="H94" s="4" t="s">
        <v>545</v>
      </c>
      <c r="M94" s="4" t="s">
        <v>546</v>
      </c>
      <c r="N94" s="4" t="s">
        <v>285</v>
      </c>
    </row>
    <row r="95" customFormat="false" ht="14.25" hidden="false" customHeight="false" outlineLevel="0" collapsed="false">
      <c r="A95" s="1" t="s">
        <v>547</v>
      </c>
      <c r="B95" s="4" t="s">
        <v>548</v>
      </c>
      <c r="C95" s="4" t="str">
        <f aca="false">+IF(D95=$E$1,$E$2,IF(D95=$F$1,$F$2,IF(D95=$G$1,$G$2,IF(D95=$H$1,$H$2,IF(D95=$I$1,$I$2,IF(D95=$J$1,$J$2,IF(D95=$K$1,$K$2,IF(D95=$L$1,$L$2,IF(D95=$M$1,$M$2,$N$2)))))))))</f>
        <v>HP</v>
      </c>
      <c r="D95" s="914" t="str">
        <f aca="false">+VLOOKUP(A95,$M$6:$N$320,2,FALSE())</f>
        <v>Hydropower</v>
      </c>
      <c r="H95" s="4" t="s">
        <v>549</v>
      </c>
      <c r="M95" s="4" t="s">
        <v>508</v>
      </c>
      <c r="N95" s="4" t="s">
        <v>289</v>
      </c>
    </row>
    <row r="96" customFormat="false" ht="14.25" hidden="false" customHeight="false" outlineLevel="0" collapsed="false">
      <c r="A96" s="1" t="s">
        <v>550</v>
      </c>
      <c r="B96" s="4" t="s">
        <v>551</v>
      </c>
      <c r="C96" s="4" t="str">
        <f aca="false">+IF(D96=$E$1,$E$2,IF(D96=$F$1,$F$2,IF(D96=$G$1,$G$2,IF(D96=$H$1,$H$2,IF(D96=$I$1,$I$2,IF(D96=$J$1,$J$2,IF(D96=$K$1,$K$2,IF(D96=$L$1,$L$2,IF(D96=$M$1,$M$2,$N$2)))))))))</f>
        <v>HP</v>
      </c>
      <c r="D96" s="914" t="str">
        <f aca="false">+VLOOKUP(A96,$M$6:$N$320,2,FALSE())</f>
        <v>Hydropower</v>
      </c>
      <c r="H96" s="4" t="s">
        <v>153</v>
      </c>
      <c r="M96" s="4" t="s">
        <v>531</v>
      </c>
      <c r="N96" s="4" t="s">
        <v>283</v>
      </c>
    </row>
    <row r="97" customFormat="false" ht="14.25" hidden="false" customHeight="false" outlineLevel="0" collapsed="false">
      <c r="A97" s="1" t="s">
        <v>552</v>
      </c>
      <c r="B97" s="4" t="s">
        <v>553</v>
      </c>
      <c r="C97" s="4" t="str">
        <f aca="false">+IF(D97=$E$1,$E$2,IF(D97=$F$1,$F$2,IF(D97=$G$1,$G$2,IF(D97=$H$1,$H$2,IF(D97=$I$1,$I$2,IF(D97=$J$1,$J$2,IF(D97=$K$1,$K$2,IF(D97=$L$1,$L$2,IF(D97=$M$1,$M$2,$N$2)))))))))</f>
        <v>HP</v>
      </c>
      <c r="D97" s="914" t="str">
        <f aca="false">+VLOOKUP(A97,$M$6:$N$320,2,FALSE())</f>
        <v>Hydropower</v>
      </c>
      <c r="H97" s="4" t="s">
        <v>40</v>
      </c>
      <c r="M97" s="4" t="s">
        <v>554</v>
      </c>
      <c r="N97" s="4" t="s">
        <v>285</v>
      </c>
    </row>
    <row r="98" customFormat="false" ht="14.25" hidden="false" customHeight="false" outlineLevel="0" collapsed="false">
      <c r="A98" s="1" t="s">
        <v>555</v>
      </c>
      <c r="B98" s="4" t="s">
        <v>549</v>
      </c>
      <c r="C98" s="4" t="str">
        <f aca="false">+IF(D98=$E$1,$E$2,IF(D98=$F$1,$F$2,IF(D98=$G$1,$G$2,IF(D98=$H$1,$H$2,IF(D98=$I$1,$I$2,IF(D98=$J$1,$J$2,IF(D98=$K$1,$K$2,IF(D98=$L$1,$L$2,IF(D98=$M$1,$M$2,$N$2)))))))))</f>
        <v>HP</v>
      </c>
      <c r="D98" s="914" t="str">
        <f aca="false">+VLOOKUP(A98,$M$6:$N$320,2,FALSE())</f>
        <v>Hydropower</v>
      </c>
      <c r="H98" s="4" t="s">
        <v>79</v>
      </c>
      <c r="M98" s="4" t="s">
        <v>556</v>
      </c>
      <c r="N98" s="4" t="s">
        <v>285</v>
      </c>
    </row>
    <row r="99" customFormat="false" ht="14.25" hidden="false" customHeight="false" outlineLevel="0" collapsed="false">
      <c r="A99" s="1" t="s">
        <v>557</v>
      </c>
      <c r="B99" s="4" t="s">
        <v>558</v>
      </c>
      <c r="C99" s="4" t="str">
        <f aca="false">+IF(D99=$E$1,$E$2,IF(D99=$F$1,$F$2,IF(D99=$G$1,$G$2,IF(D99=$H$1,$H$2,IF(D99=$I$1,$I$2,IF(D99=$J$1,$J$2,IF(D99=$K$1,$K$2,IF(D99=$L$1,$L$2,IF(D99=$M$1,$M$2,$N$2)))))))))</f>
        <v>HP</v>
      </c>
      <c r="D99" s="914" t="str">
        <f aca="false">+VLOOKUP(A99,$M$6:$N$320,2,FALSE())</f>
        <v>Hydropower</v>
      </c>
      <c r="H99" s="4" t="s">
        <v>559</v>
      </c>
      <c r="M99" s="4" t="s">
        <v>535</v>
      </c>
      <c r="N99" s="4" t="s">
        <v>283</v>
      </c>
    </row>
    <row r="100" customFormat="false" ht="14.25" hidden="false" customHeight="false" outlineLevel="0" collapsed="false">
      <c r="A100" s="1" t="s">
        <v>560</v>
      </c>
      <c r="B100" s="4" t="s">
        <v>561</v>
      </c>
      <c r="C100" s="4" t="str">
        <f aca="false">+IF(D100=$E$1,$E$2,IF(D100=$F$1,$F$2,IF(D100=$G$1,$G$2,IF(D100=$H$1,$H$2,IF(D100=$I$1,$I$2,IF(D100=$J$1,$J$2,IF(D100=$K$1,$K$2,IF(D100=$L$1,$L$2,IF(D100=$M$1,$M$2,$N$2)))))))))</f>
        <v>HP</v>
      </c>
      <c r="D100" s="914" t="str">
        <f aca="false">+VLOOKUP(A100,$M$6:$N$320,2,FALSE())</f>
        <v>Hydropower</v>
      </c>
      <c r="H100" s="4" t="s">
        <v>562</v>
      </c>
      <c r="M100" s="4" t="s">
        <v>563</v>
      </c>
      <c r="N100" s="4" t="s">
        <v>285</v>
      </c>
    </row>
    <row r="101" customFormat="false" ht="14.25" hidden="false" customHeight="false" outlineLevel="0" collapsed="false">
      <c r="A101" s="1" t="s">
        <v>564</v>
      </c>
      <c r="B101" s="4" t="s">
        <v>565</v>
      </c>
      <c r="C101" s="4" t="str">
        <f aca="false">+IF(D101=$E$1,$E$2,IF(D101=$F$1,$F$2,IF(D101=$G$1,$G$2,IF(D101=$H$1,$H$2,IF(D101=$I$1,$I$2,IF(D101=$J$1,$J$2,IF(D101=$K$1,$K$2,IF(D101=$L$1,$L$2,IF(D101=$M$1,$M$2,$N$2)))))))))</f>
        <v>HP</v>
      </c>
      <c r="D101" s="914" t="str">
        <f aca="false">+VLOOKUP(A101,$M$6:$N$320,2,FALSE())</f>
        <v>Hydropower</v>
      </c>
      <c r="H101" s="4" t="s">
        <v>83</v>
      </c>
      <c r="M101" s="4" t="s">
        <v>566</v>
      </c>
      <c r="N101" s="4" t="s">
        <v>567</v>
      </c>
    </row>
    <row r="102" customFormat="false" ht="14.25" hidden="false" customHeight="false" outlineLevel="0" collapsed="false">
      <c r="A102" s="1" t="s">
        <v>568</v>
      </c>
      <c r="B102" s="4" t="s">
        <v>118</v>
      </c>
      <c r="C102" s="4" t="str">
        <f aca="false">+IF(D102=$E$1,$E$2,IF(D102=$F$1,$F$2,IF(D102=$G$1,$G$2,IF(D102=$H$1,$H$2,IF(D102=$I$1,$I$2,IF(D102=$J$1,$J$2,IF(D102=$K$1,$K$2,IF(D102=$L$1,$L$2,IF(D102=$M$1,$M$2,$N$2)))))))))</f>
        <v>HP</v>
      </c>
      <c r="D102" s="914" t="str">
        <f aca="false">+VLOOKUP(A102,$M$6:$N$320,2,FALSE())</f>
        <v>Hydropower</v>
      </c>
      <c r="H102" s="4" t="s">
        <v>322</v>
      </c>
      <c r="M102" s="4" t="s">
        <v>345</v>
      </c>
      <c r="N102" s="4" t="s">
        <v>282</v>
      </c>
    </row>
    <row r="103" customFormat="false" ht="14.25" hidden="false" customHeight="false" outlineLevel="0" collapsed="false">
      <c r="A103" s="1" t="s">
        <v>569</v>
      </c>
      <c r="B103" s="4" t="s">
        <v>570</v>
      </c>
      <c r="C103" s="4" t="str">
        <f aca="false">+IF(D103=$E$1,$E$2,IF(D103=$F$1,$F$2,IF(D103=$G$1,$G$2,IF(D103=$H$1,$H$2,IF(D103=$I$1,$I$2,IF(D103=$J$1,$J$2,IF(D103=$K$1,$K$2,IF(D103=$L$1,$L$2,IF(D103=$M$1,$M$2,$N$2)))))))))</f>
        <v>HP</v>
      </c>
      <c r="D103" s="914" t="str">
        <f aca="false">+VLOOKUP(A103,$M$6:$N$320,2,FALSE())</f>
        <v>Hydropower</v>
      </c>
      <c r="H103" s="4" t="s">
        <v>120</v>
      </c>
      <c r="M103" s="4" t="s">
        <v>539</v>
      </c>
      <c r="N103" s="4" t="s">
        <v>283</v>
      </c>
    </row>
    <row r="104" customFormat="false" ht="14.25" hidden="false" customHeight="false" outlineLevel="0" collapsed="false">
      <c r="A104" s="1" t="s">
        <v>571</v>
      </c>
      <c r="B104" s="4" t="s">
        <v>559</v>
      </c>
      <c r="C104" s="4" t="str">
        <f aca="false">+IF(D104=$E$1,$E$2,IF(D104=$F$1,$F$2,IF(D104=$G$1,$G$2,IF(D104=$H$1,$H$2,IF(D104=$I$1,$I$2,IF(D104=$J$1,$J$2,IF(D104=$K$1,$K$2,IF(D104=$L$1,$L$2,IF(D104=$M$1,$M$2,$N$2)))))))))</f>
        <v>HP</v>
      </c>
      <c r="D104" s="914" t="str">
        <f aca="false">+VLOOKUP(A104,$M$6:$N$320,2,FALSE())</f>
        <v>Hydropower</v>
      </c>
      <c r="H104" s="4" t="s">
        <v>350</v>
      </c>
      <c r="M104" s="4" t="s">
        <v>572</v>
      </c>
      <c r="N104" s="4" t="s">
        <v>285</v>
      </c>
    </row>
    <row r="105" customFormat="false" ht="14.25" hidden="false" customHeight="false" outlineLevel="0" collapsed="false">
      <c r="A105" s="1" t="s">
        <v>573</v>
      </c>
      <c r="B105" s="4" t="s">
        <v>574</v>
      </c>
      <c r="C105" s="4" t="str">
        <f aca="false">+IF(D105=$E$1,$E$2,IF(D105=$F$1,$F$2,IF(D105=$G$1,$G$2,IF(D105=$H$1,$H$2,IF(D105=$I$1,$I$2,IF(D105=$J$1,$J$2,IF(D105=$K$1,$K$2,IF(D105=$L$1,$L$2,IF(D105=$M$1,$M$2,$N$2)))))))))</f>
        <v>HP</v>
      </c>
      <c r="D105" s="914" t="str">
        <f aca="false">+VLOOKUP(A105,$M$6:$N$320,2,FALSE())</f>
        <v>Hydropower</v>
      </c>
      <c r="H105" s="4" t="s">
        <v>575</v>
      </c>
      <c r="M105" s="4" t="s">
        <v>576</v>
      </c>
      <c r="N105" s="4" t="s">
        <v>285</v>
      </c>
    </row>
    <row r="106" customFormat="false" ht="14.25" hidden="false" customHeight="false" outlineLevel="0" collapsed="false">
      <c r="A106" s="1" t="s">
        <v>577</v>
      </c>
      <c r="B106" s="4" t="s">
        <v>537</v>
      </c>
      <c r="C106" s="4" t="str">
        <f aca="false">+IF(D106=$E$1,$E$2,IF(D106=$F$1,$F$2,IF(D106=$G$1,$G$2,IF(D106=$H$1,$H$2,IF(D106=$I$1,$I$2,IF(D106=$J$1,$J$2,IF(D106=$K$1,$K$2,IF(D106=$L$1,$L$2,IF(D106=$M$1,$M$2,$N$2)))))))))</f>
        <v>HP</v>
      </c>
      <c r="D106" s="914" t="str">
        <f aca="false">+VLOOKUP(A106,$M$6:$N$320,2,FALSE())</f>
        <v>Hydropower</v>
      </c>
      <c r="H106" s="4" t="s">
        <v>118</v>
      </c>
      <c r="M106" s="4" t="s">
        <v>578</v>
      </c>
      <c r="N106" s="4" t="s">
        <v>285</v>
      </c>
    </row>
    <row r="107" customFormat="false" ht="14.25" hidden="false" customHeight="false" outlineLevel="0" collapsed="false">
      <c r="A107" s="1" t="s">
        <v>579</v>
      </c>
      <c r="B107" s="4" t="s">
        <v>528</v>
      </c>
      <c r="C107" s="4" t="str">
        <f aca="false">+IF(D107=$E$1,$E$2,IF(D107=$F$1,$F$2,IF(D107=$G$1,$G$2,IF(D107=$H$1,$H$2,IF(D107=$I$1,$I$2,IF(D107=$J$1,$J$2,IF(D107=$K$1,$K$2,IF(D107=$L$1,$L$2,IF(D107=$M$1,$M$2,$N$2)))))))))</f>
        <v>HP</v>
      </c>
      <c r="D107" s="914" t="str">
        <f aca="false">+VLOOKUP(A107,$M$6:$N$320,2,FALSE())</f>
        <v>Hydropower</v>
      </c>
      <c r="H107" s="4" t="s">
        <v>580</v>
      </c>
      <c r="M107" s="4" t="s">
        <v>581</v>
      </c>
      <c r="N107" s="4" t="s">
        <v>285</v>
      </c>
    </row>
    <row r="108" customFormat="false" ht="14.25" hidden="false" customHeight="false" outlineLevel="0" collapsed="false">
      <c r="A108" s="1" t="s">
        <v>582</v>
      </c>
      <c r="B108" s="4" t="s">
        <v>93</v>
      </c>
      <c r="C108" s="4" t="str">
        <f aca="false">+IF(D108=$E$1,$E$2,IF(D108=$F$1,$F$2,IF(D108=$G$1,$G$2,IF(D108=$H$1,$H$2,IF(D108=$I$1,$I$2,IF(D108=$J$1,$J$2,IF(D108=$K$1,$K$2,IF(D108=$L$1,$L$2,IF(D108=$M$1,$M$2,$N$2)))))))))</f>
        <v>HP</v>
      </c>
      <c r="D108" s="914" t="str">
        <f aca="false">+VLOOKUP(A108,$M$6:$N$320,2,FALSE())</f>
        <v>Hydropower</v>
      </c>
      <c r="H108" s="4" t="s">
        <v>565</v>
      </c>
      <c r="M108" s="4" t="s">
        <v>541</v>
      </c>
      <c r="N108" s="4" t="s">
        <v>283</v>
      </c>
    </row>
    <row r="109" customFormat="false" ht="14.25" hidden="false" customHeight="false" outlineLevel="0" collapsed="false">
      <c r="A109" s="1" t="s">
        <v>583</v>
      </c>
      <c r="B109" s="4" t="s">
        <v>584</v>
      </c>
      <c r="C109" s="4" t="str">
        <f aca="false">+IF(D109=$E$1,$E$2,IF(D109=$F$1,$F$2,IF(D109=$G$1,$G$2,IF(D109=$H$1,$H$2,IF(D109=$I$1,$I$2,IF(D109=$J$1,$J$2,IF(D109=$K$1,$K$2,IF(D109=$L$1,$L$2,IF(D109=$M$1,$M$2,$N$2)))))))))</f>
        <v>HP</v>
      </c>
      <c r="D109" s="914" t="str">
        <f aca="false">+VLOOKUP(A109,$M$6:$N$320,2,FALSE())</f>
        <v>Hydropower</v>
      </c>
      <c r="H109" s="4" t="s">
        <v>355</v>
      </c>
      <c r="M109" s="4" t="s">
        <v>585</v>
      </c>
      <c r="N109" s="4" t="s">
        <v>586</v>
      </c>
    </row>
    <row r="110" customFormat="false" ht="14.25" hidden="false" customHeight="false" outlineLevel="0" collapsed="false">
      <c r="A110" s="1" t="s">
        <v>587</v>
      </c>
      <c r="B110" s="4" t="s">
        <v>79</v>
      </c>
      <c r="C110" s="4" t="str">
        <f aca="false">+IF(D110=$E$1,$E$2,IF(D110=$F$1,$F$2,IF(D110=$G$1,$G$2,IF(D110=$H$1,$H$2,IF(D110=$I$1,$I$2,IF(D110=$J$1,$J$2,IF(D110=$K$1,$K$2,IF(D110=$L$1,$L$2,IF(D110=$M$1,$M$2,$N$2)))))))))</f>
        <v>HP</v>
      </c>
      <c r="D110" s="914" t="str">
        <f aca="false">+VLOOKUP(A110,$M$6:$N$320,2,FALSE())</f>
        <v>Hydropower</v>
      </c>
      <c r="H110" s="4" t="s">
        <v>88</v>
      </c>
      <c r="M110" s="4" t="s">
        <v>588</v>
      </c>
      <c r="N110" s="4" t="s">
        <v>285</v>
      </c>
    </row>
    <row r="111" customFormat="false" ht="14.25" hidden="false" customHeight="false" outlineLevel="0" collapsed="false">
      <c r="A111" s="1" t="s">
        <v>589</v>
      </c>
      <c r="B111" s="4" t="s">
        <v>590</v>
      </c>
      <c r="C111" s="4" t="str">
        <f aca="false">+IF(D111=$E$1,$E$2,IF(D111=$F$1,$F$2,IF(D111=$G$1,$G$2,IF(D111=$H$1,$H$2,IF(D111=$I$1,$I$2,IF(D111=$J$1,$J$2,IF(D111=$K$1,$K$2,IF(D111=$L$1,$L$2,IF(D111=$M$1,$M$2,$N$2)))))))))</f>
        <v>HP</v>
      </c>
      <c r="D111" s="914" t="str">
        <f aca="false">+VLOOKUP(A111,$M$6:$N$320,2,FALSE())</f>
        <v>Hydropower</v>
      </c>
      <c r="H111" s="4" t="s">
        <v>540</v>
      </c>
      <c r="M111" s="4" t="s">
        <v>591</v>
      </c>
      <c r="N111" s="4" t="s">
        <v>285</v>
      </c>
    </row>
    <row r="112" customFormat="false" ht="14.25" hidden="false" customHeight="false" outlineLevel="0" collapsed="false">
      <c r="A112" s="1" t="s">
        <v>592</v>
      </c>
      <c r="B112" s="4" t="s">
        <v>593</v>
      </c>
      <c r="C112" s="4" t="str">
        <f aca="false">+IF(D112=$E$1,$E$2,IF(D112=$F$1,$F$2,IF(D112=$G$1,$G$2,IF(D112=$H$1,$H$2,IF(D112=$I$1,$I$2,IF(D112=$J$1,$J$2,IF(D112=$K$1,$K$2,IF(D112=$L$1,$L$2,IF(D112=$M$1,$M$2,$N$2)))))))))</f>
        <v>HP</v>
      </c>
      <c r="D112" s="914" t="str">
        <f aca="false">+VLOOKUP(A112,$M$6:$N$320,2,FALSE())</f>
        <v>Hydropower</v>
      </c>
      <c r="H112" s="4" t="s">
        <v>594</v>
      </c>
      <c r="M112" s="4" t="s">
        <v>595</v>
      </c>
      <c r="N112" s="4" t="s">
        <v>285</v>
      </c>
    </row>
    <row r="113" customFormat="false" ht="14.25" hidden="false" customHeight="false" outlineLevel="0" collapsed="false">
      <c r="A113" s="1" t="s">
        <v>596</v>
      </c>
      <c r="B113" s="4" t="s">
        <v>597</v>
      </c>
      <c r="C113" s="4" t="str">
        <f aca="false">+IF(D113=$E$1,$E$2,IF(D113=$F$1,$F$2,IF(D113=$G$1,$G$2,IF(D113=$H$1,$H$2,IF(D113=$I$1,$I$2,IF(D113=$J$1,$J$2,IF(D113=$K$1,$K$2,IF(D113=$L$1,$L$2,IF(D113=$M$1,$M$2,$N$2)))))))))</f>
        <v>HP</v>
      </c>
      <c r="D113" s="914" t="str">
        <f aca="false">+VLOOKUP(A113,$M$6:$N$320,2,FALSE())</f>
        <v>Hydropower</v>
      </c>
      <c r="H113" s="4" t="s">
        <v>598</v>
      </c>
      <c r="M113" s="4" t="s">
        <v>599</v>
      </c>
      <c r="N113" s="4" t="s">
        <v>285</v>
      </c>
    </row>
    <row r="114" customFormat="false" ht="14.25" hidden="false" customHeight="false" outlineLevel="0" collapsed="false">
      <c r="A114" s="1" t="s">
        <v>600</v>
      </c>
      <c r="B114" s="4" t="s">
        <v>530</v>
      </c>
      <c r="C114" s="4" t="str">
        <f aca="false">+IF(D114=$E$1,$E$2,IF(D114=$F$1,$F$2,IF(D114=$G$1,$G$2,IF(D114=$H$1,$H$2,IF(D114=$I$1,$I$2,IF(D114=$J$1,$J$2,IF(D114=$K$1,$K$2,IF(D114=$L$1,$L$2,IF(D114=$M$1,$M$2,$N$2)))))))))</f>
        <v>HP</v>
      </c>
      <c r="D114" s="914" t="str">
        <f aca="false">+VLOOKUP(A114,$M$6:$N$320,2,FALSE())</f>
        <v>Hydropower</v>
      </c>
      <c r="H114" s="4" t="s">
        <v>601</v>
      </c>
      <c r="M114" s="4" t="s">
        <v>602</v>
      </c>
      <c r="N114" s="4" t="s">
        <v>291</v>
      </c>
    </row>
    <row r="115" customFormat="false" ht="14.25" hidden="false" customHeight="false" outlineLevel="0" collapsed="false">
      <c r="A115" s="1" t="s">
        <v>603</v>
      </c>
      <c r="B115" s="4" t="s">
        <v>604</v>
      </c>
      <c r="C115" s="4" t="str">
        <f aca="false">+IF(D115=$E$1,$E$2,IF(D115=$F$1,$F$2,IF(D115=$G$1,$G$2,IF(D115=$H$1,$H$2,IF(D115=$I$1,$I$2,IF(D115=$J$1,$J$2,IF(D115=$K$1,$K$2,IF(D115=$L$1,$L$2,IF(D115=$M$1,$M$2,$N$2)))))))))</f>
        <v>HP</v>
      </c>
      <c r="D115" s="914" t="str">
        <f aca="false">+VLOOKUP(A115,$M$6:$N$320,2,FALSE())</f>
        <v>Hydropower</v>
      </c>
      <c r="H115" s="4" t="s">
        <v>605</v>
      </c>
      <c r="M115" s="4" t="s">
        <v>544</v>
      </c>
      <c r="N115" s="4" t="s">
        <v>283</v>
      </c>
    </row>
    <row r="116" customFormat="false" ht="14.25" hidden="false" customHeight="false" outlineLevel="0" collapsed="false">
      <c r="A116" s="1" t="s">
        <v>606</v>
      </c>
      <c r="B116" s="4" t="s">
        <v>607</v>
      </c>
      <c r="C116" s="4" t="str">
        <f aca="false">+IF(D116=$E$1,$E$2,IF(D116=$F$1,$F$2,IF(D116=$G$1,$G$2,IF(D116=$H$1,$H$2,IF(D116=$I$1,$I$2,IF(D116=$J$1,$J$2,IF(D116=$K$1,$K$2,IF(D116=$L$1,$L$2,IF(D116=$M$1,$M$2,$N$2)))))))))</f>
        <v>HP</v>
      </c>
      <c r="D116" s="914" t="str">
        <f aca="false">+VLOOKUP(A116,$M$6:$N$320,2,FALSE())</f>
        <v>Hydropower</v>
      </c>
      <c r="H116" s="4" t="s">
        <v>505</v>
      </c>
      <c r="M116" s="4" t="s">
        <v>457</v>
      </c>
      <c r="N116" s="4" t="s">
        <v>286</v>
      </c>
    </row>
    <row r="117" customFormat="false" ht="14.25" hidden="false" customHeight="false" outlineLevel="0" collapsed="false">
      <c r="A117" s="1" t="s">
        <v>608</v>
      </c>
      <c r="B117" s="4" t="s">
        <v>562</v>
      </c>
      <c r="C117" s="4" t="str">
        <f aca="false">+IF(D117=$E$1,$E$2,IF(D117=$F$1,$F$2,IF(D117=$G$1,$G$2,IF(D117=$H$1,$H$2,IF(D117=$I$1,$I$2,IF(D117=$J$1,$J$2,IF(D117=$K$1,$K$2,IF(D117=$L$1,$L$2,IF(D117=$M$1,$M$2,$N$2)))))))))</f>
        <v>HP</v>
      </c>
      <c r="D117" s="914" t="str">
        <f aca="false">+VLOOKUP(A117,$M$6:$N$320,2,FALSE())</f>
        <v>Hydropower</v>
      </c>
      <c r="H117" s="4" t="s">
        <v>87</v>
      </c>
      <c r="M117" s="4" t="s">
        <v>609</v>
      </c>
      <c r="N117" s="4" t="s">
        <v>285</v>
      </c>
    </row>
    <row r="118" customFormat="false" ht="14.25" hidden="false" customHeight="false" outlineLevel="0" collapsed="false">
      <c r="A118" s="1" t="s">
        <v>610</v>
      </c>
      <c r="B118" s="4" t="s">
        <v>611</v>
      </c>
      <c r="C118" s="4" t="str">
        <f aca="false">+IF(D118=$E$1,$E$2,IF(D118=$F$1,$F$2,IF(D118=$G$1,$G$2,IF(D118=$H$1,$H$2,IF(D118=$I$1,$I$2,IF(D118=$J$1,$J$2,IF(D118=$K$1,$K$2,IF(D118=$L$1,$L$2,IF(D118=$M$1,$M$2,$N$2)))))))))</f>
        <v>HP</v>
      </c>
      <c r="D118" s="914" t="str">
        <f aca="false">+VLOOKUP(A118,$M$6:$N$320,2,FALSE())</f>
        <v>Hydropower</v>
      </c>
      <c r="H118" s="4" t="s">
        <v>612</v>
      </c>
      <c r="M118" s="4" t="s">
        <v>613</v>
      </c>
      <c r="N118" s="4" t="s">
        <v>285</v>
      </c>
    </row>
    <row r="119" customFormat="false" ht="14.25" hidden="false" customHeight="false" outlineLevel="0" collapsed="false">
      <c r="A119" s="1" t="s">
        <v>614</v>
      </c>
      <c r="B119" s="4" t="s">
        <v>615</v>
      </c>
      <c r="C119" s="4" t="str">
        <f aca="false">+IF(D119=$E$1,$E$2,IF(D119=$F$1,$F$2,IF(D119=$G$1,$G$2,IF(D119=$H$1,$H$2,IF(D119=$I$1,$I$2,IF(D119=$J$1,$J$2,IF(D119=$K$1,$K$2,IF(D119=$L$1,$L$2,IF(D119=$M$1,$M$2,$N$2)))))))))</f>
        <v>HP</v>
      </c>
      <c r="D119" s="914" t="str">
        <f aca="false">+VLOOKUP(A119,$M$6:$N$320,2,FALSE())</f>
        <v>Hydropower</v>
      </c>
      <c r="H119" s="4" t="s">
        <v>615</v>
      </c>
      <c r="M119" s="4" t="s">
        <v>547</v>
      </c>
      <c r="N119" s="4" t="s">
        <v>283</v>
      </c>
    </row>
    <row r="120" customFormat="false" ht="14.25" hidden="false" customHeight="false" outlineLevel="0" collapsed="false">
      <c r="A120" s="1" t="s">
        <v>616</v>
      </c>
      <c r="B120" s="4" t="s">
        <v>617</v>
      </c>
      <c r="C120" s="4" t="str">
        <f aca="false">+IF(D120=$E$1,$E$2,IF(D120=$F$1,$F$2,IF(D120=$G$1,$G$2,IF(D120=$H$1,$H$2,IF(D120=$I$1,$I$2,IF(D120=$J$1,$J$2,IF(D120=$K$1,$K$2,IF(D120=$L$1,$L$2,IF(D120=$M$1,$M$2,$N$2)))))))))</f>
        <v>HP</v>
      </c>
      <c r="D120" s="914" t="str">
        <f aca="false">+VLOOKUP(A120,$M$6:$N$320,2,FALSE())</f>
        <v>Hydropower</v>
      </c>
      <c r="H120" s="4" t="s">
        <v>618</v>
      </c>
      <c r="M120" s="4" t="s">
        <v>550</v>
      </c>
      <c r="N120" s="4" t="s">
        <v>283</v>
      </c>
    </row>
    <row r="121" customFormat="false" ht="14.25" hidden="false" customHeight="false" outlineLevel="0" collapsed="false">
      <c r="A121" s="1" t="s">
        <v>619</v>
      </c>
      <c r="B121" s="4" t="s">
        <v>620</v>
      </c>
      <c r="C121" s="4" t="str">
        <f aca="false">+IF(D121=$E$1,$E$2,IF(D121=$F$1,$F$2,IF(D121=$G$1,$G$2,IF(D121=$H$1,$H$2,IF(D121=$I$1,$I$2,IF(D121=$J$1,$J$2,IF(D121=$K$1,$K$2,IF(D121=$L$1,$L$2,IF(D121=$M$1,$M$2,$N$2)))))))))</f>
        <v>HP</v>
      </c>
      <c r="D121" s="914" t="str">
        <f aca="false">+VLOOKUP(A121,$M$6:$N$320,2,FALSE())</f>
        <v>Hydropower</v>
      </c>
      <c r="H121" s="4" t="s">
        <v>621</v>
      </c>
      <c r="M121" s="4" t="s">
        <v>552</v>
      </c>
      <c r="N121" s="4" t="s">
        <v>283</v>
      </c>
    </row>
    <row r="122" customFormat="false" ht="14.25" hidden="false" customHeight="false" outlineLevel="0" collapsed="false">
      <c r="A122" s="1" t="s">
        <v>622</v>
      </c>
      <c r="B122" s="4" t="s">
        <v>623</v>
      </c>
      <c r="C122" s="4" t="str">
        <f aca="false">+IF(D122=$E$1,$E$2,IF(D122=$F$1,$F$2,IF(D122=$G$1,$G$2,IF(D122=$H$1,$H$2,IF(D122=$I$1,$I$2,IF(D122=$J$1,$J$2,IF(D122=$K$1,$K$2,IF(D122=$L$1,$L$2,IF(D122=$M$1,$M$2,$N$2)))))))))</f>
        <v>HP</v>
      </c>
      <c r="D122" s="914" t="str">
        <f aca="false">+VLOOKUP(A122,$M$6:$N$320,2,FALSE())</f>
        <v>Hydropower</v>
      </c>
      <c r="H122" s="4" t="s">
        <v>249</v>
      </c>
      <c r="M122" s="4" t="s">
        <v>624</v>
      </c>
      <c r="N122" s="4" t="s">
        <v>285</v>
      </c>
    </row>
    <row r="123" customFormat="false" ht="14.25" hidden="false" customHeight="false" outlineLevel="0" collapsed="false">
      <c r="A123" s="1" t="s">
        <v>625</v>
      </c>
      <c r="B123" s="4" t="s">
        <v>109</v>
      </c>
      <c r="C123" s="4" t="str">
        <f aca="false">+IF(D123=$E$1,$E$2,IF(D123=$F$1,$F$2,IF(D123=$G$1,$G$2,IF(D123=$H$1,$H$2,IF(D123=$I$1,$I$2,IF(D123=$J$1,$J$2,IF(D123=$K$1,$K$2,IF(D123=$L$1,$L$2,IF(D123=$M$1,$M$2,$N$2)))))))))</f>
        <v>HP</v>
      </c>
      <c r="D123" s="914" t="str">
        <f aca="false">+VLOOKUP(A123,$M$6:$N$320,2,FALSE())</f>
        <v>Hydropower</v>
      </c>
      <c r="H123" s="4" t="s">
        <v>82</v>
      </c>
      <c r="M123" s="4" t="s">
        <v>555</v>
      </c>
      <c r="N123" s="4" t="s">
        <v>283</v>
      </c>
    </row>
    <row r="124" customFormat="false" ht="14.25" hidden="false" customHeight="false" outlineLevel="0" collapsed="false">
      <c r="A124" s="1" t="s">
        <v>626</v>
      </c>
      <c r="B124" s="4" t="s">
        <v>533</v>
      </c>
      <c r="C124" s="4" t="str">
        <f aca="false">+IF(D124=$E$1,$E$2,IF(D124=$F$1,$F$2,IF(D124=$G$1,$G$2,IF(D124=$H$1,$H$2,IF(D124=$I$1,$I$2,IF(D124=$J$1,$J$2,IF(D124=$K$1,$K$2,IF(D124=$L$1,$L$2,IF(D124=$M$1,$M$2,$N$2)))))))))</f>
        <v>HP</v>
      </c>
      <c r="D124" s="914" t="str">
        <f aca="false">+VLOOKUP(A124,$M$6:$N$320,2,FALSE())</f>
        <v>Hydropower</v>
      </c>
      <c r="H124" s="4" t="s">
        <v>502</v>
      </c>
      <c r="M124" s="4" t="s">
        <v>557</v>
      </c>
      <c r="N124" s="4" t="s">
        <v>283</v>
      </c>
    </row>
    <row r="125" customFormat="false" ht="14.25" hidden="false" customHeight="false" outlineLevel="0" collapsed="false">
      <c r="A125" s="1" t="s">
        <v>627</v>
      </c>
      <c r="B125" s="4" t="s">
        <v>262</v>
      </c>
      <c r="C125" s="4" t="str">
        <f aca="false">+IF(D125=$E$1,$E$2,IF(D125=$F$1,$F$2,IF(D125=$G$1,$G$2,IF(D125=$H$1,$H$2,IF(D125=$I$1,$I$2,IF(D125=$J$1,$J$2,IF(D125=$K$1,$K$2,IF(D125=$L$1,$L$2,IF(D125=$M$1,$M$2,$N$2)))))))))</f>
        <v>HP</v>
      </c>
      <c r="D125" s="914" t="str">
        <f aca="false">+VLOOKUP(A125,$M$6:$N$320,2,FALSE())</f>
        <v>Hydropower</v>
      </c>
      <c r="H125" s="4" t="s">
        <v>611</v>
      </c>
      <c r="M125" s="4" t="s">
        <v>628</v>
      </c>
      <c r="N125" s="4" t="s">
        <v>285</v>
      </c>
    </row>
    <row r="126" customFormat="false" ht="14.25" hidden="false" customHeight="false" outlineLevel="0" collapsed="false">
      <c r="A126" s="1" t="s">
        <v>629</v>
      </c>
      <c r="B126" s="4" t="s">
        <v>630</v>
      </c>
      <c r="C126" s="4" t="str">
        <f aca="false">+IF(D126=$E$1,$E$2,IF(D126=$F$1,$F$2,IF(D126=$G$1,$G$2,IF(D126=$H$1,$H$2,IF(D126=$I$1,$I$2,IF(D126=$J$1,$J$2,IF(D126=$K$1,$K$2,IF(D126=$L$1,$L$2,IF(D126=$M$1,$M$2,$N$2)))))))))</f>
        <v>HP</v>
      </c>
      <c r="D126" s="914" t="str">
        <f aca="false">+VLOOKUP(A126,$M$6:$N$320,2,FALSE())</f>
        <v>Hydropower</v>
      </c>
      <c r="H126" s="4" t="s">
        <v>631</v>
      </c>
      <c r="M126" s="4" t="s">
        <v>560</v>
      </c>
      <c r="N126" s="4" t="s">
        <v>283</v>
      </c>
    </row>
    <row r="127" customFormat="false" ht="14.25" hidden="false" customHeight="false" outlineLevel="0" collapsed="false">
      <c r="A127" s="1" t="s">
        <v>632</v>
      </c>
      <c r="B127" s="4" t="s">
        <v>82</v>
      </c>
      <c r="C127" s="4" t="str">
        <f aca="false">+IF(D127=$E$1,$E$2,IF(D127=$F$1,$F$2,IF(D127=$G$1,$G$2,IF(D127=$H$1,$H$2,IF(D127=$I$1,$I$2,IF(D127=$J$1,$J$2,IF(D127=$K$1,$K$2,IF(D127=$L$1,$L$2,IF(D127=$M$1,$M$2,$N$2)))))))))</f>
        <v>HP</v>
      </c>
      <c r="D127" s="914" t="str">
        <f aca="false">+VLOOKUP(A127,$M$6:$N$320,2,FALSE())</f>
        <v>Hydropower</v>
      </c>
      <c r="H127" s="4" t="s">
        <v>548</v>
      </c>
      <c r="M127" s="4" t="s">
        <v>564</v>
      </c>
      <c r="N127" s="4" t="s">
        <v>283</v>
      </c>
    </row>
    <row r="128" customFormat="false" ht="14.25" hidden="false" customHeight="false" outlineLevel="0" collapsed="false">
      <c r="A128" s="1" t="s">
        <v>633</v>
      </c>
      <c r="B128" s="4" t="s">
        <v>634</v>
      </c>
      <c r="C128" s="4" t="str">
        <f aca="false">+IF(D128=$E$1,$E$2,IF(D128=$F$1,$F$2,IF(D128=$G$1,$G$2,IF(D128=$H$1,$H$2,IF(D128=$I$1,$I$2,IF(D128=$J$1,$J$2,IF(D128=$K$1,$K$2,IF(D128=$L$1,$L$2,IF(D128=$M$1,$M$2,$N$2)))))))))</f>
        <v>HP</v>
      </c>
      <c r="D128" s="914" t="str">
        <f aca="false">+VLOOKUP(A128,$M$6:$N$320,2,FALSE())</f>
        <v>Hydropower</v>
      </c>
      <c r="H128" s="4" t="s">
        <v>359</v>
      </c>
      <c r="M128" s="4" t="s">
        <v>635</v>
      </c>
      <c r="N128" s="4" t="s">
        <v>285</v>
      </c>
    </row>
    <row r="129" customFormat="false" ht="14.25" hidden="false" customHeight="false" outlineLevel="0" collapsed="false">
      <c r="A129" s="1" t="s">
        <v>636</v>
      </c>
      <c r="B129" s="4" t="s">
        <v>637</v>
      </c>
      <c r="C129" s="4" t="str">
        <f aca="false">+IF(D129=$E$1,$E$2,IF(D129=$F$1,$F$2,IF(D129=$G$1,$G$2,IF(D129=$H$1,$H$2,IF(D129=$I$1,$I$2,IF(D129=$J$1,$J$2,IF(D129=$K$1,$K$2,IF(D129=$L$1,$L$2,IF(D129=$M$1,$M$2,$N$2)))))))))</f>
        <v>HP</v>
      </c>
      <c r="D129" s="914" t="str">
        <f aca="false">+VLOOKUP(A129,$M$6:$N$320,2,FALSE())</f>
        <v>Hydropower</v>
      </c>
      <c r="H129" s="4" t="s">
        <v>363</v>
      </c>
      <c r="M129" s="4" t="s">
        <v>568</v>
      </c>
      <c r="N129" s="4" t="s">
        <v>283</v>
      </c>
    </row>
    <row r="130" customFormat="false" ht="14.25" hidden="false" customHeight="false" outlineLevel="0" collapsed="false">
      <c r="A130" s="1" t="s">
        <v>638</v>
      </c>
      <c r="B130" s="4" t="s">
        <v>545</v>
      </c>
      <c r="C130" s="4" t="str">
        <f aca="false">+IF(D130=$E$1,$E$2,IF(D130=$F$1,$F$2,IF(D130=$G$1,$G$2,IF(D130=$H$1,$H$2,IF(D130=$I$1,$I$2,IF(D130=$J$1,$J$2,IF(D130=$K$1,$K$2,IF(D130=$L$1,$L$2,IF(D130=$M$1,$M$2,$N$2)))))))))</f>
        <v>HP</v>
      </c>
      <c r="D130" s="914" t="str">
        <f aca="false">+VLOOKUP(A130,$M$6:$N$320,2,FALSE())</f>
        <v>Hydropower</v>
      </c>
      <c r="H130" s="4" t="s">
        <v>639</v>
      </c>
      <c r="M130" s="4" t="s">
        <v>640</v>
      </c>
      <c r="N130" s="4" t="s">
        <v>567</v>
      </c>
    </row>
    <row r="131" customFormat="false" ht="14.25" hidden="false" customHeight="false" outlineLevel="0" collapsed="false">
      <c r="A131" s="1" t="s">
        <v>641</v>
      </c>
      <c r="B131" s="4" t="s">
        <v>642</v>
      </c>
      <c r="C131" s="4" t="str">
        <f aca="false">+IF(D131=$E$1,$E$2,IF(D131=$F$1,$F$2,IF(D131=$G$1,$G$2,IF(D131=$H$1,$H$2,IF(D131=$I$1,$I$2,IF(D131=$J$1,$J$2,IF(D131=$K$1,$K$2,IF(D131=$L$1,$L$2,IF(D131=$M$1,$M$2,$N$2)))))))))</f>
        <v>HP</v>
      </c>
      <c r="D131" s="914" t="str">
        <f aca="false">+VLOOKUP(A131,$M$6:$N$320,2,FALSE())</f>
        <v>Hydropower</v>
      </c>
      <c r="H131" s="4" t="s">
        <v>561</v>
      </c>
      <c r="M131" s="4" t="s">
        <v>643</v>
      </c>
      <c r="N131" s="4" t="s">
        <v>285</v>
      </c>
    </row>
    <row r="132" customFormat="false" ht="14.25" hidden="false" customHeight="false" outlineLevel="0" collapsed="false">
      <c r="A132" s="1" t="s">
        <v>644</v>
      </c>
      <c r="B132" s="4" t="s">
        <v>77</v>
      </c>
      <c r="C132" s="4" t="str">
        <f aca="false">+IF(D132=$E$1,$E$2,IF(D132=$F$1,$F$2,IF(D132=$G$1,$G$2,IF(D132=$H$1,$H$2,IF(D132=$I$1,$I$2,IF(D132=$J$1,$J$2,IF(D132=$K$1,$K$2,IF(D132=$L$1,$L$2,IF(D132=$M$1,$M$2,$N$2)))))))))</f>
        <v>HP</v>
      </c>
      <c r="D132" s="914" t="str">
        <f aca="false">+VLOOKUP(A132,$M$6:$N$320,2,FALSE())</f>
        <v>Hydropower</v>
      </c>
      <c r="H132" s="4" t="s">
        <v>319</v>
      </c>
      <c r="M132" s="4" t="s">
        <v>645</v>
      </c>
      <c r="N132" s="4" t="s">
        <v>567</v>
      </c>
    </row>
    <row r="133" customFormat="false" ht="14.25" hidden="false" customHeight="false" outlineLevel="0" collapsed="false">
      <c r="A133" s="1" t="s">
        <v>646</v>
      </c>
      <c r="B133" s="4" t="s">
        <v>647</v>
      </c>
      <c r="C133" s="4" t="str">
        <f aca="false">+IF(D133=$E$1,$E$2,IF(D133=$F$1,$F$2,IF(D133=$G$1,$G$2,IF(D133=$H$1,$H$2,IF(D133=$I$1,$I$2,IF(D133=$J$1,$J$2,IF(D133=$K$1,$K$2,IF(D133=$L$1,$L$2,IF(D133=$M$1,$M$2,$N$2)))))))))</f>
        <v>HP</v>
      </c>
      <c r="D133" s="914" t="str">
        <f aca="false">+VLOOKUP(A133,$M$6:$N$320,2,FALSE())</f>
        <v>Hydropower</v>
      </c>
      <c r="H133" s="4" t="s">
        <v>648</v>
      </c>
      <c r="M133" s="4" t="s">
        <v>649</v>
      </c>
      <c r="N133" s="4" t="s">
        <v>285</v>
      </c>
    </row>
    <row r="134" customFormat="false" ht="14.25" hidden="false" customHeight="false" outlineLevel="0" collapsed="false">
      <c r="A134" s="1" t="s">
        <v>650</v>
      </c>
      <c r="B134" s="4" t="s">
        <v>651</v>
      </c>
      <c r="C134" s="4" t="str">
        <f aca="false">+IF(D134=$E$1,$E$2,IF(D134=$F$1,$F$2,IF(D134=$G$1,$G$2,IF(D134=$H$1,$H$2,IF(D134=$I$1,$I$2,IF(D134=$J$1,$J$2,IF(D134=$K$1,$K$2,IF(D134=$L$1,$L$2,IF(D134=$M$1,$M$2,$N$2)))))))))</f>
        <v>HP</v>
      </c>
      <c r="D134" s="914" t="str">
        <f aca="false">+VLOOKUP(A134,$M$6:$N$320,2,FALSE())</f>
        <v>Hydropower</v>
      </c>
      <c r="H134" s="4" t="s">
        <v>652</v>
      </c>
      <c r="M134" s="4" t="s">
        <v>569</v>
      </c>
      <c r="N134" s="4" t="s">
        <v>283</v>
      </c>
    </row>
    <row r="135" customFormat="false" ht="14.25" hidden="false" customHeight="false" outlineLevel="0" collapsed="false">
      <c r="A135" s="1" t="s">
        <v>653</v>
      </c>
      <c r="B135" s="4" t="s">
        <v>654</v>
      </c>
      <c r="C135" s="4" t="str">
        <f aca="false">+IF(D135=$E$1,$E$2,IF(D135=$F$1,$F$2,IF(D135=$G$1,$G$2,IF(D135=$H$1,$H$2,IF(D135=$I$1,$I$2,IF(D135=$J$1,$J$2,IF(D135=$K$1,$K$2,IF(D135=$L$1,$L$2,IF(D135=$M$1,$M$2,$N$2)))))))))</f>
        <v>HP</v>
      </c>
      <c r="D135" s="914" t="str">
        <f aca="false">+VLOOKUP(A135,$M$6:$N$320,2,FALSE())</f>
        <v>Hydropower</v>
      </c>
      <c r="H135" s="4" t="s">
        <v>655</v>
      </c>
      <c r="M135" s="4" t="s">
        <v>656</v>
      </c>
      <c r="N135" s="4" t="s">
        <v>567</v>
      </c>
    </row>
    <row r="136" customFormat="false" ht="14.25" hidden="false" customHeight="false" outlineLevel="0" collapsed="false">
      <c r="A136" s="1" t="s">
        <v>657</v>
      </c>
      <c r="B136" s="4" t="s">
        <v>658</v>
      </c>
      <c r="C136" s="4" t="str">
        <f aca="false">+IF(D136=$E$1,$E$2,IF(D136=$F$1,$F$2,IF(D136=$G$1,$G$2,IF(D136=$H$1,$H$2,IF(D136=$I$1,$I$2,IF(D136=$J$1,$J$2,IF(D136=$K$1,$K$2,IF(D136=$L$1,$L$2,IF(D136=$M$1,$M$2,$N$2)))))))))</f>
        <v>HP</v>
      </c>
      <c r="D136" s="914" t="str">
        <f aca="false">+VLOOKUP(A136,$M$6:$N$320,2,FALSE())</f>
        <v>Hydropower</v>
      </c>
      <c r="H136" s="4" t="s">
        <v>617</v>
      </c>
      <c r="M136" s="4" t="s">
        <v>659</v>
      </c>
      <c r="N136" s="4" t="s">
        <v>567</v>
      </c>
    </row>
    <row r="137" customFormat="false" ht="14.25" hidden="false" customHeight="false" outlineLevel="0" collapsed="false">
      <c r="A137" s="1" t="s">
        <v>660</v>
      </c>
      <c r="B137" s="4" t="s">
        <v>621</v>
      </c>
      <c r="C137" s="4" t="str">
        <f aca="false">+IF(D137=$E$1,$E$2,IF(D137=$F$1,$F$2,IF(D137=$G$1,$G$2,IF(D137=$H$1,$H$2,IF(D137=$I$1,$I$2,IF(D137=$J$1,$J$2,IF(D137=$K$1,$K$2,IF(D137=$L$1,$L$2,IF(D137=$M$1,$M$2,$N$2)))))))))</f>
        <v>HP</v>
      </c>
      <c r="D137" s="914" t="str">
        <f aca="false">+VLOOKUP(A137,$M$6:$N$320,2,FALSE())</f>
        <v>Hydropower</v>
      </c>
      <c r="H137" s="4" t="s">
        <v>574</v>
      </c>
      <c r="M137" s="4" t="s">
        <v>661</v>
      </c>
      <c r="N137" s="4" t="s">
        <v>285</v>
      </c>
    </row>
    <row r="138" customFormat="false" ht="14.25" hidden="false" customHeight="false" outlineLevel="0" collapsed="false">
      <c r="A138" s="1" t="s">
        <v>662</v>
      </c>
      <c r="B138" s="4" t="s">
        <v>663</v>
      </c>
      <c r="C138" s="4" t="str">
        <f aca="false">+IF(D138=$E$1,$E$2,IF(D138=$F$1,$F$2,IF(D138=$G$1,$G$2,IF(D138=$H$1,$H$2,IF(D138=$I$1,$I$2,IF(D138=$J$1,$J$2,IF(D138=$K$1,$K$2,IF(D138=$L$1,$L$2,IF(D138=$M$1,$M$2,$N$2)))))))))</f>
        <v>HP</v>
      </c>
      <c r="D138" s="914" t="str">
        <f aca="false">+VLOOKUP(A138,$M$6:$N$320,2,FALSE())</f>
        <v>Hydropower</v>
      </c>
      <c r="H138" s="4" t="s">
        <v>664</v>
      </c>
      <c r="M138" s="4" t="s">
        <v>665</v>
      </c>
      <c r="N138" s="4" t="s">
        <v>285</v>
      </c>
    </row>
    <row r="139" customFormat="false" ht="14.25" hidden="false" customHeight="false" outlineLevel="0" collapsed="false">
      <c r="A139" s="1" t="s">
        <v>666</v>
      </c>
      <c r="B139" s="4" t="s">
        <v>667</v>
      </c>
      <c r="C139" s="4" t="str">
        <f aca="false">+IF(D139=$E$1,$E$2,IF(D139=$F$1,$F$2,IF(D139=$G$1,$G$2,IF(D139=$H$1,$H$2,IF(D139=$I$1,$I$2,IF(D139=$J$1,$J$2,IF(D139=$K$1,$K$2,IF(D139=$L$1,$L$2,IF(D139=$M$1,$M$2,$N$2)))))))))</f>
        <v>HP</v>
      </c>
      <c r="D139" s="914" t="str">
        <f aca="false">+VLOOKUP(A139,$M$6:$N$320,2,FALSE())</f>
        <v>Hydropower</v>
      </c>
      <c r="H139" s="4" t="s">
        <v>367</v>
      </c>
      <c r="M139" s="4" t="s">
        <v>571</v>
      </c>
      <c r="N139" s="4" t="s">
        <v>283</v>
      </c>
    </row>
    <row r="140" customFormat="false" ht="14.25" hidden="false" customHeight="false" outlineLevel="0" collapsed="false">
      <c r="A140" s="1" t="s">
        <v>668</v>
      </c>
      <c r="B140" s="4" t="s">
        <v>669</v>
      </c>
      <c r="C140" s="4" t="str">
        <f aca="false">+IF(D140=$E$1,$E$2,IF(D140=$F$1,$F$2,IF(D140=$G$1,$G$2,IF(D140=$H$1,$H$2,IF(D140=$I$1,$I$2,IF(D140=$J$1,$J$2,IF(D140=$K$1,$K$2,IF(D140=$L$1,$L$2,IF(D140=$M$1,$M$2,$N$2)))))))))</f>
        <v>HP</v>
      </c>
      <c r="D140" s="914" t="str">
        <f aca="false">+VLOOKUP(A140,$M$6:$N$320,2,FALSE())</f>
        <v>Hydropower</v>
      </c>
      <c r="H140" s="4" t="s">
        <v>670</v>
      </c>
      <c r="M140" s="4" t="s">
        <v>573</v>
      </c>
      <c r="N140" s="4" t="s">
        <v>283</v>
      </c>
    </row>
    <row r="141" customFormat="false" ht="14.25" hidden="false" customHeight="false" outlineLevel="0" collapsed="false">
      <c r="A141" s="1" t="s">
        <v>671</v>
      </c>
      <c r="B141" s="4" t="s">
        <v>672</v>
      </c>
      <c r="C141" s="4" t="str">
        <f aca="false">+IF(D141=$E$1,$E$2,IF(D141=$F$1,$F$2,IF(D141=$G$1,$G$2,IF(D141=$H$1,$H$2,IF(D141=$I$1,$I$2,IF(D141=$J$1,$J$2,IF(D141=$K$1,$K$2,IF(D141=$L$1,$L$2,IF(D141=$M$1,$M$2,$N$2)))))))))</f>
        <v>HP</v>
      </c>
      <c r="D141" s="914" t="str">
        <f aca="false">+VLOOKUP(A141,$M$6:$N$320,2,FALSE())</f>
        <v>Hydropower</v>
      </c>
      <c r="H141" s="4" t="s">
        <v>70</v>
      </c>
      <c r="M141" s="4" t="s">
        <v>577</v>
      </c>
      <c r="N141" s="4" t="s">
        <v>283</v>
      </c>
    </row>
    <row r="142" customFormat="false" ht="14.25" hidden="false" customHeight="false" outlineLevel="0" collapsed="false">
      <c r="A142" s="1" t="s">
        <v>673</v>
      </c>
      <c r="B142" s="4" t="s">
        <v>674</v>
      </c>
      <c r="C142" s="4" t="str">
        <f aca="false">+IF(D142=$E$1,$E$2,IF(D142=$F$1,$F$2,IF(D142=$G$1,$G$2,IF(D142=$H$1,$H$2,IF(D142=$I$1,$I$2,IF(D142=$J$1,$J$2,IF(D142=$K$1,$K$2,IF(D142=$L$1,$L$2,IF(D142=$M$1,$M$2,$N$2)))))))))</f>
        <v>HP</v>
      </c>
      <c r="D142" s="914" t="str">
        <f aca="false">+VLOOKUP(A142,$M$6:$N$320,2,FALSE())</f>
        <v>Hydropower</v>
      </c>
      <c r="H142" s="4" t="s">
        <v>245</v>
      </c>
      <c r="M142" s="4" t="s">
        <v>579</v>
      </c>
      <c r="N142" s="4" t="s">
        <v>283</v>
      </c>
    </row>
    <row r="143" customFormat="false" ht="14.25" hidden="false" customHeight="false" outlineLevel="0" collapsed="false">
      <c r="A143" s="1" t="s">
        <v>675</v>
      </c>
      <c r="B143" s="4" t="s">
        <v>676</v>
      </c>
      <c r="C143" s="4" t="str">
        <f aca="false">+IF(D143=$E$1,$E$2,IF(D143=$F$1,$F$2,IF(D143=$G$1,$G$2,IF(D143=$H$1,$H$2,IF(D143=$I$1,$I$2,IF(D143=$J$1,$J$2,IF(D143=$K$1,$K$2,IF(D143=$L$1,$L$2,IF(D143=$M$1,$M$2,$N$2)))))))))</f>
        <v>HP</v>
      </c>
      <c r="D143" s="914" t="str">
        <f aca="false">+VLOOKUP(A143,$M$6:$N$320,2,FALSE())</f>
        <v>Hydropower</v>
      </c>
      <c r="H143" s="4" t="s">
        <v>74</v>
      </c>
      <c r="M143" s="4" t="s">
        <v>677</v>
      </c>
      <c r="N143" s="4" t="s">
        <v>285</v>
      </c>
    </row>
    <row r="144" customFormat="false" ht="14.25" hidden="false" customHeight="false" outlineLevel="0" collapsed="false">
      <c r="A144" s="1" t="s">
        <v>678</v>
      </c>
      <c r="B144" s="4" t="s">
        <v>631</v>
      </c>
      <c r="C144" s="4" t="str">
        <f aca="false">+IF(D144=$E$1,$E$2,IF(D144=$F$1,$F$2,IF(D144=$G$1,$G$2,IF(D144=$H$1,$H$2,IF(D144=$I$1,$I$2,IF(D144=$J$1,$J$2,IF(D144=$K$1,$K$2,IF(D144=$L$1,$L$2,IF(D144=$M$1,$M$2,$N$2)))))))))</f>
        <v>HP</v>
      </c>
      <c r="D144" s="914" t="str">
        <f aca="false">+VLOOKUP(A144,$M$6:$N$320,2,FALSE())</f>
        <v>Hydropower</v>
      </c>
      <c r="H144" s="4" t="s">
        <v>116</v>
      </c>
      <c r="M144" s="4" t="s">
        <v>582</v>
      </c>
      <c r="N144" s="4" t="s">
        <v>283</v>
      </c>
    </row>
    <row r="145" customFormat="false" ht="14.25" hidden="false" customHeight="false" outlineLevel="0" collapsed="false">
      <c r="A145" s="1" t="s">
        <v>679</v>
      </c>
      <c r="B145" s="4" t="s">
        <v>680</v>
      </c>
      <c r="C145" s="4" t="str">
        <f aca="false">+IF(D145=$E$1,$E$2,IF(D145=$F$1,$F$2,IF(D145=$G$1,$G$2,IF(D145=$H$1,$H$2,IF(D145=$I$1,$I$2,IF(D145=$J$1,$J$2,IF(D145=$K$1,$K$2,IF(D145=$L$1,$L$2,IF(D145=$M$1,$M$2,$N$2)))))))))</f>
        <v>HP</v>
      </c>
      <c r="D145" s="914" t="str">
        <f aca="false">+VLOOKUP(A145,$M$6:$N$320,2,FALSE())</f>
        <v>Hydropower</v>
      </c>
      <c r="H145" s="4" t="s">
        <v>593</v>
      </c>
      <c r="M145" s="4" t="s">
        <v>681</v>
      </c>
      <c r="N145" s="4" t="s">
        <v>285</v>
      </c>
    </row>
    <row r="146" customFormat="false" ht="14.25" hidden="false" customHeight="false" outlineLevel="0" collapsed="false">
      <c r="A146" s="1" t="s">
        <v>682</v>
      </c>
      <c r="B146" s="4" t="s">
        <v>683</v>
      </c>
      <c r="C146" s="4" t="str">
        <f aca="false">+IF(D146=$E$1,$E$2,IF(D146=$F$1,$F$2,IF(D146=$G$1,$G$2,IF(D146=$H$1,$H$2,IF(D146=$I$1,$I$2,IF(D146=$J$1,$J$2,IF(D146=$K$1,$K$2,IF(D146=$L$1,$L$2,IF(D146=$M$1,$M$2,$N$2)))))))))</f>
        <v>HP</v>
      </c>
      <c r="D146" s="914" t="str">
        <f aca="false">+VLOOKUP(A146,$M$6:$N$320,2,FALSE())</f>
        <v>Hydropower</v>
      </c>
      <c r="H146" s="4" t="s">
        <v>684</v>
      </c>
      <c r="M146" s="4" t="s">
        <v>583</v>
      </c>
      <c r="N146" s="4" t="s">
        <v>283</v>
      </c>
    </row>
    <row r="147" customFormat="false" ht="14.25" hidden="false" customHeight="false" outlineLevel="0" collapsed="false">
      <c r="A147" s="1" t="s">
        <v>685</v>
      </c>
      <c r="B147" s="4" t="s">
        <v>686</v>
      </c>
      <c r="C147" s="4" t="str">
        <f aca="false">+IF(D147=$E$1,$E$2,IF(D147=$F$1,$F$2,IF(D147=$G$1,$G$2,IF(D147=$H$1,$H$2,IF(D147=$I$1,$I$2,IF(D147=$J$1,$J$2,IF(D147=$K$1,$K$2,IF(D147=$L$1,$L$2,IF(D147=$M$1,$M$2,$N$2)))))))))</f>
        <v>HP</v>
      </c>
      <c r="D147" s="914" t="str">
        <f aca="false">+VLOOKUP(A147,$M$6:$N$320,2,FALSE())</f>
        <v>Hydropower</v>
      </c>
      <c r="H147" s="4" t="s">
        <v>687</v>
      </c>
      <c r="M147" s="4" t="s">
        <v>688</v>
      </c>
      <c r="N147" s="4" t="s">
        <v>285</v>
      </c>
    </row>
    <row r="148" customFormat="false" ht="14.25" hidden="false" customHeight="false" outlineLevel="0" collapsed="false">
      <c r="A148" s="1" t="s">
        <v>689</v>
      </c>
      <c r="B148" s="4" t="s">
        <v>690</v>
      </c>
      <c r="C148" s="4" t="str">
        <f aca="false">+IF(D148=$E$1,$E$2,IF(D148=$F$1,$F$2,IF(D148=$G$1,$G$2,IF(D148=$H$1,$H$2,IF(D148=$I$1,$I$2,IF(D148=$J$1,$J$2,IF(D148=$K$1,$K$2,IF(D148=$L$1,$L$2,IF(D148=$M$1,$M$2,$N$2)))))))))</f>
        <v>HP</v>
      </c>
      <c r="D148" s="914" t="str">
        <f aca="false">+VLOOKUP(A148,$M$6:$N$320,2,FALSE())</f>
        <v>Hydropower</v>
      </c>
      <c r="H148" s="4" t="s">
        <v>691</v>
      </c>
      <c r="M148" s="4" t="s">
        <v>692</v>
      </c>
      <c r="N148" s="4" t="s">
        <v>290</v>
      </c>
    </row>
    <row r="149" customFormat="false" ht="14.25" hidden="false" customHeight="false" outlineLevel="0" collapsed="false">
      <c r="A149" s="1" t="s">
        <v>693</v>
      </c>
      <c r="B149" s="4" t="s">
        <v>694</v>
      </c>
      <c r="C149" s="4" t="str">
        <f aca="false">+IF(D149=$E$1,$E$2,IF(D149=$F$1,$F$2,IF(D149=$G$1,$G$2,IF(D149=$H$1,$H$2,IF(D149=$I$1,$I$2,IF(D149=$J$1,$J$2,IF(D149=$K$1,$K$2,IF(D149=$L$1,$L$2,IF(D149=$M$1,$M$2,$N$2)))))))))</f>
        <v>HP</v>
      </c>
      <c r="D149" s="914" t="str">
        <f aca="false">+VLOOKUP(A149,$M$6:$N$320,2,FALSE())</f>
        <v>Hydropower</v>
      </c>
      <c r="H149" s="4" t="s">
        <v>103</v>
      </c>
      <c r="M149" s="4" t="s">
        <v>587</v>
      </c>
      <c r="N149" s="4" t="s">
        <v>283</v>
      </c>
    </row>
    <row r="150" customFormat="false" ht="14.25" hidden="false" customHeight="false" outlineLevel="0" collapsed="false">
      <c r="A150" s="1" t="s">
        <v>695</v>
      </c>
      <c r="B150" s="4" t="s">
        <v>696</v>
      </c>
      <c r="C150" s="4" t="str">
        <f aca="false">+IF(D150=$E$1,$E$2,IF(D150=$F$1,$F$2,IF(D150=$G$1,$G$2,IF(D150=$H$1,$H$2,IF(D150=$I$1,$I$2,IF(D150=$J$1,$J$2,IF(D150=$K$1,$K$2,IF(D150=$L$1,$L$2,IF(D150=$M$1,$M$2,$N$2)))))))))</f>
        <v>HP</v>
      </c>
      <c r="D150" s="914" t="str">
        <f aca="false">+VLOOKUP(A150,$M$6:$N$320,2,FALSE())</f>
        <v>Hydropower</v>
      </c>
      <c r="H150" s="4" t="s">
        <v>529</v>
      </c>
      <c r="M150" s="4" t="s">
        <v>589</v>
      </c>
      <c r="N150" s="4" t="s">
        <v>283</v>
      </c>
    </row>
    <row r="151" customFormat="false" ht="14.25" hidden="false" customHeight="false" outlineLevel="0" collapsed="false">
      <c r="A151" s="1" t="s">
        <v>697</v>
      </c>
      <c r="B151" s="4" t="s">
        <v>698</v>
      </c>
      <c r="C151" s="4" t="str">
        <f aca="false">+IF(D151=$E$1,$E$2,IF(D151=$F$1,$F$2,IF(D151=$G$1,$G$2,IF(D151=$H$1,$H$2,IF(D151=$I$1,$I$2,IF(D151=$J$1,$J$2,IF(D151=$K$1,$K$2,IF(D151=$L$1,$L$2,IF(D151=$M$1,$M$2,$N$2)))))))))</f>
        <v>HP</v>
      </c>
      <c r="D151" s="914" t="str">
        <f aca="false">+VLOOKUP(A151,$M$6:$N$320,2,FALSE())</f>
        <v>Hydropower</v>
      </c>
      <c r="H151" s="4" t="s">
        <v>699</v>
      </c>
      <c r="M151" s="4" t="s">
        <v>592</v>
      </c>
      <c r="N151" s="4" t="s">
        <v>283</v>
      </c>
    </row>
    <row r="152" customFormat="false" ht="14.25" hidden="false" customHeight="false" outlineLevel="0" collapsed="false">
      <c r="A152" s="1" t="s">
        <v>700</v>
      </c>
      <c r="B152" s="4" t="s">
        <v>701</v>
      </c>
      <c r="C152" s="4" t="str">
        <f aca="false">+IF(D152=$E$1,$E$2,IF(D152=$F$1,$F$2,IF(D152=$G$1,$G$2,IF(D152=$H$1,$H$2,IF(D152=$I$1,$I$2,IF(D152=$J$1,$J$2,IF(D152=$K$1,$K$2,IF(D152=$L$1,$L$2,IF(D152=$M$1,$M$2,$N$2)))))))))</f>
        <v>HP</v>
      </c>
      <c r="D152" s="914" t="str">
        <f aca="false">+VLOOKUP(A152,$M$6:$N$320,2,FALSE())</f>
        <v>Hydropower</v>
      </c>
      <c r="H152" s="4" t="s">
        <v>702</v>
      </c>
      <c r="M152" s="4" t="s">
        <v>703</v>
      </c>
      <c r="N152" s="4" t="s">
        <v>285</v>
      </c>
    </row>
    <row r="153" customFormat="false" ht="14.25" hidden="false" customHeight="false" outlineLevel="0" collapsed="false">
      <c r="A153" s="1" t="s">
        <v>704</v>
      </c>
      <c r="B153" s="4" t="s">
        <v>705</v>
      </c>
      <c r="C153" s="4" t="str">
        <f aca="false">+IF(D153=$E$1,$E$2,IF(D153=$F$1,$F$2,IF(D153=$G$1,$G$2,IF(D153=$H$1,$H$2,IF(D153=$I$1,$I$2,IF(D153=$J$1,$J$2,IF(D153=$K$1,$K$2,IF(D153=$L$1,$L$2,IF(D153=$M$1,$M$2,$N$2)))))))))</f>
        <v>HP</v>
      </c>
      <c r="D153" s="914" t="str">
        <f aca="false">+VLOOKUP(A153,$M$6:$N$320,2,FALSE())</f>
        <v>Hydropower</v>
      </c>
      <c r="H153" s="4" t="s">
        <v>706</v>
      </c>
      <c r="M153" s="4" t="s">
        <v>596</v>
      </c>
      <c r="N153" s="4" t="s">
        <v>283</v>
      </c>
    </row>
    <row r="154" customFormat="false" ht="14.25" hidden="false" customHeight="false" outlineLevel="0" collapsed="false">
      <c r="A154" s="1" t="s">
        <v>707</v>
      </c>
      <c r="B154" s="4" t="s">
        <v>708</v>
      </c>
      <c r="C154" s="4" t="str">
        <f aca="false">+IF(D154=$E$1,$E$2,IF(D154=$F$1,$F$2,IF(D154=$G$1,$G$2,IF(D154=$H$1,$H$2,IF(D154=$I$1,$I$2,IF(D154=$J$1,$J$2,IF(D154=$K$1,$K$2,IF(D154=$L$1,$L$2,IF(D154=$M$1,$M$2,$N$2)))))))))</f>
        <v>HP</v>
      </c>
      <c r="D154" s="914" t="str">
        <f aca="false">+VLOOKUP(A154,$M$6:$N$320,2,FALSE())</f>
        <v>Hydropower</v>
      </c>
      <c r="H154" s="4" t="s">
        <v>709</v>
      </c>
      <c r="M154" s="4" t="s">
        <v>348</v>
      </c>
      <c r="N154" s="4" t="s">
        <v>282</v>
      </c>
    </row>
    <row r="155" customFormat="false" ht="14.25" hidden="false" customHeight="false" outlineLevel="0" collapsed="false">
      <c r="A155" s="1" t="s">
        <v>710</v>
      </c>
      <c r="B155" s="4" t="s">
        <v>711</v>
      </c>
      <c r="C155" s="4" t="str">
        <f aca="false">+IF(D155=$E$1,$E$2,IF(D155=$F$1,$F$2,IF(D155=$G$1,$G$2,IF(D155=$H$1,$H$2,IF(D155=$I$1,$I$2,IF(D155=$J$1,$J$2,IF(D155=$K$1,$K$2,IF(D155=$L$1,$L$2,IF(D155=$M$1,$M$2,$N$2)))))))))</f>
        <v>HP</v>
      </c>
      <c r="D155" s="914" t="str">
        <f aca="false">+VLOOKUP(A155,$M$6:$N$320,2,FALSE())</f>
        <v>Hydropower</v>
      </c>
      <c r="H155" s="4" t="s">
        <v>72</v>
      </c>
      <c r="M155" s="4" t="s">
        <v>712</v>
      </c>
      <c r="N155" s="4" t="s">
        <v>285</v>
      </c>
    </row>
    <row r="156" customFormat="false" ht="14.25" hidden="false" customHeight="false" outlineLevel="0" collapsed="false">
      <c r="A156" s="1" t="s">
        <v>713</v>
      </c>
      <c r="B156" s="4" t="s">
        <v>714</v>
      </c>
      <c r="C156" s="4" t="str">
        <f aca="false">+IF(D156=$E$1,$E$2,IF(D156=$F$1,$F$2,IF(D156=$G$1,$G$2,IF(D156=$H$1,$H$2,IF(D156=$I$1,$I$2,IF(D156=$J$1,$J$2,IF(D156=$K$1,$K$2,IF(D156=$L$1,$L$2,IF(D156=$M$1,$M$2,$N$2)))))))))</f>
        <v>HP</v>
      </c>
      <c r="D156" s="914" t="str">
        <f aca="false">+VLOOKUP(A156,$M$6:$N$320,2,FALSE())</f>
        <v>Hydropower</v>
      </c>
      <c r="H156" s="4" t="s">
        <v>124</v>
      </c>
      <c r="M156" s="4" t="s">
        <v>352</v>
      </c>
      <c r="N156" s="4" t="s">
        <v>282</v>
      </c>
    </row>
    <row r="157" customFormat="false" ht="14.25" hidden="false" customHeight="false" outlineLevel="0" collapsed="false">
      <c r="A157" s="1" t="s">
        <v>715</v>
      </c>
      <c r="B157" s="4" t="s">
        <v>612</v>
      </c>
      <c r="C157" s="4" t="str">
        <f aca="false">+IF(D157=$E$1,$E$2,IF(D157=$F$1,$F$2,IF(D157=$G$1,$G$2,IF(D157=$H$1,$H$2,IF(D157=$I$1,$I$2,IF(D157=$J$1,$J$2,IF(D157=$K$1,$K$2,IF(D157=$L$1,$L$2,IF(D157=$M$1,$M$2,$N$2)))))))))</f>
        <v>HP</v>
      </c>
      <c r="D157" s="914" t="str">
        <f aca="false">+VLOOKUP(A157,$M$6:$N$320,2,FALSE())</f>
        <v>Hydropower</v>
      </c>
      <c r="H157" s="4" t="s">
        <v>642</v>
      </c>
      <c r="M157" s="4" t="s">
        <v>716</v>
      </c>
      <c r="N157" s="4" t="s">
        <v>285</v>
      </c>
    </row>
    <row r="158" customFormat="false" ht="14.25" hidden="false" customHeight="false" outlineLevel="0" collapsed="false">
      <c r="A158" s="1" t="s">
        <v>717</v>
      </c>
      <c r="B158" s="4" t="s">
        <v>718</v>
      </c>
      <c r="C158" s="4" t="str">
        <f aca="false">+IF(D158=$E$1,$E$2,IF(D158=$F$1,$F$2,IF(D158=$G$1,$G$2,IF(D158=$H$1,$H$2,IF(D158=$I$1,$I$2,IF(D158=$J$1,$J$2,IF(D158=$K$1,$K$2,IF(D158=$L$1,$L$2,IF(D158=$M$1,$M$2,$N$2)))))))))</f>
        <v>HP</v>
      </c>
      <c r="D158" s="914" t="str">
        <f aca="false">+VLOOKUP(A158,$M$6:$N$320,2,FALSE())</f>
        <v>Hydropower</v>
      </c>
      <c r="H158" s="4" t="s">
        <v>366</v>
      </c>
      <c r="M158" s="4" t="s">
        <v>600</v>
      </c>
      <c r="N158" s="4" t="s">
        <v>283</v>
      </c>
    </row>
    <row r="159" customFormat="false" ht="14.25" hidden="false" customHeight="false" outlineLevel="0" collapsed="false">
      <c r="A159" s="1" t="s">
        <v>719</v>
      </c>
      <c r="B159" s="4" t="s">
        <v>720</v>
      </c>
      <c r="C159" s="4" t="str">
        <f aca="false">+IF(D159=$E$1,$E$2,IF(D159=$F$1,$F$2,IF(D159=$G$1,$G$2,IF(D159=$H$1,$H$2,IF(D159=$I$1,$I$2,IF(D159=$J$1,$J$2,IF(D159=$K$1,$K$2,IF(D159=$L$1,$L$2,IF(D159=$M$1,$M$2,$N$2)))))))))</f>
        <v>HP</v>
      </c>
      <c r="D159" s="914" t="str">
        <f aca="false">+VLOOKUP(A159,$M$6:$N$320,2,FALSE())</f>
        <v>Hydropower</v>
      </c>
      <c r="H159" s="4" t="s">
        <v>113</v>
      </c>
      <c r="M159" s="4" t="s">
        <v>721</v>
      </c>
      <c r="N159" s="4" t="s">
        <v>285</v>
      </c>
    </row>
    <row r="160" customFormat="false" ht="14.25" hidden="false" customHeight="false" outlineLevel="0" collapsed="false">
      <c r="A160" s="1" t="s">
        <v>722</v>
      </c>
      <c r="B160" s="4" t="s">
        <v>723</v>
      </c>
      <c r="C160" s="4" t="str">
        <f aca="false">+IF(D160=$E$1,$E$2,IF(D160=$F$1,$F$2,IF(D160=$G$1,$G$2,IF(D160=$H$1,$H$2,IF(D160=$I$1,$I$2,IF(D160=$J$1,$J$2,IF(D160=$K$1,$K$2,IF(D160=$L$1,$L$2,IF(D160=$M$1,$M$2,$N$2)))))))))</f>
        <v>HP</v>
      </c>
      <c r="D160" s="914" t="str">
        <f aca="false">+VLOOKUP(A160,$M$6:$N$320,2,FALSE())</f>
        <v>Hydropower</v>
      </c>
      <c r="H160" s="4" t="s">
        <v>558</v>
      </c>
      <c r="M160" s="4" t="s">
        <v>724</v>
      </c>
      <c r="N160" s="4" t="s">
        <v>567</v>
      </c>
    </row>
    <row r="161" customFormat="false" ht="14.25" hidden="false" customHeight="false" outlineLevel="0" collapsed="false">
      <c r="A161" s="1" t="s">
        <v>725</v>
      </c>
      <c r="B161" s="4" t="s">
        <v>726</v>
      </c>
      <c r="C161" s="4" t="str">
        <f aca="false">+IF(D161=$E$1,$E$2,IF(D161=$F$1,$F$2,IF(D161=$G$1,$G$2,IF(D161=$H$1,$H$2,IF(D161=$I$1,$I$2,IF(D161=$J$1,$J$2,IF(D161=$K$1,$K$2,IF(D161=$L$1,$L$2,IF(D161=$M$1,$M$2,$N$2)))))))))</f>
        <v>HP</v>
      </c>
      <c r="D161" s="914" t="str">
        <f aca="false">+VLOOKUP(A161,$M$6:$N$320,2,FALSE())</f>
        <v>Hydropower</v>
      </c>
      <c r="H161" s="4" t="s">
        <v>372</v>
      </c>
      <c r="M161" s="4" t="s">
        <v>603</v>
      </c>
      <c r="N161" s="4" t="s">
        <v>283</v>
      </c>
    </row>
    <row r="162" customFormat="false" ht="14.25" hidden="false" customHeight="false" outlineLevel="0" collapsed="false">
      <c r="A162" s="1" t="s">
        <v>727</v>
      </c>
      <c r="B162" s="4" t="s">
        <v>605</v>
      </c>
      <c r="C162" s="4" t="str">
        <f aca="false">+IF(D162=$E$1,$E$2,IF(D162=$F$1,$F$2,IF(D162=$G$1,$G$2,IF(D162=$H$1,$H$2,IF(D162=$I$1,$I$2,IF(D162=$J$1,$J$2,IF(D162=$K$1,$K$2,IF(D162=$L$1,$L$2,IF(D162=$M$1,$M$2,$N$2)))))))))</f>
        <v>HP</v>
      </c>
      <c r="D162" s="914" t="str">
        <f aca="false">+VLOOKUP(A162,$M$6:$N$320,2,FALSE())</f>
        <v>Hydropower</v>
      </c>
      <c r="H162" s="4" t="s">
        <v>46</v>
      </c>
      <c r="M162" s="4" t="s">
        <v>606</v>
      </c>
      <c r="N162" s="4" t="s">
        <v>283</v>
      </c>
    </row>
    <row r="163" customFormat="false" ht="14.25" hidden="false" customHeight="false" outlineLevel="0" collapsed="false">
      <c r="A163" s="1" t="s">
        <v>728</v>
      </c>
      <c r="B163" s="4" t="s">
        <v>702</v>
      </c>
      <c r="C163" s="4" t="str">
        <f aca="false">+IF(D163=$E$1,$E$2,IF(D163=$F$1,$F$2,IF(D163=$G$1,$G$2,IF(D163=$H$1,$H$2,IF(D163=$I$1,$I$2,IF(D163=$J$1,$J$2,IF(D163=$K$1,$K$2,IF(D163=$L$1,$L$2,IF(D163=$M$1,$M$2,$N$2)))))))))</f>
        <v>HP</v>
      </c>
      <c r="D163" s="914" t="str">
        <f aca="false">+VLOOKUP(A163,$M$6:$N$320,2,FALSE())</f>
        <v>Hydropower</v>
      </c>
      <c r="H163" s="4" t="s">
        <v>729</v>
      </c>
      <c r="M163" s="4" t="s">
        <v>461</v>
      </c>
      <c r="N163" s="4" t="s">
        <v>286</v>
      </c>
    </row>
    <row r="164" customFormat="false" ht="14.25" hidden="false" customHeight="false" outlineLevel="0" collapsed="false">
      <c r="A164" s="1" t="s">
        <v>730</v>
      </c>
      <c r="B164" s="4" t="s">
        <v>580</v>
      </c>
      <c r="C164" s="4" t="str">
        <f aca="false">+IF(D164=$E$1,$E$2,IF(D164=$F$1,$F$2,IF(D164=$G$1,$G$2,IF(D164=$H$1,$H$2,IF(D164=$I$1,$I$2,IF(D164=$J$1,$J$2,IF(D164=$K$1,$K$2,IF(D164=$L$1,$L$2,IF(D164=$M$1,$M$2,$N$2)))))))))</f>
        <v>HP</v>
      </c>
      <c r="D164" s="914" t="str">
        <f aca="false">+VLOOKUP(A164,$M$6:$N$320,2,FALSE())</f>
        <v>Hydropower</v>
      </c>
      <c r="H164" s="4" t="s">
        <v>353</v>
      </c>
      <c r="M164" s="4" t="s">
        <v>731</v>
      </c>
      <c r="N164" s="4" t="s">
        <v>567</v>
      </c>
    </row>
    <row r="165" customFormat="false" ht="14.25" hidden="false" customHeight="false" outlineLevel="0" collapsed="false">
      <c r="A165" s="1" t="s">
        <v>732</v>
      </c>
      <c r="B165" s="4" t="s">
        <v>733</v>
      </c>
      <c r="C165" s="4" t="str">
        <f aca="false">+IF(D165=$E$1,$E$2,IF(D165=$F$1,$F$2,IF(D165=$G$1,$G$2,IF(D165=$H$1,$H$2,IF(D165=$I$1,$I$2,IF(D165=$J$1,$J$2,IF(D165=$K$1,$K$2,IF(D165=$L$1,$L$2,IF(D165=$M$1,$M$2,$N$2)))))))))</f>
        <v>HP</v>
      </c>
      <c r="D165" s="914" t="str">
        <f aca="false">+VLOOKUP(A165,$M$6:$N$320,2,FALSE())</f>
        <v>Hydropower</v>
      </c>
      <c r="H165" s="4" t="s">
        <v>102</v>
      </c>
      <c r="M165" s="4" t="s">
        <v>463</v>
      </c>
      <c r="N165" s="4" t="s">
        <v>286</v>
      </c>
    </row>
    <row r="166" customFormat="false" ht="14.25" hidden="false" customHeight="false" outlineLevel="0" collapsed="false">
      <c r="A166" s="1" t="s">
        <v>734</v>
      </c>
      <c r="B166" s="4" t="s">
        <v>598</v>
      </c>
      <c r="C166" s="4" t="str">
        <f aca="false">+IF(D166=$E$1,$E$2,IF(D166=$F$1,$F$2,IF(D166=$G$1,$G$2,IF(D166=$H$1,$H$2,IF(D166=$I$1,$I$2,IF(D166=$J$1,$J$2,IF(D166=$K$1,$K$2,IF(D166=$L$1,$L$2,IF(D166=$M$1,$M$2,$N$2)))))))))</f>
        <v>HP</v>
      </c>
      <c r="D166" s="914" t="str">
        <f aca="false">+VLOOKUP(A166,$M$6:$N$320,2,FALSE())</f>
        <v>Hydropower</v>
      </c>
      <c r="H166" s="4" t="s">
        <v>73</v>
      </c>
      <c r="M166" s="4" t="s">
        <v>735</v>
      </c>
      <c r="N166" s="4" t="s">
        <v>567</v>
      </c>
    </row>
    <row r="167" customFormat="false" ht="14.25" hidden="false" customHeight="false" outlineLevel="0" collapsed="false">
      <c r="A167" s="1" t="s">
        <v>736</v>
      </c>
      <c r="B167" s="4" t="s">
        <v>343</v>
      </c>
      <c r="C167" s="4" t="str">
        <f aca="false">+IF(D167=$E$1,$E$2,IF(D167=$F$1,$F$2,IF(D167=$G$1,$G$2,IF(D167=$H$1,$H$2,IF(D167=$I$1,$I$2,IF(D167=$J$1,$J$2,IF(D167=$K$1,$K$2,IF(D167=$L$1,$L$2,IF(D167=$M$1,$M$2,$N$2)))))))))</f>
        <v>HP</v>
      </c>
      <c r="D167" s="914" t="str">
        <f aca="false">+VLOOKUP(A167,$M$6:$N$320,2,FALSE())</f>
        <v>Hydropower</v>
      </c>
      <c r="H167" s="4" t="s">
        <v>737</v>
      </c>
      <c r="M167" s="4" t="s">
        <v>738</v>
      </c>
      <c r="N167" s="4" t="s">
        <v>567</v>
      </c>
    </row>
    <row r="168" customFormat="false" ht="14.25" hidden="false" customHeight="false" outlineLevel="0" collapsed="false">
      <c r="A168" s="1" t="s">
        <v>739</v>
      </c>
      <c r="B168" s="4" t="s">
        <v>363</v>
      </c>
      <c r="C168" s="4" t="str">
        <f aca="false">+IF(D168=$E$1,$E$2,IF(D168=$F$1,$F$2,IF(D168=$G$1,$G$2,IF(D168=$H$1,$H$2,IF(D168=$I$1,$I$2,IF(D168=$J$1,$J$2,IF(D168=$K$1,$K$2,IF(D168=$L$1,$L$2,IF(D168=$M$1,$M$2,$N$2)))))))))</f>
        <v>HP</v>
      </c>
      <c r="D168" s="914" t="str">
        <f aca="false">+VLOOKUP(A168,$M$6:$N$320,2,FALSE())</f>
        <v>Hydropower</v>
      </c>
      <c r="H168" s="4" t="s">
        <v>126</v>
      </c>
      <c r="M168" s="4" t="s">
        <v>740</v>
      </c>
      <c r="N168" s="4" t="s">
        <v>567</v>
      </c>
    </row>
    <row r="169" customFormat="false" ht="14.25" hidden="false" customHeight="false" outlineLevel="0" collapsed="false">
      <c r="A169" s="1" t="s">
        <v>741</v>
      </c>
      <c r="B169" s="4" t="s">
        <v>320</v>
      </c>
      <c r="C169" s="4" t="str">
        <f aca="false">+IF(D169=$E$1,$E$2,IF(D169=$F$1,$F$2,IF(D169=$G$1,$G$2,IF(D169=$H$1,$H$2,IF(D169=$I$1,$I$2,IF(D169=$J$1,$J$2,IF(D169=$K$1,$K$2,IF(D169=$L$1,$L$2,IF(D169=$M$1,$M$2,$N$2)))))))))</f>
        <v>HP</v>
      </c>
      <c r="D169" s="914" t="str">
        <f aca="false">+VLOOKUP(A169,$M$6:$N$320,2,FALSE())</f>
        <v>Hydropower</v>
      </c>
      <c r="H169" s="4" t="s">
        <v>247</v>
      </c>
      <c r="M169" s="4" t="s">
        <v>357</v>
      </c>
      <c r="N169" s="4" t="s">
        <v>282</v>
      </c>
    </row>
    <row r="170" customFormat="false" ht="14.25" hidden="false" customHeight="false" outlineLevel="0" collapsed="false">
      <c r="A170" s="1" t="s">
        <v>742</v>
      </c>
      <c r="B170" s="4" t="s">
        <v>413</v>
      </c>
      <c r="C170" s="4" t="str">
        <f aca="false">+IF(D170=$E$1,$E$2,IF(D170=$F$1,$F$2,IF(D170=$G$1,$G$2,IF(D170=$H$1,$H$2,IF(D170=$I$1,$I$2,IF(D170=$J$1,$J$2,IF(D170=$K$1,$K$2,IF(D170=$L$1,$L$2,IF(D170=$M$1,$M$2,$N$2)))))))))</f>
        <v>HP</v>
      </c>
      <c r="D170" s="914" t="str">
        <f aca="false">+VLOOKUP(A170,$M$6:$N$320,2,FALSE())</f>
        <v>Hydropower</v>
      </c>
      <c r="H170" s="4" t="s">
        <v>212</v>
      </c>
      <c r="M170" s="4" t="s">
        <v>743</v>
      </c>
      <c r="N170" s="4" t="s">
        <v>567</v>
      </c>
    </row>
    <row r="171" customFormat="false" ht="14.25" hidden="false" customHeight="false" outlineLevel="0" collapsed="false">
      <c r="A171" s="1" t="s">
        <v>744</v>
      </c>
      <c r="B171" s="4" t="s">
        <v>359</v>
      </c>
      <c r="C171" s="4" t="str">
        <f aca="false">+IF(D171=$E$1,$E$2,IF(D171=$F$1,$F$2,IF(D171=$G$1,$G$2,IF(D171=$H$1,$H$2,IF(D171=$I$1,$I$2,IF(D171=$J$1,$J$2,IF(D171=$K$1,$K$2,IF(D171=$L$1,$L$2,IF(D171=$M$1,$M$2,$N$2)))))))))</f>
        <v>HP</v>
      </c>
      <c r="D171" s="914" t="str">
        <f aca="false">+VLOOKUP(A171,$M$6:$N$320,2,FALSE())</f>
        <v>Hydropower</v>
      </c>
      <c r="H171" s="4" t="s">
        <v>542</v>
      </c>
      <c r="M171" s="4" t="s">
        <v>608</v>
      </c>
      <c r="N171" s="4" t="s">
        <v>283</v>
      </c>
    </row>
    <row r="172" customFormat="false" ht="14.25" hidden="false" customHeight="false" outlineLevel="0" collapsed="false">
      <c r="A172" s="1" t="s">
        <v>745</v>
      </c>
      <c r="B172" s="4" t="s">
        <v>85</v>
      </c>
      <c r="C172" s="4" t="str">
        <f aca="false">+IF(D172=$E$1,$E$2,IF(D172=$F$1,$F$2,IF(D172=$G$1,$G$2,IF(D172=$H$1,$H$2,IF(D172=$I$1,$I$2,IF(D172=$J$1,$J$2,IF(D172=$K$1,$K$2,IF(D172=$L$1,$L$2,IF(D172=$M$1,$M$2,$N$2)))))))))</f>
        <v>HP</v>
      </c>
      <c r="D172" s="914" t="str">
        <f aca="false">+VLOOKUP(A172,$M$6:$N$320,2,FALSE())</f>
        <v>Hydropower</v>
      </c>
      <c r="H172" s="4" t="s">
        <v>746</v>
      </c>
      <c r="M172" s="4" t="s">
        <v>747</v>
      </c>
      <c r="N172" s="4" t="s">
        <v>288</v>
      </c>
    </row>
    <row r="173" customFormat="false" ht="14.25" hidden="false" customHeight="false" outlineLevel="0" collapsed="false">
      <c r="A173" s="1" t="s">
        <v>748</v>
      </c>
      <c r="B173" s="4" t="s">
        <v>317</v>
      </c>
      <c r="C173" s="4" t="str">
        <f aca="false">+IF(D173=$E$1,$E$2,IF(D173=$F$1,$F$2,IF(D173=$G$1,$G$2,IF(D173=$H$1,$H$2,IF(D173=$I$1,$I$2,IF(D173=$J$1,$J$2,IF(D173=$K$1,$K$2,IF(D173=$L$1,$L$2,IF(D173=$M$1,$M$2,$N$2)))))))))</f>
        <v>HP</v>
      </c>
      <c r="D173" s="914" t="str">
        <f aca="false">+VLOOKUP(A173,$M$6:$N$320,2,FALSE())</f>
        <v>Hydropower</v>
      </c>
      <c r="H173" s="4" t="s">
        <v>64</v>
      </c>
      <c r="M173" s="4" t="s">
        <v>491</v>
      </c>
      <c r="N173" s="4" t="s">
        <v>223</v>
      </c>
    </row>
    <row r="174" customFormat="false" ht="14.25" hidden="false" customHeight="false" outlineLevel="0" collapsed="false">
      <c r="A174" s="1" t="s">
        <v>749</v>
      </c>
      <c r="B174" s="4" t="s">
        <v>384</v>
      </c>
      <c r="C174" s="4" t="str">
        <f aca="false">+IF(D174=$E$1,$E$2,IF(D174=$F$1,$F$2,IF(D174=$G$1,$G$2,IF(D174=$H$1,$H$2,IF(D174=$I$1,$I$2,IF(D174=$J$1,$J$2,IF(D174=$K$1,$K$2,IF(D174=$L$1,$L$2,IF(D174=$M$1,$M$2,$N$2)))))))))</f>
        <v>HP</v>
      </c>
      <c r="D174" s="914" t="str">
        <f aca="false">+VLOOKUP(A174,$M$6:$N$320,2,FALSE())</f>
        <v>Hydropower</v>
      </c>
      <c r="H174" s="4" t="s">
        <v>114</v>
      </c>
      <c r="M174" s="4" t="s">
        <v>382</v>
      </c>
      <c r="N174" s="4" t="s">
        <v>354</v>
      </c>
    </row>
    <row r="175" customFormat="false" ht="14.25" hidden="false" customHeight="false" outlineLevel="0" collapsed="false">
      <c r="A175" s="1" t="s">
        <v>750</v>
      </c>
      <c r="B175" s="4" t="s">
        <v>315</v>
      </c>
      <c r="C175" s="4" t="str">
        <f aca="false">+IF(D175=$E$1,$E$2,IF(D175=$F$1,$F$2,IF(D175=$G$1,$G$2,IF(D175=$H$1,$H$2,IF(D175=$I$1,$I$2,IF(D175=$J$1,$J$2,IF(D175=$K$1,$K$2,IF(D175=$L$1,$L$2,IF(D175=$M$1,$M$2,$N$2)))))))))</f>
        <v>HP</v>
      </c>
      <c r="D175" s="914" t="str">
        <f aca="false">+VLOOKUP(A175,$M$6:$N$320,2,FALSE())</f>
        <v>Hydropower</v>
      </c>
      <c r="H175" s="4" t="s">
        <v>384</v>
      </c>
      <c r="M175" s="4" t="s">
        <v>751</v>
      </c>
      <c r="N175" s="4" t="s">
        <v>285</v>
      </c>
    </row>
    <row r="176" customFormat="false" ht="14.25" hidden="false" customHeight="false" outlineLevel="0" collapsed="false">
      <c r="A176" s="1" t="s">
        <v>752</v>
      </c>
      <c r="B176" s="4" t="s">
        <v>355</v>
      </c>
      <c r="C176" s="4" t="str">
        <f aca="false">+IF(D176=$E$1,$E$2,IF(D176=$F$1,$F$2,IF(D176=$G$1,$G$2,IF(D176=$H$1,$H$2,IF(D176=$I$1,$I$2,IF(D176=$J$1,$J$2,IF(D176=$K$1,$K$2,IF(D176=$L$1,$L$2,IF(D176=$M$1,$M$2,$N$2)))))))))</f>
        <v>HP</v>
      </c>
      <c r="D176" s="914" t="str">
        <f aca="false">+VLOOKUP(A176,$M$6:$N$320,2,FALSE())</f>
        <v>Hydropower</v>
      </c>
      <c r="H176" s="4" t="s">
        <v>388</v>
      </c>
      <c r="M176" s="4" t="s">
        <v>753</v>
      </c>
      <c r="N176" s="4" t="s">
        <v>285</v>
      </c>
    </row>
    <row r="177" customFormat="false" ht="14.25" hidden="false" customHeight="false" outlineLevel="0" collapsed="false">
      <c r="A177" s="1" t="s">
        <v>754</v>
      </c>
      <c r="B177" s="4" t="s">
        <v>75</v>
      </c>
      <c r="C177" s="4" t="str">
        <f aca="false">+IF(D177=$E$1,$E$2,IF(D177=$F$1,$F$2,IF(D177=$G$1,$G$2,IF(D177=$H$1,$H$2,IF(D177=$I$1,$I$2,IF(D177=$J$1,$J$2,IF(D177=$K$1,$K$2,IF(D177=$L$1,$L$2,IF(D177=$M$1,$M$2,$N$2)))))))))</f>
        <v>HP</v>
      </c>
      <c r="D177" s="914" t="str">
        <f aca="false">+VLOOKUP(A177,$M$6:$N$320,2,FALSE())</f>
        <v>Hydropower</v>
      </c>
      <c r="H177" s="4" t="s">
        <v>755</v>
      </c>
      <c r="M177" s="4" t="s">
        <v>756</v>
      </c>
      <c r="N177" s="4" t="s">
        <v>291</v>
      </c>
    </row>
    <row r="178" customFormat="false" ht="14.25" hidden="false" customHeight="false" outlineLevel="0" collapsed="false">
      <c r="A178" s="1" t="s">
        <v>757</v>
      </c>
      <c r="B178" s="4" t="s">
        <v>350</v>
      </c>
      <c r="C178" s="4" t="str">
        <f aca="false">+IF(D178=$E$1,$E$2,IF(D178=$F$1,$F$2,IF(D178=$G$1,$G$2,IF(D178=$H$1,$H$2,IF(D178=$I$1,$I$2,IF(D178=$J$1,$J$2,IF(D178=$K$1,$K$2,IF(D178=$L$1,$L$2,IF(D178=$M$1,$M$2,$N$2)))))))))</f>
        <v>HP</v>
      </c>
      <c r="D178" s="914" t="str">
        <f aca="false">+VLOOKUP(A178,$M$6:$N$320,2,FALSE())</f>
        <v>Hydropower</v>
      </c>
      <c r="H178" s="4" t="s">
        <v>623</v>
      </c>
      <c r="M178" s="4" t="s">
        <v>758</v>
      </c>
      <c r="N178" s="4" t="s">
        <v>567</v>
      </c>
    </row>
    <row r="179" customFormat="false" ht="14.25" hidden="false" customHeight="false" outlineLevel="0" collapsed="false">
      <c r="A179" s="1" t="s">
        <v>265</v>
      </c>
      <c r="B179" s="4" t="s">
        <v>266</v>
      </c>
      <c r="C179" s="4" t="str">
        <f aca="false">+IF(D179=$E$1,$E$2,IF(D179=$F$1,$F$2,IF(D179=$G$1,$G$2,IF(D179=$H$1,$H$2,IF(D179=$I$1,$I$2,IF(D179=$J$1,$J$2,IF(D179=$K$1,$K$2,IF(D179=$L$1,$L$2,IF(D179=$M$1,$M$2,$N$2)))))))))</f>
        <v>Inv</v>
      </c>
      <c r="D179" s="914" t="str">
        <f aca="false">+VLOOKUP(A179,$M$6:$N$320,2,FALSE())</f>
        <v>Investment</v>
      </c>
      <c r="H179" s="4" t="s">
        <v>89</v>
      </c>
      <c r="M179" s="4" t="s">
        <v>610</v>
      </c>
      <c r="N179" s="4" t="s">
        <v>283</v>
      </c>
    </row>
    <row r="180" customFormat="false" ht="14.25" hidden="false" customHeight="false" outlineLevel="0" collapsed="false">
      <c r="A180" s="1" t="s">
        <v>602</v>
      </c>
      <c r="B180" s="4" t="s">
        <v>81</v>
      </c>
      <c r="C180" s="4" t="str">
        <f aca="false">+IF(D180=$E$1,$E$2,IF(D180=$F$1,$F$2,IF(D180=$G$1,$G$2,IF(D180=$H$1,$H$2,IF(D180=$I$1,$I$2,IF(D180=$J$1,$J$2,IF(D180=$K$1,$K$2,IF(D180=$L$1,$L$2,IF(D180=$M$1,$M$2,$N$2)))))))))</f>
        <v>Inv</v>
      </c>
      <c r="D180" s="914" t="str">
        <f aca="false">+VLOOKUP(A180,$M$6:$N$320,2,FALSE())</f>
        <v>Investment</v>
      </c>
      <c r="H180" s="4" t="s">
        <v>759</v>
      </c>
      <c r="M180" s="4" t="s">
        <v>361</v>
      </c>
      <c r="N180" s="4" t="s">
        <v>282</v>
      </c>
    </row>
    <row r="181" customFormat="false" ht="14.25" hidden="false" customHeight="false" outlineLevel="0" collapsed="false">
      <c r="A181" s="1" t="s">
        <v>756</v>
      </c>
      <c r="B181" s="4" t="s">
        <v>648</v>
      </c>
      <c r="C181" s="4" t="str">
        <f aca="false">+IF(D181=$E$1,$E$2,IF(D181=$F$1,$F$2,IF(D181=$G$1,$G$2,IF(D181=$H$1,$H$2,IF(D181=$I$1,$I$2,IF(D181=$J$1,$J$2,IF(D181=$K$1,$K$2,IF(D181=$L$1,$L$2,IF(D181=$M$1,$M$2,$N$2)))))))))</f>
        <v>Inv</v>
      </c>
      <c r="D181" s="914" t="str">
        <f aca="false">+VLOOKUP(A181,$M$6:$N$320,2,FALSE())</f>
        <v>Investment</v>
      </c>
      <c r="H181" s="4" t="s">
        <v>398</v>
      </c>
      <c r="M181" s="4" t="s">
        <v>614</v>
      </c>
      <c r="N181" s="4" t="s">
        <v>283</v>
      </c>
    </row>
    <row r="182" customFormat="false" ht="14.25" hidden="false" customHeight="false" outlineLevel="0" collapsed="false">
      <c r="A182" s="1" t="s">
        <v>760</v>
      </c>
      <c r="B182" s="4" t="s">
        <v>337</v>
      </c>
      <c r="C182" s="4" t="str">
        <f aca="false">+IF(D182=$E$1,$E$2,IF(D182=$F$1,$F$2,IF(D182=$G$1,$G$2,IF(D182=$H$1,$H$2,IF(D182=$I$1,$I$2,IF(D182=$J$1,$J$2,IF(D182=$K$1,$K$2,IF(D182=$L$1,$L$2,IF(D182=$M$1,$M$2,$N$2)))))))))</f>
        <v>Inv</v>
      </c>
      <c r="D182" s="914" t="str">
        <f aca="false">+VLOOKUP(A182,$M$6:$N$320,2,FALSE())</f>
        <v>Investment</v>
      </c>
      <c r="H182" s="4" t="s">
        <v>115</v>
      </c>
      <c r="M182" s="4" t="s">
        <v>761</v>
      </c>
      <c r="N182" s="4" t="s">
        <v>287</v>
      </c>
    </row>
    <row r="183" customFormat="false" ht="14.25" hidden="false" customHeight="false" outlineLevel="0" collapsed="false">
      <c r="A183" s="1" t="s">
        <v>381</v>
      </c>
      <c r="B183" s="4" t="s">
        <v>575</v>
      </c>
      <c r="C183" s="4" t="str">
        <f aca="false">+IF(D183=$E$1,$E$2,IF(D183=$F$1,$F$2,IF(D183=$G$1,$G$2,IF(D183=$H$1,$H$2,IF(D183=$I$1,$I$2,IF(D183=$J$1,$J$2,IF(D183=$K$1,$K$2,IF(D183=$L$1,$L$2,IF(D183=$M$1,$M$2,$N$2)))))))))</f>
        <v>LI</v>
      </c>
      <c r="D183" s="914" t="str">
        <f aca="false">+VLOOKUP(A183,$M$6:$N$320,2,FALSE())</f>
        <v>Life Insurance</v>
      </c>
      <c r="H183" s="4" t="s">
        <v>762</v>
      </c>
      <c r="M183" s="4" t="s">
        <v>616</v>
      </c>
      <c r="N183" s="4" t="s">
        <v>283</v>
      </c>
    </row>
    <row r="184" customFormat="false" ht="14.25" hidden="false" customHeight="false" outlineLevel="0" collapsed="false">
      <c r="A184" s="1" t="s">
        <v>411</v>
      </c>
      <c r="B184" s="4" t="s">
        <v>95</v>
      </c>
      <c r="C184" s="4" t="str">
        <f aca="false">+IF(D184=$E$1,$E$2,IF(D184=$F$1,$F$2,IF(D184=$G$1,$G$2,IF(D184=$H$1,$H$2,IF(D184=$I$1,$I$2,IF(D184=$J$1,$J$2,IF(D184=$K$1,$K$2,IF(D184=$L$1,$L$2,IF(D184=$M$1,$M$2,$N$2)))))))))</f>
        <v>LI</v>
      </c>
      <c r="D184" s="914" t="str">
        <f aca="false">+VLOOKUP(A184,$M$6:$N$320,2,FALSE())</f>
        <v>Life Insurance</v>
      </c>
      <c r="H184" s="4" t="s">
        <v>203</v>
      </c>
      <c r="M184" s="4" t="s">
        <v>619</v>
      </c>
      <c r="N184" s="4" t="s">
        <v>283</v>
      </c>
    </row>
    <row r="185" customFormat="false" ht="14.25" hidden="false" customHeight="false" outlineLevel="0" collapsed="false">
      <c r="A185" s="1" t="s">
        <v>414</v>
      </c>
      <c r="B185" s="4" t="s">
        <v>763</v>
      </c>
      <c r="C185" s="4" t="str">
        <f aca="false">+IF(D185=$E$1,$E$2,IF(D185=$F$1,$F$2,IF(D185=$G$1,$G$2,IF(D185=$H$1,$H$2,IF(D185=$I$1,$I$2,IF(D185=$J$1,$J$2,IF(D185=$K$1,$K$2,IF(D185=$L$1,$L$2,IF(D185=$M$1,$M$2,$N$2)))))))))</f>
        <v>LI</v>
      </c>
      <c r="D185" s="914" t="str">
        <f aca="false">+VLOOKUP(A185,$M$6:$N$320,2,FALSE())</f>
        <v>Life Insurance</v>
      </c>
      <c r="H185" s="4" t="s">
        <v>480</v>
      </c>
      <c r="M185" s="4" t="s">
        <v>365</v>
      </c>
      <c r="N185" s="4" t="s">
        <v>282</v>
      </c>
    </row>
    <row r="186" customFormat="false" ht="14.25" hidden="false" customHeight="false" outlineLevel="0" collapsed="false">
      <c r="A186" s="1" t="s">
        <v>499</v>
      </c>
      <c r="B186" s="4" t="s">
        <v>764</v>
      </c>
      <c r="C186" s="4" t="str">
        <f aca="false">+IF(D186=$E$1,$E$2,IF(D186=$F$1,$F$2,IF(D186=$G$1,$G$2,IF(D186=$H$1,$H$2,IF(D186=$I$1,$I$2,IF(D186=$J$1,$J$2,IF(D186=$K$1,$K$2,IF(D186=$L$1,$L$2,IF(D186=$M$1,$M$2,$N$2)))))))))</f>
        <v>LI</v>
      </c>
      <c r="D186" s="914" t="str">
        <f aca="false">+VLOOKUP(A186,$M$6:$N$320,2,FALSE())</f>
        <v>Life Insurance</v>
      </c>
      <c r="H186" s="4" t="s">
        <v>708</v>
      </c>
      <c r="M186" s="4" t="s">
        <v>520</v>
      </c>
      <c r="N186" s="4" t="s">
        <v>332</v>
      </c>
    </row>
    <row r="187" customFormat="false" ht="14.25" hidden="false" customHeight="false" outlineLevel="0" collapsed="false">
      <c r="A187" s="1" t="s">
        <v>501</v>
      </c>
      <c r="B187" s="4" t="s">
        <v>40</v>
      </c>
      <c r="C187" s="4" t="str">
        <f aca="false">+IF(D187=$E$1,$E$2,IF(D187=$F$1,$F$2,IF(D187=$G$1,$G$2,IF(D187=$H$1,$H$2,IF(D187=$I$1,$I$2,IF(D187=$J$1,$J$2,IF(D187=$K$1,$K$2,IF(D187=$L$1,$L$2,IF(D187=$M$1,$M$2,$N$2)))))))))</f>
        <v>LI</v>
      </c>
      <c r="D187" s="914" t="str">
        <f aca="false">+VLOOKUP(A187,$M$6:$N$320,2,FALSE())</f>
        <v>Life Insurance</v>
      </c>
      <c r="H187" s="4" t="s">
        <v>395</v>
      </c>
      <c r="M187" s="4" t="s">
        <v>369</v>
      </c>
      <c r="N187" s="4" t="s">
        <v>282</v>
      </c>
    </row>
    <row r="188" customFormat="false" ht="14.25" hidden="false" customHeight="false" outlineLevel="0" collapsed="false">
      <c r="A188" s="1" t="s">
        <v>507</v>
      </c>
      <c r="B188" s="4" t="s">
        <v>178</v>
      </c>
      <c r="C188" s="4" t="str">
        <f aca="false">+IF(D188=$E$1,$E$2,IF(D188=$F$1,$F$2,IF(D188=$G$1,$G$2,IF(D188=$H$1,$H$2,IF(D188=$I$1,$I$2,IF(D188=$J$1,$J$2,IF(D188=$K$1,$K$2,IF(D188=$L$1,$L$2,IF(D188=$M$1,$M$2,$N$2)))))))))</f>
        <v>LI</v>
      </c>
      <c r="D188" s="914" t="str">
        <f aca="false">+VLOOKUP(A188,$M$6:$N$320,2,FALSE())</f>
        <v>Life Insurance</v>
      </c>
      <c r="H188" s="4" t="s">
        <v>765</v>
      </c>
      <c r="M188" s="4" t="s">
        <v>466</v>
      </c>
      <c r="N188" s="4" t="s">
        <v>286</v>
      </c>
    </row>
    <row r="189" customFormat="false" ht="14.25" hidden="false" customHeight="false" outlineLevel="0" collapsed="false">
      <c r="A189" s="1" t="s">
        <v>747</v>
      </c>
      <c r="B189" s="4" t="s">
        <v>97</v>
      </c>
      <c r="C189" s="4" t="str">
        <f aca="false">+IF(D189=$E$1,$E$2,IF(D189=$F$1,$F$2,IF(D189=$G$1,$G$2,IF(D189=$H$1,$H$2,IF(D189=$I$1,$I$2,IF(D189=$J$1,$J$2,IF(D189=$K$1,$K$2,IF(D189=$L$1,$L$2,IF(D189=$M$1,$M$2,$N$2)))))))))</f>
        <v>LI</v>
      </c>
      <c r="D189" s="914" t="str">
        <f aca="false">+VLOOKUP(A189,$M$6:$N$320,2,FALSE())</f>
        <v>Life Insurance</v>
      </c>
      <c r="H189" s="4" t="s">
        <v>766</v>
      </c>
      <c r="M189" s="4" t="s">
        <v>767</v>
      </c>
      <c r="N189" s="4" t="s">
        <v>567</v>
      </c>
    </row>
    <row r="190" customFormat="false" ht="14.25" hidden="false" customHeight="false" outlineLevel="0" collapsed="false">
      <c r="A190" s="1" t="s">
        <v>768</v>
      </c>
      <c r="B190" s="4" t="s">
        <v>372</v>
      </c>
      <c r="C190" s="4" t="str">
        <f aca="false">+IF(D190=$E$1,$E$2,IF(D190=$F$1,$F$2,IF(D190=$G$1,$G$2,IF(D190=$H$1,$H$2,IF(D190=$I$1,$I$2,IF(D190=$J$1,$J$2,IF(D190=$K$1,$K$2,IF(D190=$L$1,$L$2,IF(D190=$M$1,$M$2,$N$2)))))))))</f>
        <v>LI</v>
      </c>
      <c r="D190" s="914" t="str">
        <f aca="false">+VLOOKUP(A190,$M$6:$N$320,2,FALSE())</f>
        <v>Life Insurance</v>
      </c>
      <c r="H190" s="4" t="s">
        <v>769</v>
      </c>
      <c r="M190" s="4" t="s">
        <v>622</v>
      </c>
      <c r="N190" s="4" t="s">
        <v>283</v>
      </c>
    </row>
    <row r="191" customFormat="false" ht="14.25" hidden="false" customHeight="false" outlineLevel="0" collapsed="false">
      <c r="A191" s="1" t="s">
        <v>770</v>
      </c>
      <c r="B191" s="4" t="s">
        <v>115</v>
      </c>
      <c r="C191" s="4" t="str">
        <f aca="false">+IF(D191=$E$1,$E$2,IF(D191=$F$1,$F$2,IF(D191=$G$1,$G$2,IF(D191=$H$1,$H$2,IF(D191=$I$1,$I$2,IF(D191=$J$1,$J$2,IF(D191=$K$1,$K$2,IF(D191=$L$1,$L$2,IF(D191=$M$1,$M$2,$N$2)))))))))</f>
        <v>LI</v>
      </c>
      <c r="D191" s="914" t="str">
        <f aca="false">+VLOOKUP(A191,$M$6:$N$320,2,FALSE())</f>
        <v>Life Insurance</v>
      </c>
      <c r="H191" s="4" t="s">
        <v>423</v>
      </c>
      <c r="M191" s="4" t="s">
        <v>771</v>
      </c>
      <c r="N191" s="4" t="s">
        <v>285</v>
      </c>
    </row>
    <row r="192" customFormat="false" ht="14.25" hidden="false" customHeight="false" outlineLevel="0" collapsed="false">
      <c r="A192" s="1" t="s">
        <v>772</v>
      </c>
      <c r="B192" s="4" t="s">
        <v>114</v>
      </c>
      <c r="C192" s="4" t="str">
        <f aca="false">+IF(D192=$E$1,$E$2,IF(D192=$F$1,$F$2,IF(D192=$G$1,$G$2,IF(D192=$H$1,$H$2,IF(D192=$I$1,$I$2,IF(D192=$J$1,$J$2,IF(D192=$K$1,$K$2,IF(D192=$L$1,$L$2,IF(D192=$M$1,$M$2,$N$2)))))))))</f>
        <v>LI</v>
      </c>
      <c r="D192" s="914" t="str">
        <f aca="false">+VLOOKUP(A192,$M$6:$N$320,2,FALSE())</f>
        <v>Life Insurance</v>
      </c>
      <c r="H192" s="4" t="s">
        <v>96</v>
      </c>
      <c r="M192" s="4" t="s">
        <v>370</v>
      </c>
      <c r="N192" s="4" t="s">
        <v>282</v>
      </c>
    </row>
    <row r="193" customFormat="false" ht="14.25" hidden="false" customHeight="false" outlineLevel="0" collapsed="false">
      <c r="A193" s="1" t="s">
        <v>773</v>
      </c>
      <c r="B193" s="4" t="s">
        <v>42</v>
      </c>
      <c r="C193" s="4" t="str">
        <f aca="false">+IF(D193=$E$1,$E$2,IF(D193=$F$1,$F$2,IF(D193=$G$1,$G$2,IF(D193=$H$1,$H$2,IF(D193=$I$1,$I$2,IF(D193=$J$1,$J$2,IF(D193=$K$1,$K$2,IF(D193=$L$1,$L$2,IF(D193=$M$1,$M$2,$N$2)))))))))</f>
        <v>LI</v>
      </c>
      <c r="D193" s="914" t="str">
        <f aca="false">+VLOOKUP(A193,$M$6:$N$320,2,FALSE())</f>
        <v>Life Insurance</v>
      </c>
      <c r="H193" s="4" t="s">
        <v>266</v>
      </c>
      <c r="M193" s="4" t="s">
        <v>374</v>
      </c>
      <c r="N193" s="4" t="s">
        <v>282</v>
      </c>
    </row>
    <row r="194" customFormat="false" ht="14.25" hidden="false" customHeight="false" outlineLevel="0" collapsed="false">
      <c r="A194" s="1" t="s">
        <v>774</v>
      </c>
      <c r="B194" s="4" t="s">
        <v>100</v>
      </c>
      <c r="C194" s="4" t="str">
        <f aca="false">+IF(D194=$E$1,$E$2,IF(D194=$F$1,$F$2,IF(D194=$G$1,$G$2,IF(D194=$H$1,$H$2,IF(D194=$I$1,$I$2,IF(D194=$J$1,$J$2,IF(D194=$K$1,$K$2,IF(D194=$L$1,$L$2,IF(D194=$M$1,$M$2,$N$2)))))))))</f>
        <v>LI</v>
      </c>
      <c r="D194" s="914" t="str">
        <f aca="false">+VLOOKUP(A194,$M$6:$N$320,2,FALSE())</f>
        <v>Life Insurance</v>
      </c>
      <c r="H194" s="4" t="s">
        <v>446</v>
      </c>
      <c r="M194" s="4" t="s">
        <v>775</v>
      </c>
      <c r="N194" s="4" t="s">
        <v>567</v>
      </c>
    </row>
    <row r="195" customFormat="false" ht="14.25" hidden="false" customHeight="false" outlineLevel="0" collapsed="false">
      <c r="A195" s="1" t="s">
        <v>776</v>
      </c>
      <c r="B195" s="4" t="s">
        <v>777</v>
      </c>
      <c r="C195" s="4" t="str">
        <f aca="false">+IF(D195=$E$1,$E$2,IF(D195=$F$1,$F$2,IF(D195=$G$1,$G$2,IF(D195=$H$1,$H$2,IF(D195=$I$1,$I$2,IF(D195=$J$1,$J$2,IF(D195=$K$1,$K$2,IF(D195=$L$1,$L$2,IF(D195=$M$1,$M$2,$N$2)))))))))</f>
        <v>Inv</v>
      </c>
      <c r="D195" s="914" t="str">
        <f aca="false">+VLOOKUP(A195,$M$6:$N$320,2,FALSE())</f>
        <v>Life Insurnce</v>
      </c>
      <c r="H195" s="4" t="s">
        <v>434</v>
      </c>
      <c r="M195" s="4" t="s">
        <v>625</v>
      </c>
      <c r="N195" s="4" t="s">
        <v>283</v>
      </c>
    </row>
    <row r="196" customFormat="false" ht="14.25" hidden="false" customHeight="false" outlineLevel="0" collapsed="false">
      <c r="A196" s="1" t="s">
        <v>424</v>
      </c>
      <c r="B196" s="4" t="s">
        <v>313</v>
      </c>
      <c r="C196" s="4" t="str">
        <f aca="false">+IF(D196=$E$1,$E$2,IF(D196=$F$1,$F$2,IF(D196=$G$1,$G$2,IF(D196=$H$1,$H$2,IF(D196=$I$1,$I$2,IF(D196=$J$1,$J$2,IF(D196=$K$1,$K$2,IF(D196=$L$1,$L$2,IF(D196=$M$1,$M$2,$N$2)))))))))</f>
        <v>MfP</v>
      </c>
      <c r="D196" s="914" t="s">
        <v>290</v>
      </c>
      <c r="H196" s="4" t="s">
        <v>325</v>
      </c>
      <c r="M196" s="4" t="s">
        <v>626</v>
      </c>
      <c r="N196" s="4" t="s">
        <v>283</v>
      </c>
    </row>
    <row r="197" customFormat="false" ht="14.25" hidden="false" customHeight="false" outlineLevel="0" collapsed="false">
      <c r="A197" s="1" t="s">
        <v>432</v>
      </c>
      <c r="B197" s="4" t="s">
        <v>639</v>
      </c>
      <c r="C197" s="4" t="str">
        <f aca="false">+IF(D197=$E$1,$E$2,IF(D197=$F$1,$F$2,IF(D197=$G$1,$G$2,IF(D197=$H$1,$H$2,IF(D197=$I$1,$I$2,IF(D197=$J$1,$J$2,IF(D197=$K$1,$K$2,IF(D197=$L$1,$L$2,IF(D197=$M$1,$M$2,$N$2)))))))))</f>
        <v>MfP</v>
      </c>
      <c r="D197" s="914" t="str">
        <f aca="false">+VLOOKUP(A197,$M$6:$N$320,2,FALSE())</f>
        <v>Manufactureing and Processing</v>
      </c>
      <c r="H197" s="4" t="s">
        <v>778</v>
      </c>
      <c r="M197" s="4" t="s">
        <v>386</v>
      </c>
      <c r="N197" s="4" t="s">
        <v>354</v>
      </c>
    </row>
    <row r="198" customFormat="false" ht="14.25" hidden="false" customHeight="false" outlineLevel="0" collapsed="false">
      <c r="A198" s="1" t="s">
        <v>436</v>
      </c>
      <c r="B198" s="4" t="s">
        <v>779</v>
      </c>
      <c r="C198" s="4" t="str">
        <f aca="false">+IF(D198=$E$1,$E$2,IF(D198=$F$1,$F$2,IF(D198=$G$1,$G$2,IF(D198=$H$1,$H$2,IF(D198=$I$1,$I$2,IF(D198=$J$1,$J$2,IF(D198=$K$1,$K$2,IF(D198=$L$1,$L$2,IF(D198=$M$1,$M$2,$N$2)))))))))</f>
        <v>MfP</v>
      </c>
      <c r="D198" s="914" t="str">
        <f aca="false">+VLOOKUP(A198,$M$6:$N$320,2,FALSE())</f>
        <v>Manufactureing and Processing</v>
      </c>
      <c r="H198" s="4" t="s">
        <v>92</v>
      </c>
      <c r="M198" s="4" t="s">
        <v>780</v>
      </c>
      <c r="N198" s="4" t="s">
        <v>567</v>
      </c>
    </row>
    <row r="199" customFormat="false" ht="14.25" hidden="false" customHeight="false" outlineLevel="0" collapsed="false">
      <c r="A199" s="1" t="s">
        <v>448</v>
      </c>
      <c r="B199" s="4" t="s">
        <v>45</v>
      </c>
      <c r="C199" s="4" t="str">
        <f aca="false">+IF(D199=$E$1,$E$2,IF(D199=$F$1,$F$2,IF(D199=$G$1,$G$2,IF(D199=$H$1,$H$2,IF(D199=$I$1,$I$2,IF(D199=$J$1,$J$2,IF(D199=$K$1,$K$2,IF(D199=$L$1,$L$2,IF(D199=$M$1,$M$2,$N$2)))))))))</f>
        <v>MfP</v>
      </c>
      <c r="D199" s="914" t="str">
        <f aca="false">+VLOOKUP(A199,$M$6:$N$320,2,FALSE())</f>
        <v>Manufactureing and Processing</v>
      </c>
      <c r="H199" s="4" t="s">
        <v>698</v>
      </c>
      <c r="M199" s="4" t="s">
        <v>627</v>
      </c>
      <c r="N199" s="4" t="s">
        <v>283</v>
      </c>
    </row>
    <row r="200" customFormat="false" ht="14.25" hidden="false" customHeight="false" outlineLevel="0" collapsed="false">
      <c r="A200" s="1" t="s">
        <v>692</v>
      </c>
      <c r="B200" s="4" t="s">
        <v>98</v>
      </c>
      <c r="C200" s="4" t="str">
        <f aca="false">+IF(D200=$E$1,$E$2,IF(D200=$F$1,$F$2,IF(D200=$G$1,$G$2,IF(D200=$H$1,$H$2,IF(D200=$I$1,$I$2,IF(D200=$J$1,$J$2,IF(D200=$K$1,$K$2,IF(D200=$L$1,$L$2,IF(D200=$M$1,$M$2,$N$2)))))))))</f>
        <v>MfP</v>
      </c>
      <c r="D200" s="914" t="str">
        <f aca="false">+VLOOKUP(A200,$M$6:$N$320,2,FALSE())</f>
        <v>Manufactureing and Processing</v>
      </c>
      <c r="H200" s="4" t="s">
        <v>312</v>
      </c>
      <c r="M200" s="4" t="s">
        <v>781</v>
      </c>
      <c r="N200" s="4" t="s">
        <v>567</v>
      </c>
    </row>
    <row r="201" customFormat="false" ht="14.25" hidden="false" customHeight="false" outlineLevel="0" collapsed="false">
      <c r="A201" s="1" t="s">
        <v>782</v>
      </c>
      <c r="B201" s="4" t="s">
        <v>326</v>
      </c>
      <c r="C201" s="4" t="str">
        <f aca="false">+IF(D201=$E$1,$E$2,IF(D201=$F$1,$F$2,IF(D201=$G$1,$G$2,IF(D201=$H$1,$H$2,IF(D201=$I$1,$I$2,IF(D201=$J$1,$J$2,IF(D201=$K$1,$K$2,IF(D201=$L$1,$L$2,IF(D201=$M$1,$M$2,$N$2)))))))))</f>
        <v>MfP</v>
      </c>
      <c r="D201" s="914" t="str">
        <f aca="false">+VLOOKUP(A201,$M$6:$N$320,2,FALSE())</f>
        <v>Manufactureing and Processing</v>
      </c>
      <c r="H201" s="4" t="s">
        <v>90</v>
      </c>
      <c r="M201" s="4" t="s">
        <v>470</v>
      </c>
      <c r="N201" s="4" t="s">
        <v>286</v>
      </c>
    </row>
    <row r="202" customFormat="false" ht="14.25" hidden="false" customHeight="false" outlineLevel="0" collapsed="false">
      <c r="A202" s="1" t="s">
        <v>783</v>
      </c>
      <c r="B202" s="4" t="s">
        <v>41</v>
      </c>
      <c r="C202" s="4" t="str">
        <f aca="false">+IF(D202=$E$1,$E$2,IF(D202=$F$1,$F$2,IF(D202=$G$1,$G$2,IF(D202=$H$1,$H$2,IF(D202=$I$1,$I$2,IF(D202=$J$1,$J$2,IF(D202=$K$1,$K$2,IF(D202=$L$1,$L$2,IF(D202=$M$1,$M$2,$N$2)))))))))</f>
        <v>MfP</v>
      </c>
      <c r="D202" s="914" t="str">
        <f aca="false">+VLOOKUP(A202,$M$6:$N$320,2,FALSE())</f>
        <v>Manufactureing and Processing</v>
      </c>
      <c r="H202" s="4" t="s">
        <v>399</v>
      </c>
      <c r="M202" s="4" t="s">
        <v>784</v>
      </c>
      <c r="N202" s="4" t="s">
        <v>567</v>
      </c>
    </row>
    <row r="203" customFormat="false" ht="14.25" hidden="false" customHeight="false" outlineLevel="0" collapsed="false">
      <c r="A203" s="1" t="s">
        <v>785</v>
      </c>
      <c r="B203" s="4" t="s">
        <v>101</v>
      </c>
      <c r="C203" s="4" t="str">
        <f aca="false">+IF(D203=$E$1,$E$2,IF(D203=$F$1,$F$2,IF(D203=$G$1,$G$2,IF(D203=$H$1,$H$2,IF(D203=$I$1,$I$2,IF(D203=$J$1,$J$2,IF(D203=$K$1,$K$2,IF(D203=$L$1,$L$2,IF(D203=$M$1,$M$2,$N$2)))))))))</f>
        <v>MfP</v>
      </c>
      <c r="D203" s="914" t="str">
        <f aca="false">+VLOOKUP(A203,$M$6:$N$320,2,FALSE())</f>
        <v>Manufactureing and Processing</v>
      </c>
      <c r="H203" s="4" t="s">
        <v>106</v>
      </c>
      <c r="M203" s="4" t="s">
        <v>786</v>
      </c>
      <c r="N203" s="4" t="s">
        <v>285</v>
      </c>
    </row>
    <row r="204" customFormat="false" ht="14.25" hidden="false" customHeight="false" outlineLevel="0" collapsed="false">
      <c r="A204" s="1" t="s">
        <v>787</v>
      </c>
      <c r="B204" s="4" t="s">
        <v>340</v>
      </c>
      <c r="C204" s="4" t="str">
        <f aca="false">+IF(D204=$E$1,$E$2,IF(D204=$F$1,$F$2,IF(D204=$G$1,$G$2,IF(D204=$H$1,$H$2,IF(D204=$I$1,$I$2,IF(D204=$J$1,$J$2,IF(D204=$K$1,$K$2,IF(D204=$L$1,$L$2,IF(D204=$M$1,$M$2,$N$2)))))))))</f>
        <v>MfP</v>
      </c>
      <c r="D204" s="914" t="str">
        <f aca="false">+VLOOKUP(A204,$M$6:$N$320,2,FALSE())</f>
        <v>Manufactureing and Processing</v>
      </c>
      <c r="H204" s="4" t="s">
        <v>788</v>
      </c>
      <c r="M204" s="4" t="s">
        <v>377</v>
      </c>
      <c r="N204" s="4" t="s">
        <v>282</v>
      </c>
    </row>
    <row r="205" customFormat="false" ht="14.25" hidden="false" customHeight="false" outlineLevel="0" collapsed="false">
      <c r="A205" s="1" t="s">
        <v>789</v>
      </c>
      <c r="B205" s="4" t="s">
        <v>91</v>
      </c>
      <c r="C205" s="4" t="str">
        <f aca="false">+IF(D205=$E$1,$E$2,IF(D205=$F$1,$F$2,IF(D205=$G$1,$G$2,IF(D205=$H$1,$H$2,IF(D205=$I$1,$I$2,IF(D205=$J$1,$J$2,IF(D205=$K$1,$K$2,IF(D205=$L$1,$L$2,IF(D205=$M$1,$M$2,$N$2)))))))))</f>
        <v>MfP</v>
      </c>
      <c r="D205" s="914" t="str">
        <f aca="false">+VLOOKUP(A205,$M$6:$N$320,2,FALSE())</f>
        <v>Manufactureing and Processing</v>
      </c>
      <c r="H205" s="4" t="s">
        <v>205</v>
      </c>
      <c r="M205" s="4" t="s">
        <v>790</v>
      </c>
      <c r="N205" s="4" t="s">
        <v>567</v>
      </c>
    </row>
    <row r="206" customFormat="false" ht="14.25" hidden="false" customHeight="false" outlineLevel="0" collapsed="false">
      <c r="A206" s="1" t="s">
        <v>791</v>
      </c>
      <c r="B206" s="4" t="s">
        <v>104</v>
      </c>
      <c r="C206" s="4" t="str">
        <f aca="false">+IF(D206=$E$1,$E$2,IF(D206=$F$1,$F$2,IF(D206=$G$1,$G$2,IF(D206=$H$1,$H$2,IF(D206=$I$1,$I$2,IF(D206=$J$1,$J$2,IF(D206=$K$1,$K$2,IF(D206=$L$1,$L$2,IF(D206=$M$1,$M$2,$N$2)))))))))</f>
        <v>MfP</v>
      </c>
      <c r="D206" s="914" t="str">
        <f aca="false">+VLOOKUP(A206,$M$6:$N$320,2,FALSE())</f>
        <v>Manufactureing and Processing</v>
      </c>
      <c r="H206" s="4" t="s">
        <v>39</v>
      </c>
      <c r="M206" s="4" t="s">
        <v>792</v>
      </c>
      <c r="N206" s="4" t="s">
        <v>285</v>
      </c>
    </row>
    <row r="207" customFormat="false" ht="14.25" hidden="false" customHeight="false" outlineLevel="0" collapsed="false">
      <c r="A207" s="1" t="s">
        <v>360</v>
      </c>
      <c r="B207" s="4" t="s">
        <v>203</v>
      </c>
      <c r="C207" s="4" t="str">
        <f aca="false">+IF(D207=$E$1,$E$2,IF(D207=$F$1,$F$2,IF(D207=$G$1,$G$2,IF(D207=$H$1,$H$2,IF(D207=$I$1,$I$2,IF(D207=$J$1,$J$2,IF(D207=$K$1,$K$2,IF(D207=$L$1,$L$2,IF(D207=$M$1,$M$2,$N$2)))))))))</f>
        <v>MF</v>
      </c>
      <c r="D207" s="914" t="str">
        <f aca="false">+VLOOKUP(A207,$M$6:$N$320,2,FALSE())</f>
        <v>Microfinance</v>
      </c>
      <c r="H207" s="4" t="s">
        <v>119</v>
      </c>
      <c r="M207" s="4" t="s">
        <v>793</v>
      </c>
      <c r="N207" s="4" t="s">
        <v>567</v>
      </c>
    </row>
    <row r="208" customFormat="false" ht="14.25" hidden="false" customHeight="false" outlineLevel="0" collapsed="false">
      <c r="A208" s="1" t="s">
        <v>364</v>
      </c>
      <c r="B208" s="4" t="s">
        <v>119</v>
      </c>
      <c r="C208" s="4" t="str">
        <f aca="false">+IF(D208=$E$1,$E$2,IF(D208=$F$1,$F$2,IF(D208=$G$1,$G$2,IF(D208=$H$1,$H$2,IF(D208=$I$1,$I$2,IF(D208=$J$1,$J$2,IF(D208=$K$1,$K$2,IF(D208=$L$1,$L$2,IF(D208=$M$1,$M$2,$N$2)))))))))</f>
        <v>MF</v>
      </c>
      <c r="D208" s="914" t="str">
        <f aca="false">+VLOOKUP(A208,$M$6:$N$320,2,FALSE())</f>
        <v>Microfinance</v>
      </c>
      <c r="H208" s="4" t="s">
        <v>117</v>
      </c>
      <c r="M208" s="4" t="s">
        <v>794</v>
      </c>
      <c r="N208" s="4" t="s">
        <v>567</v>
      </c>
    </row>
    <row r="209" customFormat="false" ht="14.25" hidden="false" customHeight="false" outlineLevel="0" collapsed="false">
      <c r="A209" s="1" t="s">
        <v>368</v>
      </c>
      <c r="B209" s="4" t="s">
        <v>66</v>
      </c>
      <c r="C209" s="4" t="str">
        <f aca="false">+IF(D209=$E$1,$E$2,IF(D209=$F$1,$F$2,IF(D209=$G$1,$G$2,IF(D209=$H$1,$H$2,IF(D209=$I$1,$I$2,IF(D209=$J$1,$J$2,IF(D209=$K$1,$K$2,IF(D209=$L$1,$L$2,IF(D209=$M$1,$M$2,$N$2)))))))))</f>
        <v>MF</v>
      </c>
      <c r="D209" s="914" t="str">
        <f aca="false">+VLOOKUP(A209,$M$6:$N$320,2,FALSE())</f>
        <v>Microfinance</v>
      </c>
      <c r="H209" s="4" t="s">
        <v>686</v>
      </c>
      <c r="M209" s="4" t="s">
        <v>776</v>
      </c>
      <c r="N209" s="4" t="s">
        <v>795</v>
      </c>
    </row>
    <row r="210" customFormat="false" ht="14.25" hidden="false" customHeight="false" outlineLevel="0" collapsed="false">
      <c r="A210" s="1" t="s">
        <v>475</v>
      </c>
      <c r="B210" s="4" t="s">
        <v>212</v>
      </c>
      <c r="C210" s="4" t="str">
        <f aca="false">+IF(D210=$E$1,$E$2,IF(D210=$F$1,$F$2,IF(D210=$G$1,$G$2,IF(D210=$H$1,$H$2,IF(D210=$I$1,$I$2,IF(D210=$J$1,$J$2,IF(D210=$K$1,$K$2,IF(D210=$L$1,$L$2,IF(D210=$M$1,$M$2,$N$2)))))))))</f>
        <v>MF</v>
      </c>
      <c r="D210" s="914" t="str">
        <f aca="false">+VLOOKUP(A210,$M$6:$N$320,2,FALSE())</f>
        <v>Microfinance</v>
      </c>
      <c r="H210" s="4" t="s">
        <v>123</v>
      </c>
      <c r="M210" s="4" t="s">
        <v>473</v>
      </c>
      <c r="N210" s="4" t="s">
        <v>286</v>
      </c>
    </row>
    <row r="211" customFormat="false" ht="14.25" hidden="false" customHeight="false" outlineLevel="0" collapsed="false">
      <c r="A211" s="1" t="s">
        <v>504</v>
      </c>
      <c r="B211" s="4" t="s">
        <v>64</v>
      </c>
      <c r="C211" s="4" t="str">
        <f aca="false">+IF(D211=$E$1,$E$2,IF(D211=$F$1,$F$2,IF(D211=$G$1,$G$2,IF(D211=$H$1,$H$2,IF(D211=$I$1,$I$2,IF(D211=$J$1,$J$2,IF(D211=$K$1,$K$2,IF(D211=$L$1,$L$2,IF(D211=$M$1,$M$2,$N$2)))))))))</f>
        <v>MF</v>
      </c>
      <c r="D211" s="914" t="str">
        <f aca="false">+VLOOKUP(A211,$M$6:$N$320,2,FALSE())</f>
        <v>Microfinance</v>
      </c>
      <c r="H211" s="4" t="s">
        <v>683</v>
      </c>
      <c r="M211" s="4" t="s">
        <v>476</v>
      </c>
      <c r="N211" s="4" t="s">
        <v>286</v>
      </c>
    </row>
    <row r="212" customFormat="false" ht="14.25" hidden="false" customHeight="false" outlineLevel="0" collapsed="false">
      <c r="A212" s="1" t="s">
        <v>526</v>
      </c>
      <c r="B212" s="4" t="s">
        <v>122</v>
      </c>
      <c r="C212" s="4" t="str">
        <f aca="false">+IF(D212=$E$1,$E$2,IF(D212=$F$1,$F$2,IF(D212=$G$1,$G$2,IF(D212=$H$1,$H$2,IF(D212=$I$1,$I$2,IF(D212=$J$1,$J$2,IF(D212=$K$1,$K$2,IF(D212=$L$1,$L$2,IF(D212=$M$1,$M$2,$N$2)))))))))</f>
        <v>MF</v>
      </c>
      <c r="D212" s="914" t="str">
        <f aca="false">+VLOOKUP(A212,$M$6:$N$320,2,FALSE())</f>
        <v>Microfinance</v>
      </c>
      <c r="H212" s="4" t="s">
        <v>403</v>
      </c>
      <c r="M212" s="4" t="s">
        <v>796</v>
      </c>
      <c r="N212" s="4" t="s">
        <v>285</v>
      </c>
    </row>
    <row r="213" customFormat="false" ht="14.25" hidden="false" customHeight="false" outlineLevel="0" collapsed="false">
      <c r="A213" s="1" t="s">
        <v>534</v>
      </c>
      <c r="B213" s="4" t="s">
        <v>687</v>
      </c>
      <c r="C213" s="4" t="str">
        <f aca="false">+IF(D213=$E$1,$E$2,IF(D213=$F$1,$F$2,IF(D213=$G$1,$G$2,IF(D213=$H$1,$H$2,IF(D213=$I$1,$I$2,IF(D213=$J$1,$J$2,IF(D213=$K$1,$K$2,IF(D213=$L$1,$L$2,IF(D213=$M$1,$M$2,$N$2)))))))))</f>
        <v>MF</v>
      </c>
      <c r="D213" s="914" t="str">
        <f aca="false">+VLOOKUP(A213,$M$6:$N$320,2,FALSE())</f>
        <v>Microfinance</v>
      </c>
      <c r="H213" s="4" t="s">
        <v>199</v>
      </c>
      <c r="M213" s="4" t="s">
        <v>797</v>
      </c>
      <c r="N213" s="4" t="s">
        <v>567</v>
      </c>
    </row>
    <row r="214" customFormat="false" ht="14.25" hidden="false" customHeight="false" outlineLevel="0" collapsed="false">
      <c r="A214" s="1" t="s">
        <v>543</v>
      </c>
      <c r="B214" s="4" t="s">
        <v>199</v>
      </c>
      <c r="C214" s="4" t="str">
        <f aca="false">+IF(D214=$E$1,$E$2,IF(D214=$F$1,$F$2,IF(D214=$G$1,$G$2,IF(D214=$H$1,$H$2,IF(D214=$I$1,$I$2,IF(D214=$J$1,$J$2,IF(D214=$K$1,$K$2,IF(D214=$L$1,$L$2,IF(D214=$M$1,$M$2,$N$2)))))))))</f>
        <v>MF</v>
      </c>
      <c r="D214" s="914" t="str">
        <f aca="false">+VLOOKUP(A214,$M$6:$N$320,2,FALSE())</f>
        <v>Microfinance</v>
      </c>
      <c r="H214" s="4" t="s">
        <v>669</v>
      </c>
      <c r="M214" s="4" t="s">
        <v>629</v>
      </c>
      <c r="N214" s="4" t="s">
        <v>283</v>
      </c>
    </row>
    <row r="215" customFormat="false" ht="14.25" hidden="false" customHeight="false" outlineLevel="0" collapsed="false">
      <c r="A215" s="1" t="s">
        <v>546</v>
      </c>
      <c r="B215" s="4" t="s">
        <v>664</v>
      </c>
      <c r="C215" s="4" t="str">
        <f aca="false">+IF(D215=$E$1,$E$2,IF(D215=$F$1,$F$2,IF(D215=$G$1,$G$2,IF(D215=$H$1,$H$2,IF(D215=$I$1,$I$2,IF(D215=$J$1,$J$2,IF(D215=$K$1,$K$2,IF(D215=$L$1,$L$2,IF(D215=$M$1,$M$2,$N$2)))))))))</f>
        <v>MF</v>
      </c>
      <c r="D215" s="914" t="str">
        <f aca="false">+VLOOKUP(A215,$M$6:$N$320,2,FALSE())</f>
        <v>Microfinance</v>
      </c>
      <c r="H215" s="4" t="s">
        <v>516</v>
      </c>
      <c r="M215" s="4" t="s">
        <v>798</v>
      </c>
      <c r="N215" s="4" t="s">
        <v>285</v>
      </c>
    </row>
    <row r="216" customFormat="false" ht="14.25" hidden="false" customHeight="false" outlineLevel="0" collapsed="false">
      <c r="A216" s="1" t="s">
        <v>554</v>
      </c>
      <c r="B216" s="4" t="s">
        <v>755</v>
      </c>
      <c r="C216" s="4" t="str">
        <f aca="false">+IF(D216=$E$1,$E$2,IF(D216=$F$1,$F$2,IF(D216=$G$1,$G$2,IF(D216=$H$1,$H$2,IF(D216=$I$1,$I$2,IF(D216=$J$1,$J$2,IF(D216=$K$1,$K$2,IF(D216=$L$1,$L$2,IF(D216=$M$1,$M$2,$N$2)))))))))</f>
        <v>MF</v>
      </c>
      <c r="D216" s="914" t="str">
        <f aca="false">+VLOOKUP(A216,$M$6:$N$320,2,FALSE())</f>
        <v>Microfinance</v>
      </c>
      <c r="H216" s="4" t="s">
        <v>723</v>
      </c>
      <c r="M216" s="4" t="s">
        <v>632</v>
      </c>
      <c r="N216" s="4" t="s">
        <v>283</v>
      </c>
    </row>
    <row r="217" customFormat="false" ht="14.25" hidden="false" customHeight="false" outlineLevel="0" collapsed="false">
      <c r="A217" s="1" t="s">
        <v>556</v>
      </c>
      <c r="B217" s="4" t="s">
        <v>799</v>
      </c>
      <c r="C217" s="4" t="str">
        <f aca="false">+IF(D217=$E$1,$E$2,IF(D217=$F$1,$F$2,IF(D217=$G$1,$G$2,IF(D217=$H$1,$H$2,IF(D217=$I$1,$I$2,IF(D217=$J$1,$J$2,IF(D217=$K$1,$K$2,IF(D217=$L$1,$L$2,IF(D217=$M$1,$M$2,$N$2)))))))))</f>
        <v>MF</v>
      </c>
      <c r="D217" s="914" t="str">
        <f aca="false">+VLOOKUP(A217,$M$6:$N$320,2,FALSE())</f>
        <v>Microfinance</v>
      </c>
      <c r="H217" s="4" t="s">
        <v>442</v>
      </c>
      <c r="M217" s="4" t="s">
        <v>633</v>
      </c>
      <c r="N217" s="4" t="s">
        <v>283</v>
      </c>
    </row>
    <row r="218" customFormat="false" ht="14.25" hidden="false" customHeight="false" outlineLevel="0" collapsed="false">
      <c r="A218" s="1" t="s">
        <v>563</v>
      </c>
      <c r="B218" s="4" t="s">
        <v>691</v>
      </c>
      <c r="C218" s="4" t="str">
        <f aca="false">+IF(D218=$E$1,$E$2,IF(D218=$F$1,$F$2,IF(D218=$G$1,$G$2,IF(D218=$H$1,$H$2,IF(D218=$I$1,$I$2,IF(D218=$J$1,$J$2,IF(D218=$K$1,$K$2,IF(D218=$L$1,$L$2,IF(D218=$M$1,$M$2,$N$2)))))))))</f>
        <v>MF</v>
      </c>
      <c r="D218" s="914" t="str">
        <f aca="false">+VLOOKUP(A218,$M$6:$N$320,2,FALSE())</f>
        <v>Microfinance</v>
      </c>
      <c r="H218" s="4" t="s">
        <v>525</v>
      </c>
      <c r="M218" s="4" t="s">
        <v>800</v>
      </c>
      <c r="N218" s="4" t="s">
        <v>567</v>
      </c>
    </row>
    <row r="219" customFormat="false" ht="14.25" hidden="false" customHeight="false" outlineLevel="0" collapsed="false">
      <c r="A219" s="1" t="s">
        <v>572</v>
      </c>
      <c r="B219" s="4" t="s">
        <v>367</v>
      </c>
      <c r="C219" s="4" t="str">
        <f aca="false">+IF(D219=$E$1,$E$2,IF(D219=$F$1,$F$2,IF(D219=$G$1,$G$2,IF(D219=$H$1,$H$2,IF(D219=$I$1,$I$2,IF(D219=$J$1,$J$2,IF(D219=$K$1,$K$2,IF(D219=$L$1,$L$2,IF(D219=$M$1,$M$2,$N$2)))))))))</f>
        <v>MF</v>
      </c>
      <c r="D219" s="914" t="str">
        <f aca="false">+VLOOKUP(A219,$M$6:$N$320,2,FALSE())</f>
        <v>Microfinance</v>
      </c>
      <c r="H219" s="4" t="s">
        <v>410</v>
      </c>
      <c r="M219" s="4" t="s">
        <v>801</v>
      </c>
      <c r="N219" s="4" t="s">
        <v>567</v>
      </c>
    </row>
    <row r="220" customFormat="false" ht="14.25" hidden="false" customHeight="false" outlineLevel="0" collapsed="false">
      <c r="A220" s="1" t="s">
        <v>576</v>
      </c>
      <c r="B220" s="4" t="s">
        <v>802</v>
      </c>
      <c r="C220" s="4" t="str">
        <f aca="false">+IF(D220=$E$1,$E$2,IF(D220=$F$1,$F$2,IF(D220=$G$1,$G$2,IF(D220=$H$1,$H$2,IF(D220=$I$1,$I$2,IF(D220=$J$1,$J$2,IF(D220=$K$1,$K$2,IF(D220=$L$1,$L$2,IF(D220=$M$1,$M$2,$N$2)))))))))</f>
        <v>MF</v>
      </c>
      <c r="D220" s="914" t="str">
        <f aca="false">+VLOOKUP(A220,$M$6:$N$320,2,FALSE())</f>
        <v>Microfinance</v>
      </c>
      <c r="H220" s="4" t="s">
        <v>105</v>
      </c>
      <c r="M220" s="4" t="s">
        <v>636</v>
      </c>
      <c r="N220" s="4" t="s">
        <v>283</v>
      </c>
    </row>
    <row r="221" customFormat="false" ht="14.25" hidden="false" customHeight="false" outlineLevel="0" collapsed="false">
      <c r="A221" s="1" t="s">
        <v>578</v>
      </c>
      <c r="B221" s="4" t="s">
        <v>399</v>
      </c>
      <c r="C221" s="4" t="str">
        <f aca="false">+IF(D221=$E$1,$E$2,IF(D221=$F$1,$F$2,IF(D221=$G$1,$G$2,IF(D221=$H$1,$H$2,IF(D221=$I$1,$I$2,IF(D221=$J$1,$J$2,IF(D221=$K$1,$K$2,IF(D221=$L$1,$L$2,IF(D221=$M$1,$M$2,$N$2)))))))))</f>
        <v>MF</v>
      </c>
      <c r="D221" s="914" t="str">
        <f aca="false">+VLOOKUP(A221,$M$6:$N$320,2,FALSE())</f>
        <v>Microfinance</v>
      </c>
      <c r="H221" s="4" t="s">
        <v>764</v>
      </c>
      <c r="M221" s="4" t="s">
        <v>638</v>
      </c>
      <c r="N221" s="4" t="s">
        <v>283</v>
      </c>
    </row>
    <row r="222" customFormat="false" ht="14.25" hidden="false" customHeight="false" outlineLevel="0" collapsed="false">
      <c r="A222" s="1" t="s">
        <v>581</v>
      </c>
      <c r="B222" s="4" t="s">
        <v>803</v>
      </c>
      <c r="C222" s="4" t="str">
        <f aca="false">+IF(D222=$E$1,$E$2,IF(D222=$F$1,$F$2,IF(D222=$G$1,$G$2,IF(D222=$H$1,$H$2,IF(D222=$I$1,$I$2,IF(D222=$J$1,$J$2,IF(D222=$K$1,$K$2,IF(D222=$L$1,$L$2,IF(D222=$M$1,$M$2,$N$2)))))))))</f>
        <v>MF</v>
      </c>
      <c r="D222" s="914" t="str">
        <f aca="false">+VLOOKUP(A222,$M$6:$N$320,2,FALSE())</f>
        <v>Microfinance</v>
      </c>
      <c r="H222" s="4" t="s">
        <v>804</v>
      </c>
      <c r="M222" s="4" t="s">
        <v>805</v>
      </c>
      <c r="N222" s="4" t="s">
        <v>567</v>
      </c>
    </row>
    <row r="223" customFormat="false" ht="14.25" hidden="false" customHeight="false" outlineLevel="0" collapsed="false">
      <c r="A223" s="1" t="s">
        <v>588</v>
      </c>
      <c r="B223" s="4" t="s">
        <v>684</v>
      </c>
      <c r="C223" s="4" t="str">
        <f aca="false">+IF(D223=$E$1,$E$2,IF(D223=$F$1,$F$2,IF(D223=$G$1,$G$2,IF(D223=$H$1,$H$2,IF(D223=$I$1,$I$2,IF(D223=$J$1,$J$2,IF(D223=$K$1,$K$2,IF(D223=$L$1,$L$2,IF(D223=$M$1,$M$2,$N$2)))))))))</f>
        <v>MF</v>
      </c>
      <c r="D223" s="914" t="str">
        <f aca="false">+VLOOKUP(A223,$M$6:$N$320,2,FALSE())</f>
        <v>Microfinance</v>
      </c>
      <c r="H223" s="4" t="s">
        <v>413</v>
      </c>
      <c r="M223" s="4" t="s">
        <v>641</v>
      </c>
      <c r="N223" s="4" t="s">
        <v>283</v>
      </c>
    </row>
    <row r="224" customFormat="false" ht="14.25" hidden="false" customHeight="false" outlineLevel="0" collapsed="false">
      <c r="A224" s="1" t="s">
        <v>591</v>
      </c>
      <c r="B224" s="4" t="s">
        <v>111</v>
      </c>
      <c r="C224" s="4" t="str">
        <f aca="false">+IF(D224=$E$1,$E$2,IF(D224=$F$1,$F$2,IF(D224=$G$1,$G$2,IF(D224=$H$1,$H$2,IF(D224=$I$1,$I$2,IF(D224=$J$1,$J$2,IF(D224=$K$1,$K$2,IF(D224=$L$1,$L$2,IF(D224=$M$1,$M$2,$N$2)))))))))</f>
        <v>MF</v>
      </c>
      <c r="D224" s="914" t="str">
        <f aca="false">+VLOOKUP(A224,$M$6:$N$320,2,FALSE())</f>
        <v>Microfinance</v>
      </c>
      <c r="H224" s="4" t="s">
        <v>417</v>
      </c>
      <c r="M224" s="4" t="s">
        <v>644</v>
      </c>
      <c r="N224" s="4" t="s">
        <v>283</v>
      </c>
    </row>
    <row r="225" customFormat="false" ht="14.25" hidden="false" customHeight="false" outlineLevel="0" collapsed="false">
      <c r="A225" s="1" t="s">
        <v>595</v>
      </c>
      <c r="B225" s="4" t="s">
        <v>806</v>
      </c>
      <c r="C225" s="4" t="str">
        <f aca="false">+IF(D225=$E$1,$E$2,IF(D225=$F$1,$F$2,IF(D225=$G$1,$G$2,IF(D225=$H$1,$H$2,IF(D225=$I$1,$I$2,IF(D225=$J$1,$J$2,IF(D225=$K$1,$K$2,IF(D225=$L$1,$L$2,IF(D225=$M$1,$M$2,$N$2)))))))))</f>
        <v>MF</v>
      </c>
      <c r="D225" s="914" t="str">
        <f aca="false">+VLOOKUP(A225,$M$6:$N$320,2,FALSE())</f>
        <v>Microfinance</v>
      </c>
      <c r="H225" s="4" t="s">
        <v>464</v>
      </c>
      <c r="M225" s="4" t="s">
        <v>390</v>
      </c>
      <c r="N225" s="4" t="s">
        <v>354</v>
      </c>
    </row>
    <row r="226" customFormat="false" ht="14.25" hidden="false" customHeight="false" outlineLevel="0" collapsed="false">
      <c r="A226" s="1" t="s">
        <v>599</v>
      </c>
      <c r="B226" s="4" t="s">
        <v>706</v>
      </c>
      <c r="C226" s="4" t="str">
        <f aca="false">+IF(D226=$E$1,$E$2,IF(D226=$F$1,$F$2,IF(D226=$G$1,$G$2,IF(D226=$H$1,$H$2,IF(D226=$I$1,$I$2,IF(D226=$J$1,$J$2,IF(D226=$K$1,$K$2,IF(D226=$L$1,$L$2,IF(D226=$M$1,$M$2,$N$2)))))))))</f>
        <v>MF</v>
      </c>
      <c r="D226" s="914" t="str">
        <f aca="false">+VLOOKUP(A226,$M$6:$N$320,2,FALSE())</f>
        <v>Microfinance</v>
      </c>
      <c r="H226" s="4" t="s">
        <v>733</v>
      </c>
      <c r="M226" s="4" t="s">
        <v>646</v>
      </c>
      <c r="N226" s="4" t="s">
        <v>283</v>
      </c>
    </row>
    <row r="227" customFormat="false" ht="14.25" hidden="false" customHeight="false" outlineLevel="0" collapsed="false">
      <c r="A227" s="1" t="s">
        <v>609</v>
      </c>
      <c r="B227" s="4" t="s">
        <v>410</v>
      </c>
      <c r="C227" s="4" t="str">
        <f aca="false">+IF(D227=$E$1,$E$2,IF(D227=$F$1,$F$2,IF(D227=$G$1,$G$2,IF(D227=$H$1,$H$2,IF(D227=$I$1,$I$2,IF(D227=$J$1,$J$2,IF(D227=$K$1,$K$2,IF(D227=$L$1,$L$2,IF(D227=$M$1,$M$2,$N$2)))))))))</f>
        <v>MF</v>
      </c>
      <c r="D227" s="914" t="str">
        <f aca="false">+VLOOKUP(A227,$M$6:$N$320,2,FALSE())</f>
        <v>Microfinance</v>
      </c>
      <c r="H227" s="4" t="s">
        <v>777</v>
      </c>
      <c r="M227" s="4" t="s">
        <v>807</v>
      </c>
      <c r="N227" s="4" t="s">
        <v>285</v>
      </c>
    </row>
    <row r="228" customFormat="false" ht="14.25" hidden="false" customHeight="false" outlineLevel="0" collapsed="false">
      <c r="A228" s="1" t="s">
        <v>613</v>
      </c>
      <c r="B228" s="4" t="s">
        <v>766</v>
      </c>
      <c r="C228" s="4" t="str">
        <f aca="false">+IF(D228=$E$1,$E$2,IF(D228=$F$1,$F$2,IF(D228=$G$1,$G$2,IF(D228=$H$1,$H$2,IF(D228=$I$1,$I$2,IF(D228=$J$1,$J$2,IF(D228=$K$1,$K$2,IF(D228=$L$1,$L$2,IF(D228=$M$1,$M$2,$N$2)))))))))</f>
        <v>MF</v>
      </c>
      <c r="D228" s="914" t="str">
        <f aca="false">+VLOOKUP(A228,$M$6:$N$320,2,FALSE())</f>
        <v>Microfinance</v>
      </c>
      <c r="H228" s="4" t="s">
        <v>420</v>
      </c>
      <c r="M228" s="4" t="s">
        <v>510</v>
      </c>
      <c r="N228" s="4" t="s">
        <v>289</v>
      </c>
    </row>
    <row r="229" customFormat="false" ht="14.25" hidden="false" customHeight="false" outlineLevel="0" collapsed="false">
      <c r="A229" s="1" t="s">
        <v>624</v>
      </c>
      <c r="B229" s="4" t="s">
        <v>205</v>
      </c>
      <c r="C229" s="4" t="str">
        <f aca="false">+IF(D229=$E$1,$E$2,IF(D229=$F$1,$F$2,IF(D229=$G$1,$G$2,IF(D229=$H$1,$H$2,IF(D229=$I$1,$I$2,IF(D229=$J$1,$J$2,IF(D229=$K$1,$K$2,IF(D229=$L$1,$L$2,IF(D229=$M$1,$M$2,$N$2)))))))))</f>
        <v>MF</v>
      </c>
      <c r="D229" s="914" t="str">
        <f aca="false">+VLOOKUP(A229,$M$6:$N$320,2,FALSE())</f>
        <v>Microfinance</v>
      </c>
      <c r="H229" s="4" t="s">
        <v>107</v>
      </c>
      <c r="M229" s="4" t="s">
        <v>650</v>
      </c>
      <c r="N229" s="4" t="s">
        <v>283</v>
      </c>
    </row>
    <row r="230" customFormat="false" ht="14.25" hidden="false" customHeight="false" outlineLevel="0" collapsed="false">
      <c r="A230" s="1" t="s">
        <v>628</v>
      </c>
      <c r="B230" s="4" t="s">
        <v>808</v>
      </c>
      <c r="C230" s="4" t="str">
        <f aca="false">+IF(D230=$E$1,$E$2,IF(D230=$F$1,$F$2,IF(D230=$G$1,$G$2,IF(D230=$H$1,$H$2,IF(D230=$I$1,$I$2,IF(D230=$J$1,$J$2,IF(D230=$K$1,$K$2,IF(D230=$L$1,$L$2,IF(D230=$M$1,$M$2,$N$2)))))))))</f>
        <v>MF</v>
      </c>
      <c r="D230" s="914" t="str">
        <f aca="false">+VLOOKUP(A230,$M$6:$N$320,2,FALSE())</f>
        <v>Microfinance</v>
      </c>
      <c r="H230" s="4" t="s">
        <v>42</v>
      </c>
      <c r="M230" s="4" t="s">
        <v>653</v>
      </c>
      <c r="N230" s="4" t="s">
        <v>283</v>
      </c>
    </row>
    <row r="231" customFormat="false" ht="14.25" hidden="false" customHeight="false" outlineLevel="0" collapsed="false">
      <c r="A231" s="1" t="s">
        <v>635</v>
      </c>
      <c r="B231" s="4" t="s">
        <v>809</v>
      </c>
      <c r="C231" s="4" t="str">
        <f aca="false">+IF(D231=$E$1,$E$2,IF(D231=$F$1,$F$2,IF(D231=$G$1,$G$2,IF(D231=$H$1,$H$2,IF(D231=$I$1,$I$2,IF(D231=$J$1,$J$2,IF(D231=$K$1,$K$2,IF(D231=$L$1,$L$2,IF(D231=$M$1,$M$2,$N$2)))))))))</f>
        <v>MF</v>
      </c>
      <c r="D231" s="914" t="str">
        <f aca="false">+VLOOKUP(A231,$M$6:$N$320,2,FALSE())</f>
        <v>Microfinance</v>
      </c>
      <c r="H231" s="4" t="s">
        <v>763</v>
      </c>
      <c r="M231" s="4" t="s">
        <v>810</v>
      </c>
      <c r="N231" s="4" t="s">
        <v>285</v>
      </c>
    </row>
    <row r="232" customFormat="false" ht="14.25" hidden="false" customHeight="false" outlineLevel="0" collapsed="false">
      <c r="A232" s="1" t="s">
        <v>643</v>
      </c>
      <c r="B232" s="4" t="s">
        <v>811</v>
      </c>
      <c r="C232" s="4" t="str">
        <f aca="false">+IF(D232=$E$1,$E$2,IF(D232=$F$1,$F$2,IF(D232=$G$1,$G$2,IF(D232=$H$1,$H$2,IF(D232=$I$1,$I$2,IF(D232=$J$1,$J$2,IF(D232=$K$1,$K$2,IF(D232=$L$1,$L$2,IF(D232=$M$1,$M$2,$N$2)))))))))</f>
        <v>MF</v>
      </c>
      <c r="D232" s="914" t="str">
        <f aca="false">+VLOOKUP(A232,$M$6:$N$320,2,FALSE())</f>
        <v>Microfinance</v>
      </c>
      <c r="H232" s="4" t="s">
        <v>812</v>
      </c>
      <c r="M232" s="4" t="s">
        <v>813</v>
      </c>
      <c r="N232" s="4" t="s">
        <v>285</v>
      </c>
    </row>
    <row r="233" customFormat="false" ht="14.25" hidden="false" customHeight="false" outlineLevel="0" collapsed="false">
      <c r="A233" s="1" t="s">
        <v>649</v>
      </c>
      <c r="B233" s="4" t="s">
        <v>78</v>
      </c>
      <c r="C233" s="4" t="str">
        <f aca="false">+IF(D233=$E$1,$E$2,IF(D233=$F$1,$F$2,IF(D233=$G$1,$G$2,IF(D233=$H$1,$H$2,IF(D233=$I$1,$I$2,IF(D233=$J$1,$J$2,IF(D233=$K$1,$K$2,IF(D233=$L$1,$L$2,IF(D233=$M$1,$M$2,$N$2)))))))))</f>
        <v>MF</v>
      </c>
      <c r="D233" s="914" t="str">
        <f aca="false">+VLOOKUP(A233,$M$6:$N$320,2,FALSE())</f>
        <v>Microfinance</v>
      </c>
      <c r="H233" s="4" t="s">
        <v>570</v>
      </c>
      <c r="M233" s="4" t="s">
        <v>657</v>
      </c>
      <c r="N233" s="4" t="s">
        <v>283</v>
      </c>
    </row>
    <row r="234" customFormat="false" ht="14.25" hidden="false" customHeight="false" outlineLevel="0" collapsed="false">
      <c r="A234" s="1" t="s">
        <v>661</v>
      </c>
      <c r="B234" s="4" t="s">
        <v>814</v>
      </c>
      <c r="C234" s="4" t="str">
        <f aca="false">+IF(D234=$E$1,$E$2,IF(D234=$F$1,$F$2,IF(D234=$G$1,$G$2,IF(D234=$H$1,$H$2,IF(D234=$I$1,$I$2,IF(D234=$J$1,$J$2,IF(D234=$K$1,$K$2,IF(D234=$L$1,$L$2,IF(D234=$M$1,$M$2,$N$2)))))))))</f>
        <v>MF</v>
      </c>
      <c r="D234" s="914" t="str">
        <f aca="false">+VLOOKUP(A234,$M$6:$N$320,2,FALSE())</f>
        <v>Microfinance</v>
      </c>
      <c r="H234" s="4" t="s">
        <v>426</v>
      </c>
      <c r="M234" s="4" t="s">
        <v>660</v>
      </c>
      <c r="N234" s="4" t="s">
        <v>283</v>
      </c>
    </row>
    <row r="235" customFormat="false" ht="14.25" hidden="false" customHeight="false" outlineLevel="0" collapsed="false">
      <c r="A235" s="1" t="s">
        <v>665</v>
      </c>
      <c r="B235" s="4" t="s">
        <v>815</v>
      </c>
      <c r="C235" s="4" t="str">
        <f aca="false">+IF(D235=$E$1,$E$2,IF(D235=$F$1,$F$2,IF(D235=$G$1,$G$2,IF(D235=$H$1,$H$2,IF(D235=$I$1,$I$2,IF(D235=$J$1,$J$2,IF(D235=$K$1,$K$2,IF(D235=$L$1,$L$2,IF(D235=$M$1,$M$2,$N$2)))))))))</f>
        <v>MF</v>
      </c>
      <c r="D235" s="914" t="str">
        <f aca="false">+VLOOKUP(A235,$M$6:$N$320,2,FALSE())</f>
        <v>Microfinance</v>
      </c>
      <c r="H235" s="4" t="s">
        <v>816</v>
      </c>
      <c r="M235" s="4" t="s">
        <v>817</v>
      </c>
      <c r="N235" s="4" t="s">
        <v>567</v>
      </c>
    </row>
    <row r="236" customFormat="false" ht="14.25" hidden="false" customHeight="false" outlineLevel="0" collapsed="false">
      <c r="A236" s="1" t="s">
        <v>677</v>
      </c>
      <c r="B236" s="4" t="s">
        <v>818</v>
      </c>
      <c r="C236" s="4" t="str">
        <f aca="false">+IF(D236=$E$1,$E$2,IF(D236=$F$1,$F$2,IF(D236=$G$1,$G$2,IF(D236=$H$1,$H$2,IF(D236=$I$1,$I$2,IF(D236=$J$1,$J$2,IF(D236=$K$1,$K$2,IF(D236=$L$1,$L$2,IF(D236=$M$1,$M$2,$N$2)))))))))</f>
        <v>MF</v>
      </c>
      <c r="D236" s="914" t="str">
        <f aca="false">+VLOOKUP(A236,$M$6:$N$320,2,FALSE())</f>
        <v>Microfinance</v>
      </c>
      <c r="H236" s="4" t="s">
        <v>819</v>
      </c>
      <c r="M236" s="4" t="s">
        <v>820</v>
      </c>
      <c r="N236" s="4" t="s">
        <v>567</v>
      </c>
    </row>
    <row r="237" customFormat="false" ht="14.25" hidden="false" customHeight="false" outlineLevel="0" collapsed="false">
      <c r="A237" s="1" t="s">
        <v>681</v>
      </c>
      <c r="B237" s="4" t="s">
        <v>821</v>
      </c>
      <c r="C237" s="4" t="str">
        <f aca="false">+IF(D237=$E$1,$E$2,IF(D237=$F$1,$F$2,IF(D237=$G$1,$G$2,IF(D237=$H$1,$H$2,IF(D237=$I$1,$I$2,IF(D237=$J$1,$J$2,IF(D237=$K$1,$K$2,IF(D237=$L$1,$L$2,IF(D237=$M$1,$M$2,$N$2)))))))))</f>
        <v>MF</v>
      </c>
      <c r="D237" s="914" t="str">
        <f aca="false">+VLOOKUP(A237,$M$6:$N$320,2,FALSE())</f>
        <v>Microfinance</v>
      </c>
      <c r="H237" s="4" t="s">
        <v>125</v>
      </c>
      <c r="M237" s="4" t="s">
        <v>662</v>
      </c>
      <c r="N237" s="4" t="s">
        <v>283</v>
      </c>
    </row>
    <row r="238" customFormat="false" ht="14.25" hidden="false" customHeight="false" outlineLevel="0" collapsed="false">
      <c r="A238" s="1" t="s">
        <v>688</v>
      </c>
      <c r="B238" s="4" t="s">
        <v>822</v>
      </c>
      <c r="C238" s="4" t="str">
        <f aca="false">+IF(D238=$E$1,$E$2,IF(D238=$F$1,$F$2,IF(D238=$G$1,$G$2,IF(D238=$H$1,$H$2,IF(D238=$I$1,$I$2,IF(D238=$J$1,$J$2,IF(D238=$K$1,$K$2,IF(D238=$L$1,$L$2,IF(D238=$M$1,$M$2,$N$2)))))))))</f>
        <v>MF</v>
      </c>
      <c r="D238" s="914" t="str">
        <f aca="false">+VLOOKUP(A238,$M$6:$N$320,2,FALSE())</f>
        <v>Microfinance</v>
      </c>
      <c r="H238" s="4" t="s">
        <v>823</v>
      </c>
      <c r="M238" s="4" t="s">
        <v>666</v>
      </c>
      <c r="N238" s="4" t="s">
        <v>283</v>
      </c>
    </row>
    <row r="239" customFormat="false" ht="14.25" hidden="false" customHeight="false" outlineLevel="0" collapsed="false">
      <c r="A239" s="1" t="s">
        <v>703</v>
      </c>
      <c r="B239" s="4" t="s">
        <v>824</v>
      </c>
      <c r="C239" s="4" t="str">
        <f aca="false">+IF(D239=$E$1,$E$2,IF(D239=$F$1,$F$2,IF(D239=$G$1,$G$2,IF(D239=$H$1,$H$2,IF(D239=$I$1,$I$2,IF(D239=$J$1,$J$2,IF(D239=$K$1,$K$2,IF(D239=$L$1,$L$2,IF(D239=$M$1,$M$2,$N$2)))))))))</f>
        <v>MF</v>
      </c>
      <c r="D239" s="914" t="str">
        <f aca="false">+VLOOKUP(A239,$M$6:$N$320,2,FALSE())</f>
        <v>Microfinance</v>
      </c>
      <c r="H239" s="4" t="s">
        <v>825</v>
      </c>
      <c r="M239" s="4" t="s">
        <v>826</v>
      </c>
      <c r="N239" s="4" t="s">
        <v>567</v>
      </c>
    </row>
    <row r="240" customFormat="false" ht="14.25" hidden="false" customHeight="false" outlineLevel="0" collapsed="false">
      <c r="A240" s="1" t="s">
        <v>712</v>
      </c>
      <c r="B240" s="4" t="s">
        <v>618</v>
      </c>
      <c r="C240" s="4" t="str">
        <f aca="false">+IF(D240=$E$1,$E$2,IF(D240=$F$1,$F$2,IF(D240=$G$1,$G$2,IF(D240=$H$1,$H$2,IF(D240=$I$1,$I$2,IF(D240=$J$1,$J$2,IF(D240=$K$1,$K$2,IF(D240=$L$1,$L$2,IF(D240=$M$1,$M$2,$N$2)))))))))</f>
        <v>MF</v>
      </c>
      <c r="D240" s="914" t="str">
        <f aca="false">+VLOOKUP(A240,$M$6:$N$320,2,FALSE())</f>
        <v>Microfinance</v>
      </c>
      <c r="H240" s="4" t="s">
        <v>827</v>
      </c>
      <c r="M240" s="4" t="s">
        <v>393</v>
      </c>
      <c r="N240" s="4" t="s">
        <v>354</v>
      </c>
    </row>
    <row r="241" customFormat="false" ht="14.25" hidden="false" customHeight="false" outlineLevel="0" collapsed="false">
      <c r="A241" s="1" t="s">
        <v>716</v>
      </c>
      <c r="B241" s="4" t="s">
        <v>828</v>
      </c>
      <c r="C241" s="4" t="str">
        <f aca="false">+IF(D241=$E$1,$E$2,IF(D241=$F$1,$F$2,IF(D241=$G$1,$G$2,IF(D241=$H$1,$H$2,IF(D241=$I$1,$I$2,IF(D241=$J$1,$J$2,IF(D241=$K$1,$K$2,IF(D241=$L$1,$L$2,IF(D241=$M$1,$M$2,$N$2)))))))))</f>
        <v>MF</v>
      </c>
      <c r="D241" s="914" t="str">
        <f aca="false">+VLOOKUP(A241,$M$6:$N$320,2,FALSE())</f>
        <v>Microfinance</v>
      </c>
      <c r="H241" s="4" t="s">
        <v>458</v>
      </c>
      <c r="M241" s="4" t="s">
        <v>668</v>
      </c>
      <c r="N241" s="4" t="s">
        <v>283</v>
      </c>
    </row>
    <row r="242" customFormat="false" ht="14.25" hidden="false" customHeight="false" outlineLevel="0" collapsed="false">
      <c r="A242" s="1" t="s">
        <v>721</v>
      </c>
      <c r="B242" s="4" t="s">
        <v>829</v>
      </c>
      <c r="C242" s="4" t="str">
        <f aca="false">+IF(D242=$E$1,$E$2,IF(D242=$F$1,$F$2,IF(D242=$G$1,$G$2,IF(D242=$H$1,$H$2,IF(D242=$I$1,$I$2,IF(D242=$J$1,$J$2,IF(D242=$K$1,$K$2,IF(D242=$L$1,$L$2,IF(D242=$M$1,$M$2,$N$2)))))))))</f>
        <v>MF</v>
      </c>
      <c r="D242" s="914" t="str">
        <f aca="false">+VLOOKUP(A242,$M$6:$N$320,2,FALSE())</f>
        <v>Microfinance</v>
      </c>
      <c r="H242" s="4" t="s">
        <v>66</v>
      </c>
      <c r="M242" s="4" t="s">
        <v>671</v>
      </c>
      <c r="N242" s="4" t="s">
        <v>283</v>
      </c>
    </row>
    <row r="243" customFormat="false" ht="14.25" hidden="false" customHeight="false" outlineLevel="0" collapsed="false">
      <c r="A243" s="1" t="s">
        <v>751</v>
      </c>
      <c r="B243" s="4" t="s">
        <v>96</v>
      </c>
      <c r="C243" s="4" t="str">
        <f aca="false">+IF(D243=$E$1,$E$2,IF(D243=$F$1,$F$2,IF(D243=$G$1,$G$2,IF(D243=$H$1,$H$2,IF(D243=$I$1,$I$2,IF(D243=$J$1,$J$2,IF(D243=$K$1,$K$2,IF(D243=$L$1,$L$2,IF(D243=$M$1,$M$2,$N$2)))))))))</f>
        <v>MF</v>
      </c>
      <c r="D243" s="914" t="str">
        <f aca="false">+VLOOKUP(A243,$M$6:$N$320,2,FALSE())</f>
        <v>Microfinance</v>
      </c>
      <c r="H243" s="4" t="s">
        <v>412</v>
      </c>
      <c r="M243" s="4" t="s">
        <v>673</v>
      </c>
      <c r="N243" s="4" t="s">
        <v>283</v>
      </c>
    </row>
    <row r="244" customFormat="false" ht="14.25" hidden="false" customHeight="false" outlineLevel="0" collapsed="false">
      <c r="A244" s="1" t="s">
        <v>753</v>
      </c>
      <c r="B244" s="4" t="s">
        <v>334</v>
      </c>
      <c r="C244" s="4" t="str">
        <f aca="false">+IF(D244=$E$1,$E$2,IF(D244=$F$1,$F$2,IF(D244=$G$1,$G$2,IF(D244=$H$1,$H$2,IF(D244=$I$1,$I$2,IF(D244=$J$1,$J$2,IF(D244=$K$1,$K$2,IF(D244=$L$1,$L$2,IF(D244=$M$1,$M$2,$N$2)))))))))</f>
        <v>MF</v>
      </c>
      <c r="D244" s="914" t="str">
        <f aca="false">+VLOOKUP(A244,$M$6:$N$320,2,FALSE())</f>
        <v>Microfinance</v>
      </c>
      <c r="H244" s="4" t="s">
        <v>803</v>
      </c>
      <c r="M244" s="4" t="s">
        <v>675</v>
      </c>
      <c r="N244" s="4" t="s">
        <v>283</v>
      </c>
    </row>
    <row r="245" customFormat="false" ht="14.25" hidden="false" customHeight="false" outlineLevel="0" collapsed="false">
      <c r="A245" s="1" t="s">
        <v>771</v>
      </c>
      <c r="B245" s="4" t="s">
        <v>208</v>
      </c>
      <c r="C245" s="4" t="str">
        <f aca="false">+IF(D245=$E$1,$E$2,IF(D245=$F$1,$F$2,IF(D245=$G$1,$G$2,IF(D245=$H$1,$H$2,IF(D245=$I$1,$I$2,IF(D245=$J$1,$J$2,IF(D245=$K$1,$K$2,IF(D245=$L$1,$L$2,IF(D245=$M$1,$M$2,$N$2)))))))))</f>
        <v>MF</v>
      </c>
      <c r="D245" s="914" t="str">
        <f aca="false">+VLOOKUP(A245,$M$6:$N$320,2,FALSE())</f>
        <v>Microfinance</v>
      </c>
      <c r="H245" s="4" t="s">
        <v>779</v>
      </c>
      <c r="M245" s="4" t="s">
        <v>830</v>
      </c>
      <c r="N245" s="4" t="s">
        <v>567</v>
      </c>
    </row>
    <row r="246" customFormat="false" ht="14.25" hidden="false" customHeight="false" outlineLevel="0" collapsed="false">
      <c r="A246" s="1" t="s">
        <v>786</v>
      </c>
      <c r="B246" s="4" t="s">
        <v>117</v>
      </c>
      <c r="C246" s="4" t="str">
        <f aca="false">+IF(D246=$E$1,$E$2,IF(D246=$F$1,$F$2,IF(D246=$G$1,$G$2,IF(D246=$H$1,$H$2,IF(D246=$I$1,$I$2,IF(D246=$J$1,$J$2,IF(D246=$K$1,$K$2,IF(D246=$L$1,$L$2,IF(D246=$M$1,$M$2,$N$2)))))))))</f>
        <v>MF</v>
      </c>
      <c r="D246" s="914" t="str">
        <f aca="false">+VLOOKUP(A246,$M$6:$N$320,2,FALSE())</f>
        <v>Microfinance</v>
      </c>
      <c r="H246" s="4" t="s">
        <v>831</v>
      </c>
      <c r="M246" s="4" t="s">
        <v>678</v>
      </c>
      <c r="N246" s="4" t="s">
        <v>283</v>
      </c>
    </row>
    <row r="247" customFormat="false" ht="14.25" hidden="false" customHeight="false" outlineLevel="0" collapsed="false">
      <c r="A247" s="1" t="s">
        <v>792</v>
      </c>
      <c r="B247" s="4" t="s">
        <v>832</v>
      </c>
      <c r="C247" s="4" t="str">
        <f aca="false">+IF(D247=$E$1,$E$2,IF(D247=$F$1,$F$2,IF(D247=$G$1,$G$2,IF(D247=$H$1,$H$2,IF(D247=$I$1,$I$2,IF(D247=$J$1,$J$2,IF(D247=$K$1,$K$2,IF(D247=$L$1,$L$2,IF(D247=$M$1,$M$2,$N$2)))))))))</f>
        <v>MF</v>
      </c>
      <c r="D247" s="914" t="str">
        <f aca="false">+VLOOKUP(A247,$M$6:$N$320,2,FALSE())</f>
        <v>Microfinance</v>
      </c>
      <c r="H247" s="4" t="s">
        <v>429</v>
      </c>
      <c r="M247" s="4" t="s">
        <v>833</v>
      </c>
      <c r="N247" s="4" t="s">
        <v>567</v>
      </c>
    </row>
    <row r="248" customFormat="false" ht="14.25" hidden="false" customHeight="false" outlineLevel="0" collapsed="false">
      <c r="A248" s="1" t="s">
        <v>796</v>
      </c>
      <c r="B248" s="4" t="s">
        <v>455</v>
      </c>
      <c r="C248" s="4" t="str">
        <f aca="false">+IF(D248=$E$1,$E$2,IF(D248=$F$1,$F$2,IF(D248=$G$1,$G$2,IF(D248=$H$1,$H$2,IF(D248=$I$1,$I$2,IF(D248=$J$1,$J$2,IF(D248=$K$1,$K$2,IF(D248=$L$1,$L$2,IF(D248=$M$1,$M$2,$N$2)))))))))</f>
        <v>MF</v>
      </c>
      <c r="D248" s="914" t="str">
        <f aca="false">+VLOOKUP(A248,$M$6:$N$320,2,FALSE())</f>
        <v>Microfinance</v>
      </c>
      <c r="H248" s="4" t="s">
        <v>431</v>
      </c>
      <c r="M248" s="4" t="s">
        <v>679</v>
      </c>
      <c r="N248" s="4" t="s">
        <v>283</v>
      </c>
    </row>
    <row r="249" customFormat="false" ht="14.25" hidden="false" customHeight="false" outlineLevel="0" collapsed="false">
      <c r="A249" s="1" t="s">
        <v>798</v>
      </c>
      <c r="B249" s="4" t="s">
        <v>834</v>
      </c>
      <c r="C249" s="4" t="str">
        <f aca="false">+IF(D249=$E$1,$E$2,IF(D249=$F$1,$F$2,IF(D249=$G$1,$G$2,IF(D249=$H$1,$H$2,IF(D249=$I$1,$I$2,IF(D249=$J$1,$J$2,IF(D249=$K$1,$K$2,IF(D249=$L$1,$L$2,IF(D249=$M$1,$M$2,$N$2)))))))))</f>
        <v>MF</v>
      </c>
      <c r="D249" s="914" t="str">
        <f aca="false">+VLOOKUP(A249,$M$6:$N$320,2,FALSE())</f>
        <v>Microfinance</v>
      </c>
      <c r="H249" s="4" t="s">
        <v>822</v>
      </c>
      <c r="M249" s="4" t="s">
        <v>835</v>
      </c>
      <c r="N249" s="4" t="s">
        <v>285</v>
      </c>
    </row>
    <row r="250" customFormat="false" ht="14.25" hidden="false" customHeight="false" outlineLevel="0" collapsed="false">
      <c r="A250" s="1" t="s">
        <v>807</v>
      </c>
      <c r="B250" s="4" t="s">
        <v>836</v>
      </c>
      <c r="C250" s="4" t="str">
        <f aca="false">+IF(D250=$E$1,$E$2,IF(D250=$F$1,$F$2,IF(D250=$G$1,$G$2,IF(D250=$H$1,$H$2,IF(D250=$I$1,$I$2,IF(D250=$J$1,$J$2,IF(D250=$K$1,$K$2,IF(D250=$L$1,$L$2,IF(D250=$M$1,$M$2,$N$2)))))))))</f>
        <v>MF</v>
      </c>
      <c r="D250" s="914" t="str">
        <f aca="false">+VLOOKUP(A250,$M$6:$N$320,2,FALSE())</f>
        <v>Microfinance</v>
      </c>
      <c r="H250" s="4" t="s">
        <v>187</v>
      </c>
      <c r="M250" s="4" t="s">
        <v>682</v>
      </c>
      <c r="N250" s="4" t="s">
        <v>283</v>
      </c>
    </row>
    <row r="251" customFormat="false" ht="14.25" hidden="false" customHeight="false" outlineLevel="0" collapsed="false">
      <c r="A251" s="1" t="s">
        <v>810</v>
      </c>
      <c r="B251" s="4" t="s">
        <v>837</v>
      </c>
      <c r="C251" s="4" t="str">
        <f aca="false">+IF(D251=$E$1,$E$2,IF(D251=$F$1,$F$2,IF(D251=$G$1,$G$2,IF(D251=$H$1,$H$2,IF(D251=$I$1,$I$2,IF(D251=$J$1,$J$2,IF(D251=$K$1,$K$2,IF(D251=$L$1,$L$2,IF(D251=$M$1,$M$2,$N$2)))))))))</f>
        <v>MF</v>
      </c>
      <c r="D251" s="914" t="str">
        <f aca="false">+VLOOKUP(A251,$M$6:$N$320,2,FALSE())</f>
        <v>Microfinance</v>
      </c>
      <c r="H251" s="4" t="s">
        <v>694</v>
      </c>
      <c r="M251" s="4" t="s">
        <v>685</v>
      </c>
      <c r="N251" s="4" t="s">
        <v>283</v>
      </c>
    </row>
    <row r="252" customFormat="false" ht="14.25" hidden="false" customHeight="false" outlineLevel="0" collapsed="false">
      <c r="A252" s="1" t="s">
        <v>813</v>
      </c>
      <c r="B252" s="4" t="s">
        <v>778</v>
      </c>
      <c r="C252" s="4" t="str">
        <f aca="false">+IF(D252=$E$1,$E$2,IF(D252=$F$1,$F$2,IF(D252=$G$1,$G$2,IF(D252=$H$1,$H$2,IF(D252=$I$1,$I$2,IF(D252=$J$1,$J$2,IF(D252=$K$1,$K$2,IF(D252=$L$1,$L$2,IF(D252=$M$1,$M$2,$N$2)))))))))</f>
        <v>MF</v>
      </c>
      <c r="D252" s="914" t="str">
        <f aca="false">+VLOOKUP(A252,$M$6:$N$320,2,FALSE())</f>
        <v>Microfinance</v>
      </c>
      <c r="H252" s="4" t="s">
        <v>838</v>
      </c>
      <c r="M252" s="4" t="s">
        <v>839</v>
      </c>
      <c r="N252" s="4" t="s">
        <v>285</v>
      </c>
    </row>
    <row r="253" customFormat="false" ht="14.25" hidden="false" customHeight="false" outlineLevel="0" collapsed="false">
      <c r="A253" s="1" t="s">
        <v>835</v>
      </c>
      <c r="B253" s="4" t="s">
        <v>729</v>
      </c>
      <c r="C253" s="4" t="str">
        <f aca="false">+IF(D253=$E$1,$E$2,IF(D253=$F$1,$F$2,IF(D253=$G$1,$G$2,IF(D253=$H$1,$H$2,IF(D253=$I$1,$I$2,IF(D253=$J$1,$J$2,IF(D253=$K$1,$K$2,IF(D253=$L$1,$L$2,IF(D253=$M$1,$M$2,$N$2)))))))))</f>
        <v>MF</v>
      </c>
      <c r="D253" s="914" t="str">
        <f aca="false">+VLOOKUP(A253,$M$6:$N$320,2,FALSE())</f>
        <v>Microfinance</v>
      </c>
      <c r="H253" s="4" t="s">
        <v>435</v>
      </c>
      <c r="M253" s="4" t="s">
        <v>840</v>
      </c>
      <c r="N253" s="4" t="s">
        <v>567</v>
      </c>
    </row>
    <row r="254" customFormat="false" ht="14.25" hidden="false" customHeight="false" outlineLevel="0" collapsed="false">
      <c r="A254" s="1" t="s">
        <v>839</v>
      </c>
      <c r="B254" s="4" t="s">
        <v>513</v>
      </c>
      <c r="C254" s="4" t="str">
        <f aca="false">+IF(D254=$E$1,$E$2,IF(D254=$F$1,$F$2,IF(D254=$G$1,$G$2,IF(D254=$H$1,$H$2,IF(D254=$I$1,$I$2,IF(D254=$J$1,$J$2,IF(D254=$K$1,$K$2,IF(D254=$L$1,$L$2,IF(D254=$M$1,$M$2,$N$2)))))))))</f>
        <v>MF</v>
      </c>
      <c r="D254" s="914" t="str">
        <f aca="false">+VLOOKUP(A254,$M$6:$N$320,2,FALSE())</f>
        <v>Microfinance</v>
      </c>
      <c r="H254" s="4" t="s">
        <v>799</v>
      </c>
      <c r="M254" s="4" t="s">
        <v>689</v>
      </c>
      <c r="N254" s="4" t="s">
        <v>283</v>
      </c>
    </row>
    <row r="255" customFormat="false" ht="14.25" hidden="false" customHeight="false" outlineLevel="0" collapsed="false">
      <c r="A255" s="1" t="s">
        <v>841</v>
      </c>
      <c r="B255" s="4" t="s">
        <v>112</v>
      </c>
      <c r="C255" s="4" t="str">
        <f aca="false">+IF(D255=$E$1,$E$2,IF(D255=$F$1,$F$2,IF(D255=$G$1,$G$2,IF(D255=$H$1,$H$2,IF(D255=$I$1,$I$2,IF(D255=$J$1,$J$2,IF(D255=$K$1,$K$2,IF(D255=$L$1,$L$2,IF(D255=$M$1,$M$2,$N$2)))))))))</f>
        <v>MF</v>
      </c>
      <c r="D255" s="914" t="str">
        <f aca="false">+VLOOKUP(A255,$M$6:$N$320,2,FALSE())</f>
        <v>Microfinance</v>
      </c>
      <c r="H255" s="4" t="s">
        <v>416</v>
      </c>
      <c r="M255" s="4" t="s">
        <v>693</v>
      </c>
      <c r="N255" s="4" t="s">
        <v>283</v>
      </c>
    </row>
    <row r="256" customFormat="false" ht="14.25" hidden="false" customHeight="false" outlineLevel="0" collapsed="false">
      <c r="A256" s="1" t="s">
        <v>842</v>
      </c>
      <c r="B256" s="4" t="s">
        <v>843</v>
      </c>
      <c r="C256" s="4" t="str">
        <f aca="false">+IF(D256=$E$1,$E$2,IF(D256=$F$1,$F$2,IF(D256=$G$1,$G$2,IF(D256=$H$1,$H$2,IF(D256=$I$1,$I$2,IF(D256=$J$1,$J$2,IF(D256=$K$1,$K$2,IF(D256=$L$1,$L$2,IF(D256=$M$1,$M$2,$N$2)))))))))</f>
        <v>MF</v>
      </c>
      <c r="D256" s="914" t="str">
        <f aca="false">+VLOOKUP(A256,$M$6:$N$320,2,FALSE())</f>
        <v>Microfinance</v>
      </c>
      <c r="H256" s="4" t="s">
        <v>439</v>
      </c>
      <c r="M256" s="4" t="s">
        <v>841</v>
      </c>
      <c r="N256" s="4" t="s">
        <v>285</v>
      </c>
    </row>
    <row r="257" customFormat="false" ht="14.25" hidden="false" customHeight="false" outlineLevel="0" collapsed="false">
      <c r="A257" s="1" t="s">
        <v>844</v>
      </c>
      <c r="B257" s="4" t="s">
        <v>845</v>
      </c>
      <c r="C257" s="4" t="str">
        <f aca="false">+IF(D257=$E$1,$E$2,IF(D257=$F$1,$F$2,IF(D257=$G$1,$G$2,IF(D257=$H$1,$H$2,IF(D257=$I$1,$I$2,IF(D257=$J$1,$J$2,IF(D257=$K$1,$K$2,IF(D257=$L$1,$L$2,IF(D257=$M$1,$M$2,$N$2)))))))))</f>
        <v>MF</v>
      </c>
      <c r="D257" s="914" t="str">
        <f aca="false">+VLOOKUP(A257,$M$6:$N$320,2,FALSE())</f>
        <v>Microfinance</v>
      </c>
      <c r="H257" s="4" t="s">
        <v>443</v>
      </c>
      <c r="M257" s="4" t="s">
        <v>695</v>
      </c>
      <c r="N257" s="4" t="s">
        <v>283</v>
      </c>
    </row>
    <row r="258" customFormat="false" ht="14.25" hidden="false" customHeight="false" outlineLevel="0" collapsed="false">
      <c r="A258" s="1" t="s">
        <v>566</v>
      </c>
      <c r="B258" s="4" t="s">
        <v>699</v>
      </c>
      <c r="C258" s="4" t="str">
        <f aca="false">+IF(D258=$E$1,$E$2,IF(D258=$F$1,$F$2,IF(D258=$G$1,$G$2,IF(D258=$H$1,$H$2,IF(D258=$I$1,$I$2,IF(D258=$J$1,$J$2,IF(D258=$K$1,$K$2,IF(D258=$L$1,$L$2,IF(D258=$M$1,$M$2,$N$2)))))))))</f>
        <v>Inv</v>
      </c>
      <c r="D258" s="914" t="str">
        <f aca="false">+VLOOKUP(A258,$M$6:$N$320,2,FALSE())</f>
        <v>Mutual Funds</v>
      </c>
      <c r="H258" s="4" t="s">
        <v>438</v>
      </c>
      <c r="M258" s="4" t="s">
        <v>697</v>
      </c>
      <c r="N258" s="4" t="s">
        <v>283</v>
      </c>
    </row>
    <row r="259" customFormat="false" ht="14.25" hidden="false" customHeight="false" outlineLevel="0" collapsed="false">
      <c r="A259" s="1" t="s">
        <v>640</v>
      </c>
      <c r="B259" s="4" t="s">
        <v>804</v>
      </c>
      <c r="C259" s="4" t="str">
        <f aca="false">+IF(D259=$E$1,$E$2,IF(D259=$F$1,$F$2,IF(D259=$G$1,$G$2,IF(D259=$H$1,$H$2,IF(D259=$I$1,$I$2,IF(D259=$J$1,$J$2,IF(D259=$K$1,$K$2,IF(D259=$L$1,$L$2,IF(D259=$M$1,$M$2,$N$2)))))))))</f>
        <v>Inv</v>
      </c>
      <c r="D259" s="914" t="str">
        <f aca="false">+VLOOKUP(A259,$M$6:$N$320,2,FALSE())</f>
        <v>Mutual Funds</v>
      </c>
      <c r="H259" s="4" t="s">
        <v>447</v>
      </c>
      <c r="M259" s="4" t="s">
        <v>846</v>
      </c>
      <c r="N259" s="4" t="s">
        <v>567</v>
      </c>
    </row>
    <row r="260" customFormat="false" ht="14.25" hidden="false" customHeight="false" outlineLevel="0" collapsed="false">
      <c r="A260" s="1" t="s">
        <v>645</v>
      </c>
      <c r="B260" s="4" t="s">
        <v>847</v>
      </c>
      <c r="C260" s="4" t="str">
        <f aca="false">+IF(D260=$E$1,$E$2,IF(D260=$F$1,$F$2,IF(D260=$G$1,$G$2,IF(D260=$H$1,$H$2,IF(D260=$I$1,$I$2,IF(D260=$J$1,$J$2,IF(D260=$K$1,$K$2,IF(D260=$L$1,$L$2,IF(D260=$M$1,$M$2,$N$2)))))))))</f>
        <v>Inv</v>
      </c>
      <c r="D260" s="914" t="str">
        <f aca="false">+VLOOKUP(A260,$M$6:$N$320,2,FALSE())</f>
        <v>Mutual Funds</v>
      </c>
      <c r="H260" s="4" t="s">
        <v>450</v>
      </c>
      <c r="M260" s="4" t="s">
        <v>848</v>
      </c>
      <c r="N260" s="4" t="s">
        <v>567</v>
      </c>
    </row>
    <row r="261" customFormat="false" ht="14.25" hidden="false" customHeight="false" outlineLevel="0" collapsed="false">
      <c r="A261" s="1" t="s">
        <v>656</v>
      </c>
      <c r="B261" s="4" t="s">
        <v>849</v>
      </c>
      <c r="C261" s="4" t="str">
        <f aca="false">+IF(D261=$E$1,$E$2,IF(D261=$F$1,$F$2,IF(D261=$G$1,$G$2,IF(D261=$H$1,$H$2,IF(D261=$I$1,$I$2,IF(D261=$J$1,$J$2,IF(D261=$K$1,$K$2,IF(D261=$L$1,$L$2,IF(D261=$M$1,$M$2,$N$2)))))))))</f>
        <v>Inv</v>
      </c>
      <c r="D261" s="914" t="str">
        <f aca="false">+VLOOKUP(A261,$M$6:$N$320,2,FALSE())</f>
        <v>Mutual Funds</v>
      </c>
      <c r="H261" s="4" t="s">
        <v>362</v>
      </c>
      <c r="M261" s="4" t="s">
        <v>842</v>
      </c>
      <c r="N261" s="4" t="s">
        <v>285</v>
      </c>
    </row>
    <row r="262" customFormat="false" ht="14.25" hidden="false" customHeight="false" outlineLevel="0" collapsed="false">
      <c r="A262" s="1" t="s">
        <v>659</v>
      </c>
      <c r="B262" s="4" t="s">
        <v>831</v>
      </c>
      <c r="C262" s="4" t="str">
        <f aca="false">+IF(D262=$E$1,$E$2,IF(D262=$F$1,$F$2,IF(D262=$G$1,$G$2,IF(D262=$H$1,$H$2,IF(D262=$I$1,$I$2,IF(D262=$J$1,$J$2,IF(D262=$K$1,$K$2,IF(D262=$L$1,$L$2,IF(D262=$M$1,$M$2,$N$2)))))))))</f>
        <v>Inv</v>
      </c>
      <c r="D262" s="914" t="str">
        <f aca="false">+VLOOKUP(A262,$M$6:$N$320,2,FALSE())</f>
        <v>Mutual Funds</v>
      </c>
      <c r="H262" s="4" t="s">
        <v>832</v>
      </c>
      <c r="M262" s="4" t="s">
        <v>700</v>
      </c>
      <c r="N262" s="4" t="s">
        <v>283</v>
      </c>
    </row>
    <row r="263" customFormat="false" ht="14.25" hidden="false" customHeight="false" outlineLevel="0" collapsed="false">
      <c r="A263" s="1" t="s">
        <v>724</v>
      </c>
      <c r="B263" s="4" t="s">
        <v>850</v>
      </c>
      <c r="C263" s="4" t="str">
        <f aca="false">+IF(D263=$E$1,$E$2,IF(D263=$F$1,$F$2,IF(D263=$G$1,$G$2,IF(D263=$H$1,$H$2,IF(D263=$I$1,$I$2,IF(D263=$J$1,$J$2,IF(D263=$K$1,$K$2,IF(D263=$L$1,$L$2,IF(D263=$M$1,$M$2,$N$2)))))))))</f>
        <v>Inv</v>
      </c>
      <c r="D263" s="914" t="str">
        <f aca="false">+VLOOKUP(A263,$M$6:$N$320,2,FALSE())</f>
        <v>Mutual Funds</v>
      </c>
      <c r="H263" s="4" t="s">
        <v>455</v>
      </c>
      <c r="M263" s="4" t="s">
        <v>704</v>
      </c>
      <c r="N263" s="4" t="s">
        <v>283</v>
      </c>
    </row>
    <row r="264" customFormat="false" ht="14.25" hidden="false" customHeight="false" outlineLevel="0" collapsed="false">
      <c r="A264" s="1" t="s">
        <v>731</v>
      </c>
      <c r="B264" s="4" t="s">
        <v>851</v>
      </c>
      <c r="C264" s="4" t="str">
        <f aca="false">+IF(D264=$E$1,$E$2,IF(D264=$F$1,$F$2,IF(D264=$G$1,$G$2,IF(D264=$H$1,$H$2,IF(D264=$I$1,$I$2,IF(D264=$J$1,$J$2,IF(D264=$K$1,$K$2,IF(D264=$L$1,$L$2,IF(D264=$M$1,$M$2,$N$2)))))))))</f>
        <v>Inv</v>
      </c>
      <c r="D264" s="914" t="str">
        <f aca="false">+VLOOKUP(A264,$M$6:$N$320,2,FALSE())</f>
        <v>Mutual Funds</v>
      </c>
      <c r="H264" s="4" t="s">
        <v>828</v>
      </c>
      <c r="M264" s="4" t="s">
        <v>707</v>
      </c>
      <c r="N264" s="4" t="s">
        <v>283</v>
      </c>
    </row>
    <row r="265" customFormat="false" ht="14.25" hidden="false" customHeight="false" outlineLevel="0" collapsed="false">
      <c r="A265" s="1" t="s">
        <v>735</v>
      </c>
      <c r="B265" s="1" t="s">
        <v>852</v>
      </c>
      <c r="C265" s="4" t="str">
        <f aca="false">+IF(D265=$E$1,$E$2,IF(D265=$F$1,$F$2,IF(D265=$G$1,$G$2,IF(D265=$H$1,$H$2,IF(D265=$I$1,$I$2,IF(D265=$J$1,$J$2,IF(D265=$K$1,$K$2,IF(D265=$L$1,$L$2,IF(D265=$M$1,$M$2,$N$2)))))))))</f>
        <v>Inv</v>
      </c>
      <c r="D265" s="914" t="str">
        <f aca="false">+VLOOKUP(A265,$M$6:$N$320,2,FALSE())</f>
        <v>Mutual Funds</v>
      </c>
      <c r="H265" s="4" t="s">
        <v>852</v>
      </c>
      <c r="M265" s="4" t="s">
        <v>710</v>
      </c>
      <c r="N265" s="4" t="s">
        <v>283</v>
      </c>
    </row>
    <row r="266" customFormat="false" ht="14.25" hidden="false" customHeight="false" outlineLevel="0" collapsed="false">
      <c r="A266" s="1" t="s">
        <v>738</v>
      </c>
      <c r="B266" s="1" t="s">
        <v>853</v>
      </c>
      <c r="C266" s="4" t="str">
        <f aca="false">+IF(D266=$E$1,$E$2,IF(D266=$F$1,$F$2,IF(D266=$G$1,$G$2,IF(D266=$H$1,$H$2,IF(D266=$I$1,$I$2,IF(D266=$J$1,$J$2,IF(D266=$K$1,$K$2,IF(D266=$L$1,$L$2,IF(D266=$M$1,$M$2,$N$2)))))))))</f>
        <v>Inv</v>
      </c>
      <c r="D266" s="914" t="str">
        <f aca="false">+VLOOKUP(A266,$M$6:$N$320,2,FALSE())</f>
        <v>Mutual Funds</v>
      </c>
      <c r="H266" s="4" t="s">
        <v>849</v>
      </c>
      <c r="M266" s="4" t="s">
        <v>713</v>
      </c>
      <c r="N266" s="4" t="s">
        <v>283</v>
      </c>
    </row>
    <row r="267" customFormat="false" ht="14.25" hidden="false" customHeight="false" outlineLevel="0" collapsed="false">
      <c r="A267" s="1" t="s">
        <v>740</v>
      </c>
      <c r="B267" s="1" t="s">
        <v>854</v>
      </c>
      <c r="C267" s="4" t="str">
        <f aca="false">+IF(D267=$E$1,$E$2,IF(D267=$F$1,$F$2,IF(D267=$G$1,$G$2,IF(D267=$H$1,$H$2,IF(D267=$I$1,$I$2,IF(D267=$J$1,$J$2,IF(D267=$K$1,$K$2,IF(D267=$L$1,$L$2,IF(D267=$M$1,$M$2,$N$2)))))))))</f>
        <v>Inv</v>
      </c>
      <c r="D267" s="914" t="str">
        <f aca="false">+VLOOKUP(A267,$M$6:$N$320,2,FALSE())</f>
        <v>Mutual Funds</v>
      </c>
      <c r="H267" s="4" t="s">
        <v>854</v>
      </c>
      <c r="M267" s="4" t="s">
        <v>522</v>
      </c>
      <c r="N267" s="4" t="s">
        <v>332</v>
      </c>
    </row>
    <row r="268" customFormat="false" ht="14.25" hidden="false" customHeight="false" outlineLevel="0" collapsed="false">
      <c r="A268" s="1" t="s">
        <v>743</v>
      </c>
      <c r="B268" s="1" t="s">
        <v>594</v>
      </c>
      <c r="C268" s="4" t="str">
        <f aca="false">+IF(D268=$E$1,$E$2,IF(D268=$F$1,$F$2,IF(D268=$G$1,$G$2,IF(D268=$H$1,$H$2,IF(D268=$I$1,$I$2,IF(D268=$J$1,$J$2,IF(D268=$K$1,$K$2,IF(D268=$L$1,$L$2,IF(D268=$M$1,$M$2,$N$2)))))))))</f>
        <v>Inv</v>
      </c>
      <c r="D268" s="914" t="str">
        <f aca="false">+VLOOKUP(A268,$M$6:$N$320,2,FALSE())</f>
        <v>Mutual Funds</v>
      </c>
      <c r="H268" s="4" t="s">
        <v>454</v>
      </c>
      <c r="M268" s="4" t="s">
        <v>855</v>
      </c>
      <c r="N268" s="4" t="s">
        <v>567</v>
      </c>
    </row>
    <row r="269" customFormat="false" ht="14.25" hidden="false" customHeight="false" outlineLevel="0" collapsed="false">
      <c r="A269" s="1" t="s">
        <v>758</v>
      </c>
      <c r="B269" s="1" t="s">
        <v>825</v>
      </c>
      <c r="C269" s="4" t="str">
        <f aca="false">+IF(D269=$E$1,$E$2,IF(D269=$F$1,$F$2,IF(D269=$G$1,$G$2,IF(D269=$H$1,$H$2,IF(D269=$I$1,$I$2,IF(D269=$J$1,$J$2,IF(D269=$K$1,$K$2,IF(D269=$L$1,$L$2,IF(D269=$M$1,$M$2,$N$2)))))))))</f>
        <v>Inv</v>
      </c>
      <c r="D269" s="914" t="str">
        <f aca="false">+VLOOKUP(A269,$M$6:$N$320,2,FALSE())</f>
        <v>Mutual Funds</v>
      </c>
      <c r="H269" s="4" t="s">
        <v>850</v>
      </c>
      <c r="M269" s="4" t="s">
        <v>715</v>
      </c>
      <c r="N269" s="4" t="s">
        <v>283</v>
      </c>
    </row>
    <row r="270" customFormat="false" ht="14.25" hidden="false" customHeight="false" outlineLevel="0" collapsed="false">
      <c r="A270" s="1" t="s">
        <v>767</v>
      </c>
      <c r="B270" s="1" t="s">
        <v>856</v>
      </c>
      <c r="C270" s="4" t="str">
        <f aca="false">+IF(D270=$E$1,$E$2,IF(D270=$F$1,$F$2,IF(D270=$G$1,$G$2,IF(D270=$H$1,$H$2,IF(D270=$I$1,$I$2,IF(D270=$J$1,$J$2,IF(D270=$K$1,$K$2,IF(D270=$L$1,$L$2,IF(D270=$M$1,$M$2,$N$2)))))))))</f>
        <v>Inv</v>
      </c>
      <c r="D270" s="914" t="str">
        <f aca="false">+VLOOKUP(A270,$M$6:$N$320,2,FALSE())</f>
        <v>Mutual Funds</v>
      </c>
      <c r="H270" s="4" t="s">
        <v>821</v>
      </c>
      <c r="M270" s="4" t="s">
        <v>717</v>
      </c>
      <c r="N270" s="4" t="s">
        <v>283</v>
      </c>
    </row>
    <row r="271" customFormat="false" ht="14.25" hidden="false" customHeight="false" outlineLevel="0" collapsed="false">
      <c r="A271" s="1" t="s">
        <v>775</v>
      </c>
      <c r="B271" s="1" t="s">
        <v>709</v>
      </c>
      <c r="C271" s="4" t="str">
        <f aca="false">+IF(D271=$E$1,$E$2,IF(D271=$F$1,$F$2,IF(D271=$G$1,$G$2,IF(D271=$H$1,$H$2,IF(D271=$I$1,$I$2,IF(D271=$J$1,$J$2,IF(D271=$K$1,$K$2,IF(D271=$L$1,$L$2,IF(D271=$M$1,$M$2,$N$2)))))))))</f>
        <v>Inv</v>
      </c>
      <c r="D271" s="914" t="str">
        <f aca="false">+VLOOKUP(A271,$M$6:$N$320,2,FALSE())</f>
        <v>Mutual Funds</v>
      </c>
      <c r="H271" s="4" t="s">
        <v>857</v>
      </c>
      <c r="M271" s="4" t="s">
        <v>719</v>
      </c>
      <c r="N271" s="4" t="s">
        <v>283</v>
      </c>
    </row>
    <row r="272" customFormat="false" ht="14.25" hidden="false" customHeight="false" outlineLevel="0" collapsed="false">
      <c r="A272" s="1" t="s">
        <v>780</v>
      </c>
      <c r="B272" s="1" t="s">
        <v>819</v>
      </c>
      <c r="C272" s="4" t="str">
        <f aca="false">+IF(D272=$E$1,$E$2,IF(D272=$F$1,$F$2,IF(D272=$G$1,$G$2,IF(D272=$H$1,$H$2,IF(D272=$I$1,$I$2,IF(D272=$J$1,$J$2,IF(D272=$K$1,$K$2,IF(D272=$L$1,$L$2,IF(D272=$M$1,$M$2,$N$2)))))))))</f>
        <v>Inv</v>
      </c>
      <c r="D272" s="914" t="str">
        <f aca="false">+VLOOKUP(A272,$M$6:$N$320,2,FALSE())</f>
        <v>Mutual Funds</v>
      </c>
      <c r="H272" s="4" t="s">
        <v>858</v>
      </c>
      <c r="M272" s="4" t="s">
        <v>844</v>
      </c>
      <c r="N272" s="4" t="s">
        <v>285</v>
      </c>
    </row>
    <row r="273" customFormat="false" ht="14.25" hidden="false" customHeight="false" outlineLevel="0" collapsed="false">
      <c r="A273" s="1" t="s">
        <v>781</v>
      </c>
      <c r="B273" s="1" t="s">
        <v>859</v>
      </c>
      <c r="C273" s="4" t="str">
        <f aca="false">+IF(D273=$E$1,$E$2,IF(D273=$F$1,$F$2,IF(D273=$G$1,$G$2,IF(D273=$H$1,$H$2,IF(D273=$I$1,$I$2,IF(D273=$J$1,$J$2,IF(D273=$K$1,$K$2,IF(D273=$L$1,$L$2,IF(D273=$M$1,$M$2,$N$2)))))))))</f>
        <v>Inv</v>
      </c>
      <c r="D273" s="914" t="str">
        <f aca="false">+VLOOKUP(A273,$M$6:$N$320,2,FALSE())</f>
        <v>Mutual Funds</v>
      </c>
      <c r="H273" s="4" t="s">
        <v>815</v>
      </c>
      <c r="M273" s="4" t="s">
        <v>722</v>
      </c>
      <c r="N273" s="4" t="s">
        <v>283</v>
      </c>
    </row>
    <row r="274" customFormat="false" ht="14.25" hidden="false" customHeight="false" outlineLevel="0" collapsed="false">
      <c r="A274" s="1" t="s">
        <v>784</v>
      </c>
      <c r="B274" s="1" t="s">
        <v>823</v>
      </c>
      <c r="C274" s="4" t="str">
        <f aca="false">+IF(D274=$E$1,$E$2,IF(D274=$F$1,$F$2,IF(D274=$G$1,$G$2,IF(D274=$H$1,$H$2,IF(D274=$I$1,$I$2,IF(D274=$J$1,$J$2,IF(D274=$K$1,$K$2,IF(D274=$L$1,$L$2,IF(D274=$M$1,$M$2,$N$2)))))))))</f>
        <v>Inv</v>
      </c>
      <c r="D274" s="914" t="str">
        <f aca="false">+VLOOKUP(A274,$M$6:$N$320,2,FALSE())</f>
        <v>Mutual Funds</v>
      </c>
      <c r="H274" s="4" t="s">
        <v>860</v>
      </c>
      <c r="M274" s="4" t="s">
        <v>725</v>
      </c>
      <c r="N274" s="4" t="s">
        <v>283</v>
      </c>
    </row>
    <row r="275" customFormat="false" ht="14.25" hidden="false" customHeight="false" outlineLevel="0" collapsed="false">
      <c r="A275" s="1" t="s">
        <v>790</v>
      </c>
      <c r="B275" s="1" t="s">
        <v>521</v>
      </c>
      <c r="C275" s="4" t="str">
        <f aca="false">+IF(D275=$E$1,$E$2,IF(D275=$F$1,$F$2,IF(D275=$G$1,$G$2,IF(D275=$H$1,$H$2,IF(D275=$I$1,$I$2,IF(D275=$J$1,$J$2,IF(D275=$K$1,$K$2,IF(D275=$L$1,$L$2,IF(D275=$M$1,$M$2,$N$2)))))))))</f>
        <v>Inv</v>
      </c>
      <c r="D275" s="914" t="str">
        <f aca="false">+VLOOKUP(A275,$M$6:$N$320,2,FALSE())</f>
        <v>Mutual Funds</v>
      </c>
      <c r="H275" s="4" t="s">
        <v>654</v>
      </c>
      <c r="M275" s="4" t="s">
        <v>511</v>
      </c>
      <c r="N275" s="4" t="s">
        <v>289</v>
      </c>
    </row>
    <row r="276" customFormat="false" ht="14.25" hidden="false" customHeight="false" outlineLevel="0" collapsed="false">
      <c r="A276" s="1" t="s">
        <v>793</v>
      </c>
      <c r="B276" s="1" t="s">
        <v>861</v>
      </c>
      <c r="C276" s="4" t="str">
        <f aca="false">+IF(D276=$E$1,$E$2,IF(D276=$F$1,$F$2,IF(D276=$G$1,$G$2,IF(D276=$H$1,$H$2,IF(D276=$I$1,$I$2,IF(D276=$J$1,$J$2,IF(D276=$K$1,$K$2,IF(D276=$L$1,$L$2,IF(D276=$M$1,$M$2,$N$2)))))))))</f>
        <v>Inv</v>
      </c>
      <c r="D276" s="914" t="str">
        <f aca="false">+VLOOKUP(A276,$M$6:$N$320,2,FALSE())</f>
        <v>Mutual Funds</v>
      </c>
      <c r="H276" s="4" t="s">
        <v>459</v>
      </c>
      <c r="M276" s="4" t="s">
        <v>727</v>
      </c>
      <c r="N276" s="4" t="s">
        <v>283</v>
      </c>
    </row>
    <row r="277" customFormat="false" ht="14.25" hidden="false" customHeight="false" outlineLevel="0" collapsed="false">
      <c r="A277" s="1" t="s">
        <v>794</v>
      </c>
      <c r="B277" s="1" t="s">
        <v>816</v>
      </c>
      <c r="C277" s="4" t="str">
        <f aca="false">+IF(D277=$E$1,$E$2,IF(D277=$F$1,$F$2,IF(D277=$G$1,$G$2,IF(D277=$H$1,$H$2,IF(D277=$I$1,$I$2,IF(D277=$J$1,$J$2,IF(D277=$K$1,$K$2,IF(D277=$L$1,$L$2,IF(D277=$M$1,$M$2,$N$2)))))))))</f>
        <v>Inv</v>
      </c>
      <c r="D277" s="914" t="str">
        <f aca="false">+VLOOKUP(A277,$M$6:$N$320,2,FALSE())</f>
        <v>Mutual Funds</v>
      </c>
      <c r="H277" s="4" t="s">
        <v>862</v>
      </c>
      <c r="M277" s="4" t="s">
        <v>728</v>
      </c>
      <c r="N277" s="4" t="s">
        <v>283</v>
      </c>
    </row>
    <row r="278" customFormat="false" ht="14.25" hidden="false" customHeight="false" outlineLevel="0" collapsed="false">
      <c r="A278" s="1" t="s">
        <v>797</v>
      </c>
      <c r="B278" s="1" t="s">
        <v>863</v>
      </c>
      <c r="C278" s="4" t="str">
        <f aca="false">+IF(D278=$E$1,$E$2,IF(D278=$F$1,$F$2,IF(D278=$G$1,$G$2,IF(D278=$H$1,$H$2,IF(D278=$I$1,$I$2,IF(D278=$J$1,$J$2,IF(D278=$K$1,$K$2,IF(D278=$L$1,$L$2,IF(D278=$M$1,$M$2,$N$2)))))))))</f>
        <v>Inv</v>
      </c>
      <c r="D278" s="914" t="str">
        <f aca="false">+VLOOKUP(A278,$M$6:$N$320,2,FALSE())</f>
        <v>Mutual Funds</v>
      </c>
      <c r="H278" s="4" t="s">
        <v>383</v>
      </c>
      <c r="M278" s="4" t="s">
        <v>524</v>
      </c>
      <c r="N278" s="4" t="s">
        <v>332</v>
      </c>
    </row>
    <row r="279" customFormat="false" ht="14.25" hidden="false" customHeight="false" outlineLevel="0" collapsed="false">
      <c r="A279" s="1" t="s">
        <v>800</v>
      </c>
      <c r="B279" s="1" t="s">
        <v>864</v>
      </c>
      <c r="C279" s="4" t="str">
        <f aca="false">+IF(D279=$E$1,$E$2,IF(D279=$F$1,$F$2,IF(D279=$G$1,$G$2,IF(D279=$H$1,$H$2,IF(D279=$I$1,$I$2,IF(D279=$J$1,$J$2,IF(D279=$K$1,$K$2,IF(D279=$L$1,$L$2,IF(D279=$M$1,$M$2,$N$2)))))))))</f>
        <v>Inv</v>
      </c>
      <c r="D279" s="914" t="str">
        <f aca="false">+VLOOKUP(A279,$M$6:$N$320,2,FALSE())</f>
        <v>Mutual Funds</v>
      </c>
      <c r="H279" s="4" t="s">
        <v>465</v>
      </c>
      <c r="M279" s="4" t="s">
        <v>865</v>
      </c>
      <c r="N279" s="4" t="s">
        <v>567</v>
      </c>
    </row>
    <row r="280" customFormat="false" ht="14.25" hidden="false" customHeight="false" outlineLevel="0" collapsed="false">
      <c r="A280" s="1" t="s">
        <v>801</v>
      </c>
      <c r="B280" s="1" t="s">
        <v>769</v>
      </c>
      <c r="C280" s="4" t="str">
        <f aca="false">+IF(D280=$E$1,$E$2,IF(D280=$F$1,$F$2,IF(D280=$G$1,$G$2,IF(D280=$H$1,$H$2,IF(D280=$I$1,$I$2,IF(D280=$J$1,$J$2,IF(D280=$K$1,$K$2,IF(D280=$L$1,$L$2,IF(D280=$M$1,$M$2,$N$2)))))))))</f>
        <v>Inv</v>
      </c>
      <c r="D280" s="914" t="str">
        <f aca="false">+VLOOKUP(A280,$M$6:$N$320,2,FALSE())</f>
        <v>Mutual Funds</v>
      </c>
      <c r="H280" s="4" t="s">
        <v>262</v>
      </c>
      <c r="M280" s="4" t="s">
        <v>730</v>
      </c>
      <c r="N280" s="4" t="s">
        <v>283</v>
      </c>
    </row>
    <row r="281" customFormat="false" ht="14.25" hidden="false" customHeight="false" outlineLevel="0" collapsed="false">
      <c r="A281" s="1" t="s">
        <v>805</v>
      </c>
      <c r="B281" s="1" t="s">
        <v>866</v>
      </c>
      <c r="C281" s="4" t="str">
        <f aca="false">+IF(D281=$E$1,$E$2,IF(D281=$F$1,$F$2,IF(D281=$G$1,$G$2,IF(D281=$H$1,$H$2,IF(D281=$I$1,$I$2,IF(D281=$J$1,$J$2,IF(D281=$K$1,$K$2,IF(D281=$L$1,$L$2,IF(D281=$M$1,$M$2,$N$2)))))))))</f>
        <v>Inv</v>
      </c>
      <c r="D281" s="914" t="str">
        <f aca="false">+VLOOKUP(A281,$M$6:$N$320,2,FALSE())</f>
        <v>Mutual Funds</v>
      </c>
      <c r="H281" s="4" t="s">
        <v>468</v>
      </c>
      <c r="M281" s="4" t="s">
        <v>732</v>
      </c>
      <c r="N281" s="4" t="s">
        <v>283</v>
      </c>
    </row>
    <row r="282" customFormat="false" ht="14.25" hidden="false" customHeight="false" outlineLevel="0" collapsed="false">
      <c r="A282" s="1" t="s">
        <v>817</v>
      </c>
      <c r="B282" s="1" t="s">
        <v>862</v>
      </c>
      <c r="C282" s="4" t="str">
        <f aca="false">+IF(D282=$E$1,$E$2,IF(D282=$F$1,$F$2,IF(D282=$G$1,$G$2,IF(D282=$H$1,$H$2,IF(D282=$I$1,$I$2,IF(D282=$J$1,$J$2,IF(D282=$K$1,$K$2,IF(D282=$L$1,$L$2,IF(D282=$M$1,$M$2,$N$2)))))))))</f>
        <v>Inv</v>
      </c>
      <c r="D282" s="914" t="str">
        <f aca="false">+VLOOKUP(A282,$M$6:$N$320,2,FALSE())</f>
        <v>Mutual Funds</v>
      </c>
      <c r="H282" s="4" t="s">
        <v>814</v>
      </c>
      <c r="M282" s="4" t="s">
        <v>867</v>
      </c>
      <c r="N282" s="4" t="s">
        <v>567</v>
      </c>
    </row>
    <row r="283" customFormat="false" ht="14.25" hidden="false" customHeight="false" outlineLevel="0" collapsed="false">
      <c r="A283" s="1" t="s">
        <v>820</v>
      </c>
      <c r="B283" s="1" t="s">
        <v>762</v>
      </c>
      <c r="C283" s="4" t="str">
        <f aca="false">+IF(D283=$E$1,$E$2,IF(D283=$F$1,$F$2,IF(D283=$G$1,$G$2,IF(D283=$H$1,$H$2,IF(D283=$I$1,$I$2,IF(D283=$J$1,$J$2,IF(D283=$K$1,$K$2,IF(D283=$L$1,$L$2,IF(D283=$M$1,$M$2,$N$2)))))))))</f>
        <v>Inv</v>
      </c>
      <c r="D283" s="914" t="str">
        <f aca="false">+VLOOKUP(A283,$M$6:$N$320,2,FALSE())</f>
        <v>Mutual Funds</v>
      </c>
      <c r="H283" s="4" t="s">
        <v>409</v>
      </c>
      <c r="M283" s="4" t="s">
        <v>397</v>
      </c>
      <c r="N283" s="4" t="s">
        <v>354</v>
      </c>
    </row>
    <row r="284" customFormat="false" ht="14.25" hidden="false" customHeight="false" outlineLevel="0" collapsed="false">
      <c r="A284" s="1" t="s">
        <v>826</v>
      </c>
      <c r="B284" s="1" t="s">
        <v>868</v>
      </c>
      <c r="C284" s="4" t="str">
        <f aca="false">+IF(D284=$E$1,$E$2,IF(D284=$F$1,$F$2,IF(D284=$G$1,$G$2,IF(D284=$H$1,$H$2,IF(D284=$I$1,$I$2,IF(D284=$J$1,$J$2,IF(D284=$K$1,$K$2,IF(D284=$L$1,$L$2,IF(D284=$M$1,$M$2,$N$2)))))))))</f>
        <v>Inv</v>
      </c>
      <c r="D284" s="914" t="str">
        <f aca="false">+VLOOKUP(A284,$M$6:$N$320,2,FALSE())</f>
        <v>Mutual Funds</v>
      </c>
      <c r="H284" s="4" t="s">
        <v>406</v>
      </c>
      <c r="M284" s="4" t="s">
        <v>869</v>
      </c>
      <c r="N284" s="4" t="s">
        <v>567</v>
      </c>
    </row>
    <row r="285" customFormat="false" ht="14.25" hidden="false" customHeight="false" outlineLevel="0" collapsed="false">
      <c r="A285" s="1" t="s">
        <v>830</v>
      </c>
      <c r="B285" s="1" t="s">
        <v>860</v>
      </c>
      <c r="C285" s="4" t="str">
        <f aca="false">+IF(D285=$E$1,$E$2,IF(D285=$F$1,$F$2,IF(D285=$G$1,$G$2,IF(D285=$H$1,$H$2,IF(D285=$I$1,$I$2,IF(D285=$J$1,$J$2,IF(D285=$K$1,$K$2,IF(D285=$L$1,$L$2,IF(D285=$M$1,$M$2,$N$2)))))))))</f>
        <v>Inv</v>
      </c>
      <c r="D285" s="914" t="str">
        <f aca="false">+VLOOKUP(A285,$M$6:$N$320,2,FALSE())</f>
        <v>Mutual Funds</v>
      </c>
      <c r="H285" s="4" t="s">
        <v>478</v>
      </c>
      <c r="M285" s="4" t="s">
        <v>734</v>
      </c>
      <c r="N285" s="4" t="s">
        <v>283</v>
      </c>
    </row>
    <row r="286" customFormat="false" ht="14.25" hidden="false" customHeight="false" outlineLevel="0" collapsed="false">
      <c r="A286" s="1" t="s">
        <v>833</v>
      </c>
      <c r="B286" s="1" t="s">
        <v>838</v>
      </c>
      <c r="C286" s="4" t="str">
        <f aca="false">+IF(D286=$E$1,$E$2,IF(D286=$F$1,$F$2,IF(D286=$G$1,$G$2,IF(D286=$H$1,$H$2,IF(D286=$I$1,$I$2,IF(D286=$J$1,$J$2,IF(D286=$K$1,$K$2,IF(D286=$L$1,$L$2,IF(D286=$M$1,$M$2,$N$2)))))))))</f>
        <v>Inv</v>
      </c>
      <c r="D286" s="914" t="str">
        <f aca="false">+VLOOKUP(A286,$M$6:$N$320,2,FALSE())</f>
        <v>Mutual Funds</v>
      </c>
      <c r="H286" s="4" t="s">
        <v>375</v>
      </c>
      <c r="M286" s="4" t="s">
        <v>870</v>
      </c>
      <c r="N286" s="4" t="s">
        <v>567</v>
      </c>
    </row>
    <row r="287" customFormat="false" ht="14.25" hidden="false" customHeight="false" outlineLevel="0" collapsed="false">
      <c r="A287" s="1" t="s">
        <v>840</v>
      </c>
      <c r="B287" s="1" t="s">
        <v>857</v>
      </c>
      <c r="C287" s="4" t="str">
        <f aca="false">+IF(D287=$E$1,$E$2,IF(D287=$F$1,$F$2,IF(D287=$G$1,$G$2,IF(D287=$H$1,$H$2,IF(D287=$I$1,$I$2,IF(D287=$J$1,$J$2,IF(D287=$K$1,$K$2,IF(D287=$L$1,$L$2,IF(D287=$M$1,$M$2,$N$2)))))))))</f>
        <v>Inv</v>
      </c>
      <c r="D287" s="914" t="str">
        <f aca="false">+VLOOKUP(A287,$M$6:$N$320,2,FALSE())</f>
        <v>Mutual Funds</v>
      </c>
      <c r="H287" s="4" t="s">
        <v>481</v>
      </c>
      <c r="M287" s="4" t="s">
        <v>782</v>
      </c>
      <c r="N287" s="4" t="s">
        <v>290</v>
      </c>
    </row>
    <row r="288" customFormat="false" ht="14.25" hidden="false" customHeight="false" outlineLevel="0" collapsed="false">
      <c r="A288" s="1" t="s">
        <v>846</v>
      </c>
      <c r="B288" s="1" t="s">
        <v>812</v>
      </c>
      <c r="C288" s="4" t="str">
        <f aca="false">+IF(D288=$E$1,$E$2,IF(D288=$F$1,$F$2,IF(D288=$G$1,$G$2,IF(D288=$H$1,$H$2,IF(D288=$I$1,$I$2,IF(D288=$J$1,$J$2,IF(D288=$K$1,$K$2,IF(D288=$L$1,$L$2,IF(D288=$M$1,$M$2,$N$2)))))))))</f>
        <v>Inv</v>
      </c>
      <c r="D288" s="914" t="str">
        <f aca="false">+VLOOKUP(A288,$M$6:$N$320,2,FALSE())</f>
        <v>Mutual Funds</v>
      </c>
      <c r="H288" s="4" t="s">
        <v>485</v>
      </c>
      <c r="M288" s="4" t="s">
        <v>768</v>
      </c>
      <c r="N288" s="4" t="s">
        <v>288</v>
      </c>
    </row>
    <row r="289" customFormat="false" ht="14.25" hidden="false" customHeight="false" outlineLevel="0" collapsed="false">
      <c r="A289" s="1" t="s">
        <v>848</v>
      </c>
      <c r="B289" s="1" t="s">
        <v>871</v>
      </c>
      <c r="C289" s="4" t="str">
        <f aca="false">+IF(D289=$E$1,$E$2,IF(D289=$F$1,$F$2,IF(D289=$G$1,$G$2,IF(D289=$H$1,$H$2,IF(D289=$I$1,$I$2,IF(D289=$J$1,$J$2,IF(D289=$K$1,$K$2,IF(D289=$L$1,$L$2,IF(D289=$M$1,$M$2,$N$2)))))))))</f>
        <v>Inv</v>
      </c>
      <c r="D289" s="914" t="str">
        <f aca="false">+VLOOKUP(A289,$M$6:$N$320,2,FALSE())</f>
        <v>Mutual Funds</v>
      </c>
      <c r="H289" s="4" t="s">
        <v>489</v>
      </c>
      <c r="M289" s="4" t="s">
        <v>872</v>
      </c>
      <c r="N289" s="4" t="s">
        <v>567</v>
      </c>
    </row>
    <row r="290" customFormat="false" ht="14.25" hidden="false" customHeight="false" outlineLevel="0" collapsed="false">
      <c r="A290" s="1" t="s">
        <v>855</v>
      </c>
      <c r="B290" s="1" t="s">
        <v>746</v>
      </c>
      <c r="C290" s="4" t="str">
        <f aca="false">+IF(D290=$E$1,$E$2,IF(D290=$F$1,$F$2,IF(D290=$G$1,$G$2,IF(D290=$H$1,$H$2,IF(D290=$I$1,$I$2,IF(D290=$J$1,$J$2,IF(D290=$K$1,$K$2,IF(D290=$L$1,$L$2,IF(D290=$M$1,$M$2,$N$2)))))))))</f>
        <v>Inv</v>
      </c>
      <c r="D290" s="914" t="str">
        <f aca="false">+VLOOKUP(A290,$M$6:$N$320,2,FALSE())</f>
        <v>Mutual Funds</v>
      </c>
      <c r="H290" s="4" t="s">
        <v>378</v>
      </c>
      <c r="M290" s="4" t="s">
        <v>736</v>
      </c>
      <c r="N290" s="4" t="s">
        <v>283</v>
      </c>
    </row>
    <row r="291" customFormat="false" ht="14.25" hidden="false" customHeight="false" outlineLevel="0" collapsed="false">
      <c r="A291" s="1" t="s">
        <v>865</v>
      </c>
      <c r="B291" s="1" t="s">
        <v>858</v>
      </c>
      <c r="C291" s="4" t="str">
        <f aca="false">+IF(D291=$E$1,$E$2,IF(D291=$F$1,$F$2,IF(D291=$G$1,$G$2,IF(D291=$H$1,$H$2,IF(D291=$I$1,$I$2,IF(D291=$J$1,$J$2,IF(D291=$K$1,$K$2,IF(D291=$L$1,$L$2,IF(D291=$M$1,$M$2,$N$2)))))))))</f>
        <v>Inv</v>
      </c>
      <c r="D291" s="914" t="str">
        <f aca="false">+VLOOKUP(A291,$M$6:$N$320,2,FALSE())</f>
        <v>Mutual Funds</v>
      </c>
      <c r="H291" s="4" t="s">
        <v>834</v>
      </c>
      <c r="M291" s="4" t="s">
        <v>783</v>
      </c>
      <c r="N291" s="4" t="s">
        <v>290</v>
      </c>
    </row>
    <row r="292" customFormat="false" ht="14.25" hidden="false" customHeight="false" outlineLevel="0" collapsed="false">
      <c r="A292" s="1" t="s">
        <v>867</v>
      </c>
      <c r="B292" s="1" t="s">
        <v>873</v>
      </c>
      <c r="C292" s="4" t="str">
        <f aca="false">+IF(D292=$E$1,$E$2,IF(D292=$F$1,$F$2,IF(D292=$G$1,$G$2,IF(D292=$H$1,$H$2,IF(D292=$I$1,$I$2,IF(D292=$J$1,$J$2,IF(D292=$K$1,$K$2,IF(D292=$L$1,$L$2,IF(D292=$M$1,$M$2,$N$2)))))))))</f>
        <v>Inv</v>
      </c>
      <c r="D292" s="914" t="str">
        <f aca="false">+VLOOKUP(A292,$M$6:$N$320,2,FALSE())</f>
        <v>Mutual Funds</v>
      </c>
      <c r="H292" s="4" t="s">
        <v>493</v>
      </c>
      <c r="M292" s="4" t="s">
        <v>739</v>
      </c>
      <c r="N292" s="4" t="s">
        <v>283</v>
      </c>
    </row>
    <row r="293" customFormat="false" ht="14.25" hidden="false" customHeight="false" outlineLevel="0" collapsed="false">
      <c r="A293" s="1" t="s">
        <v>869</v>
      </c>
      <c r="B293" s="1" t="s">
        <v>497</v>
      </c>
      <c r="C293" s="4" t="str">
        <f aca="false">+IF(D293=$E$1,$E$2,IF(D293=$F$1,$F$2,IF(D293=$G$1,$G$2,IF(D293=$H$1,$H$2,IF(D293=$I$1,$I$2,IF(D293=$J$1,$J$2,IF(D293=$K$1,$K$2,IF(D293=$L$1,$L$2,IF(D293=$M$1,$M$2,$N$2)))))))))</f>
        <v>Inv</v>
      </c>
      <c r="D293" s="914" t="str">
        <f aca="false">+VLOOKUP(A293,$M$6:$N$320,2,FALSE())</f>
        <v>Mutual Funds</v>
      </c>
      <c r="H293" s="4" t="s">
        <v>851</v>
      </c>
      <c r="M293" s="4" t="s">
        <v>741</v>
      </c>
      <c r="N293" s="4" t="s">
        <v>283</v>
      </c>
    </row>
    <row r="294" customFormat="false" ht="14.25" hidden="false" customHeight="false" outlineLevel="0" collapsed="false">
      <c r="A294" s="1" t="s">
        <v>870</v>
      </c>
      <c r="B294" s="1" t="s">
        <v>439</v>
      </c>
      <c r="C294" s="4" t="str">
        <f aca="false">+IF(D294=$E$1,$E$2,IF(D294=$F$1,$F$2,IF(D294=$G$1,$G$2,IF(D294=$H$1,$H$2,IF(D294=$I$1,$I$2,IF(D294=$J$1,$J$2,IF(D294=$K$1,$K$2,IF(D294=$L$1,$L$2,IF(D294=$M$1,$M$2,$N$2)))))))))</f>
        <v>Inv</v>
      </c>
      <c r="D294" s="914" t="str">
        <f aca="false">+VLOOKUP(A294,$M$6:$N$320,2,FALSE())</f>
        <v>Mutual Funds</v>
      </c>
      <c r="H294" s="4" t="s">
        <v>471</v>
      </c>
      <c r="M294" s="4" t="s">
        <v>401</v>
      </c>
      <c r="N294" s="4" t="s">
        <v>354</v>
      </c>
    </row>
    <row r="295" customFormat="false" ht="14.25" hidden="false" customHeight="false" outlineLevel="0" collapsed="false">
      <c r="A295" s="1" t="s">
        <v>872</v>
      </c>
      <c r="B295" s="1" t="s">
        <v>443</v>
      </c>
      <c r="C295" s="4" t="str">
        <f aca="false">+IF(D295=$E$1,$E$2,IF(D295=$F$1,$F$2,IF(D295=$G$1,$G$2,IF(D295=$H$1,$H$2,IF(D295=$I$1,$I$2,IF(D295=$J$1,$J$2,IF(D295=$K$1,$K$2,IF(D295=$L$1,$L$2,IF(D295=$M$1,$M$2,$N$2)))))))))</f>
        <v>Inv</v>
      </c>
      <c r="D295" s="914" t="str">
        <f aca="false">+VLOOKUP(A295,$M$6:$N$320,2,FALSE())</f>
        <v>Mutual Funds</v>
      </c>
      <c r="H295" s="4" t="s">
        <v>859</v>
      </c>
      <c r="M295" s="4" t="s">
        <v>874</v>
      </c>
      <c r="N295" s="4" t="s">
        <v>567</v>
      </c>
    </row>
    <row r="296" customFormat="false" ht="14.25" hidden="false" customHeight="false" outlineLevel="0" collapsed="false">
      <c r="A296" s="1" t="s">
        <v>874</v>
      </c>
      <c r="B296" s="1" t="s">
        <v>450</v>
      </c>
      <c r="C296" s="4" t="str">
        <f aca="false">+IF(D296=$E$1,$E$2,IF(D296=$F$1,$F$2,IF(D296=$G$1,$G$2,IF(D296=$H$1,$H$2,IF(D296=$I$1,$I$2,IF(D296=$J$1,$J$2,IF(D296=$K$1,$K$2,IF(D296=$L$1,$L$2,IF(D296=$M$1,$M$2,$N$2)))))))))</f>
        <v>Inv</v>
      </c>
      <c r="D296" s="914" t="str">
        <f aca="false">+VLOOKUP(A296,$M$6:$N$320,2,FALSE())</f>
        <v>Mutual Funds</v>
      </c>
      <c r="H296" s="4" t="s">
        <v>349</v>
      </c>
      <c r="M296" s="4" t="s">
        <v>770</v>
      </c>
      <c r="N296" s="4" t="s">
        <v>288</v>
      </c>
    </row>
    <row r="297" customFormat="false" ht="14.25" hidden="false" customHeight="false" outlineLevel="0" collapsed="false">
      <c r="A297" s="1" t="s">
        <v>875</v>
      </c>
      <c r="B297" s="1" t="s">
        <v>485</v>
      </c>
      <c r="C297" s="4" t="str">
        <f aca="false">+IF(D297=$E$1,$E$2,IF(D297=$F$1,$F$2,IF(D297=$G$1,$G$2,IF(D297=$H$1,$H$2,IF(D297=$I$1,$I$2,IF(D297=$J$1,$J$2,IF(D297=$K$1,$K$2,IF(D297=$L$1,$L$2,IF(D297=$M$1,$M$2,$N$2)))))))))</f>
        <v>Inv</v>
      </c>
      <c r="D297" s="914" t="str">
        <f aca="false">+VLOOKUP(A297,$M$6:$N$320,2,FALSE())</f>
        <v>Mutual Funds</v>
      </c>
      <c r="H297" s="4" t="s">
        <v>863</v>
      </c>
      <c r="M297" s="4" t="s">
        <v>772</v>
      </c>
      <c r="N297" s="4" t="s">
        <v>288</v>
      </c>
    </row>
    <row r="298" customFormat="false" ht="14.25" hidden="false" customHeight="false" outlineLevel="0" collapsed="false">
      <c r="A298" s="1" t="s">
        <v>876</v>
      </c>
      <c r="B298" s="1" t="s">
        <v>435</v>
      </c>
      <c r="C298" s="4" t="str">
        <f aca="false">+IF(D298=$E$1,$E$2,IF(D298=$F$1,$F$2,IF(D298=$G$1,$G$2,IF(D298=$H$1,$H$2,IF(D298=$I$1,$I$2,IF(D298=$J$1,$J$2,IF(D298=$K$1,$K$2,IF(D298=$L$1,$L$2,IF(D298=$M$1,$M$2,$N$2)))))))))</f>
        <v>Inv</v>
      </c>
      <c r="D298" s="914" t="str">
        <f aca="false">+VLOOKUP(A298,$M$6:$N$320,2,FALSE())</f>
        <v>Mutual Funds</v>
      </c>
      <c r="H298" s="4" t="s">
        <v>847</v>
      </c>
      <c r="M298" s="4" t="s">
        <v>742</v>
      </c>
      <c r="N298" s="4" t="s">
        <v>283</v>
      </c>
    </row>
    <row r="299" customFormat="false" ht="14.25" hidden="false" customHeight="false" outlineLevel="0" collapsed="false">
      <c r="A299" s="1" t="s">
        <v>877</v>
      </c>
      <c r="B299" s="1" t="s">
        <v>878</v>
      </c>
      <c r="C299" s="4" t="str">
        <f aca="false">+IF(D299=$E$1,$E$2,IF(D299=$F$1,$F$2,IF(D299=$G$1,$G$2,IF(D299=$H$1,$H$2,IF(D299=$I$1,$I$2,IF(D299=$J$1,$J$2,IF(D299=$K$1,$K$2,IF(D299=$L$1,$L$2,IF(D299=$M$1,$M$2,$N$2)))))))))</f>
        <v>Inv</v>
      </c>
      <c r="D299" s="914" t="str">
        <f aca="false">+VLOOKUP(A299,$M$6:$N$320,2,FALSE())</f>
        <v>Mutual Funds</v>
      </c>
      <c r="H299" s="4" t="s">
        <v>497</v>
      </c>
      <c r="M299" s="4" t="s">
        <v>744</v>
      </c>
      <c r="N299" s="4" t="s">
        <v>283</v>
      </c>
    </row>
    <row r="300" customFormat="false" ht="14.25" hidden="false" customHeight="false" outlineLevel="0" collapsed="false">
      <c r="A300" s="1" t="s">
        <v>879</v>
      </c>
      <c r="B300" s="1" t="s">
        <v>403</v>
      </c>
      <c r="C300" s="4" t="str">
        <f aca="false">+IF(D300=$E$1,$E$2,IF(D300=$F$1,$F$2,IF(D300=$G$1,$G$2,IF(D300=$H$1,$H$2,IF(D300=$I$1,$I$2,IF(D300=$J$1,$J$2,IF(D300=$K$1,$K$2,IF(D300=$L$1,$L$2,IF(D300=$M$1,$M$2,$N$2)))))))))</f>
        <v>Inv</v>
      </c>
      <c r="D300" s="914" t="str">
        <f aca="false">+VLOOKUP(A300,$M$6:$N$320,2,FALSE())</f>
        <v>Mutual Funds</v>
      </c>
      <c r="H300" s="4" t="s">
        <v>864</v>
      </c>
      <c r="M300" s="4" t="s">
        <v>773</v>
      </c>
      <c r="N300" s="4" t="s">
        <v>288</v>
      </c>
    </row>
    <row r="301" customFormat="false" ht="14.25" hidden="false" customHeight="false" outlineLevel="0" collapsed="false">
      <c r="A301" s="1" t="s">
        <v>880</v>
      </c>
      <c r="B301" s="1" t="s">
        <v>388</v>
      </c>
      <c r="C301" s="4" t="str">
        <f aca="false">+IF(D301=$E$1,$E$2,IF(D301=$F$1,$F$2,IF(D301=$G$1,$G$2,IF(D301=$H$1,$H$2,IF(D301=$I$1,$I$2,IF(D301=$J$1,$J$2,IF(D301=$K$1,$K$2,IF(D301=$L$1,$L$2,IF(D301=$M$1,$M$2,$N$2)))))))))</f>
        <v>Inv</v>
      </c>
      <c r="D301" s="914" t="str">
        <f aca="false">+VLOOKUP(A301,$M$6:$N$320,2,FALSE())</f>
        <v>Mutual Funds</v>
      </c>
      <c r="H301" s="4" t="s">
        <v>498</v>
      </c>
      <c r="M301" s="4" t="s">
        <v>405</v>
      </c>
      <c r="N301" s="4" t="s">
        <v>354</v>
      </c>
    </row>
    <row r="302" customFormat="false" ht="14.25" hidden="false" customHeight="false" outlineLevel="0" collapsed="false">
      <c r="A302" s="1" t="s">
        <v>376</v>
      </c>
      <c r="B302" s="1" t="s">
        <v>125</v>
      </c>
      <c r="C302" s="4" t="str">
        <f aca="false">+IF(D302=$E$1,$E$2,IF(D302=$F$1,$F$2,IF(D302=$G$1,$G$2,IF(D302=$H$1,$H$2,IF(D302=$I$1,$I$2,IF(D302=$J$1,$J$2,IF(D302=$K$1,$K$2,IF(D302=$L$1,$L$2,IF(D302=$M$1,$M$2,$N$2)))))))))</f>
        <v>N-LI</v>
      </c>
      <c r="D302" s="914" t="str">
        <f aca="false">+VLOOKUP(A302,$M$6:$N$320,2,FALSE())</f>
        <v>Non-Life Insurance</v>
      </c>
      <c r="H302" s="4" t="s">
        <v>658</v>
      </c>
      <c r="M302" s="4" t="s">
        <v>745</v>
      </c>
      <c r="N302" s="4" t="s">
        <v>283</v>
      </c>
    </row>
    <row r="303" customFormat="false" ht="14.25" hidden="false" customHeight="false" outlineLevel="0" collapsed="false">
      <c r="A303" s="1" t="s">
        <v>379</v>
      </c>
      <c r="B303" s="1" t="s">
        <v>655</v>
      </c>
      <c r="C303" s="4" t="str">
        <f aca="false">+IF(D303=$E$1,$E$2,IF(D303=$F$1,$F$2,IF(D303=$G$1,$G$2,IF(D303=$H$1,$H$2,IF(D303=$I$1,$I$2,IF(D303=$J$1,$J$2,IF(D303=$K$1,$K$2,IF(D303=$L$1,$L$2,IF(D303=$M$1,$M$2,$N$2)))))))))</f>
        <v>N-LI</v>
      </c>
      <c r="D303" s="914" t="str">
        <f aca="false">+VLOOKUP(A303,$M$6:$N$320,2,FALSE())</f>
        <v>Non-Life Insurance</v>
      </c>
      <c r="H303" s="4" t="s">
        <v>371</v>
      </c>
      <c r="M303" s="4" t="s">
        <v>760</v>
      </c>
      <c r="N303" s="4" t="s">
        <v>291</v>
      </c>
    </row>
    <row r="304" customFormat="false" ht="14.25" hidden="false" customHeight="false" outlineLevel="0" collapsed="false">
      <c r="A304" s="1" t="s">
        <v>385</v>
      </c>
      <c r="B304" s="1" t="s">
        <v>123</v>
      </c>
      <c r="C304" s="4" t="str">
        <f aca="false">+IF(D304=$E$1,$E$2,IF(D304=$F$1,$F$2,IF(D304=$G$1,$G$2,IF(D304=$H$1,$H$2,IF(D304=$I$1,$I$2,IF(D304=$J$1,$J$2,IF(D304=$K$1,$K$2,IF(D304=$L$1,$L$2,IF(D304=$M$1,$M$2,$N$2)))))))))</f>
        <v>N-LI</v>
      </c>
      <c r="D304" s="914" t="str">
        <f aca="false">+VLOOKUP(A304,$M$6:$N$320,2,FALSE())</f>
        <v>Non-Life Insurance</v>
      </c>
      <c r="H304" s="4" t="s">
        <v>503</v>
      </c>
      <c r="M304" s="4" t="s">
        <v>748</v>
      </c>
      <c r="N304" s="4" t="s">
        <v>283</v>
      </c>
    </row>
    <row r="305" customFormat="false" ht="14.25" hidden="false" customHeight="false" outlineLevel="0" collapsed="false">
      <c r="A305" s="1" t="s">
        <v>389</v>
      </c>
      <c r="B305" s="1" t="s">
        <v>70</v>
      </c>
      <c r="C305" s="4" t="str">
        <f aca="false">+IF(D305=$E$1,$E$2,IF(D305=$F$1,$F$2,IF(D305=$G$1,$G$2,IF(D305=$H$1,$H$2,IF(D305=$I$1,$I$2,IF(D305=$J$1,$J$2,IF(D305=$K$1,$K$2,IF(D305=$L$1,$L$2,IF(D305=$M$1,$M$2,$N$2)))))))))</f>
        <v>N-LI</v>
      </c>
      <c r="D305" s="914" t="str">
        <f aca="false">+VLOOKUP(A305,$M$6:$N$320,2,FALSE())</f>
        <v>Non-Life Insurance</v>
      </c>
      <c r="H305" s="4" t="s">
        <v>394</v>
      </c>
      <c r="M305" s="4" t="s">
        <v>749</v>
      </c>
      <c r="N305" s="4" t="s">
        <v>283</v>
      </c>
    </row>
    <row r="306" customFormat="false" ht="14.25" hidden="false" customHeight="false" outlineLevel="0" collapsed="false">
      <c r="A306" s="1" t="s">
        <v>392</v>
      </c>
      <c r="B306" s="1" t="s">
        <v>670</v>
      </c>
      <c r="C306" s="4" t="str">
        <f aca="false">+IF(D306=$E$1,$E$2,IF(D306=$F$1,$F$2,IF(D306=$G$1,$G$2,IF(D306=$H$1,$H$2,IF(D306=$I$1,$I$2,IF(D306=$J$1,$J$2,IF(D306=$K$1,$K$2,IF(D306=$L$1,$L$2,IF(D306=$M$1,$M$2,$N$2)))))))))</f>
        <v>N-LI</v>
      </c>
      <c r="D306" s="914" t="str">
        <f aca="false">+VLOOKUP(A306,$M$6:$N$320,2,FALSE())</f>
        <v>Non-Life Insurance</v>
      </c>
      <c r="H306" s="4" t="s">
        <v>474</v>
      </c>
      <c r="M306" s="4" t="s">
        <v>785</v>
      </c>
      <c r="N306" s="4" t="s">
        <v>290</v>
      </c>
    </row>
    <row r="307" customFormat="false" ht="14.25" hidden="false" customHeight="false" outlineLevel="0" collapsed="false">
      <c r="A307" s="1" t="s">
        <v>396</v>
      </c>
      <c r="B307" s="1" t="s">
        <v>187</v>
      </c>
      <c r="C307" s="4" t="str">
        <f aca="false">+IF(D307=$E$1,$E$2,IF(D307=$F$1,$F$2,IF(D307=$G$1,$G$2,IF(D307=$H$1,$H$2,IF(D307=$I$1,$I$2,IF(D307=$J$1,$J$2,IF(D307=$K$1,$K$2,IF(D307=$L$1,$L$2,IF(D307=$M$1,$M$2,$N$2)))))))))</f>
        <v>N-LI</v>
      </c>
      <c r="D307" s="914" t="str">
        <f aca="false">+VLOOKUP(A307,$M$6:$N$320,2,FALSE())</f>
        <v>Non-Life Insurance</v>
      </c>
      <c r="H307" s="4" t="s">
        <v>477</v>
      </c>
      <c r="M307" s="4" t="s">
        <v>750</v>
      </c>
      <c r="N307" s="4" t="s">
        <v>283</v>
      </c>
    </row>
    <row r="308" customFormat="false" ht="14.25" hidden="false" customHeight="false" outlineLevel="0" collapsed="false">
      <c r="A308" s="1" t="s">
        <v>400</v>
      </c>
      <c r="B308" s="1" t="s">
        <v>827</v>
      </c>
      <c r="C308" s="4" t="str">
        <f aca="false">+IF(D308=$E$1,$E$2,IF(D308=$F$1,$F$2,IF(D308=$G$1,$G$2,IF(D308=$H$1,$H$2,IF(D308=$I$1,$I$2,IF(D308=$J$1,$J$2,IF(D308=$K$1,$K$2,IF(D308=$L$1,$L$2,IF(D308=$M$1,$M$2,$N$2)))))))))</f>
        <v>N-LI</v>
      </c>
      <c r="D308" s="914" t="str">
        <f aca="false">+VLOOKUP(A308,$M$6:$N$320,2,FALSE())</f>
        <v>Non-Life Insurance</v>
      </c>
      <c r="H308" s="4" t="s">
        <v>467</v>
      </c>
      <c r="M308" s="4" t="s">
        <v>752</v>
      </c>
      <c r="N308" s="4" t="s">
        <v>283</v>
      </c>
    </row>
    <row r="309" customFormat="false" ht="14.25" hidden="false" customHeight="false" outlineLevel="0" collapsed="false">
      <c r="A309" s="1" t="s">
        <v>404</v>
      </c>
      <c r="B309" s="1" t="s">
        <v>737</v>
      </c>
      <c r="C309" s="4" t="str">
        <f aca="false">+IF(D309=$E$1,$E$2,IF(D309=$F$1,$F$2,IF(D309=$G$1,$G$2,IF(D309=$H$1,$H$2,IF(D309=$I$1,$I$2,IF(D309=$J$1,$J$2,IF(D309=$K$1,$K$2,IF(D309=$L$1,$L$2,IF(D309=$M$1,$M$2,$N$2)))))))))</f>
        <v>N-LI</v>
      </c>
      <c r="D309" s="914" t="str">
        <f aca="false">+VLOOKUP(A309,$M$6:$N$320,2,FALSE())</f>
        <v>Non-Life Insurance</v>
      </c>
      <c r="H309" s="4" t="s">
        <v>856</v>
      </c>
      <c r="M309" s="4" t="s">
        <v>875</v>
      </c>
      <c r="N309" s="4" t="s">
        <v>567</v>
      </c>
    </row>
    <row r="310" customFormat="false" ht="14.25" hidden="false" customHeight="false" outlineLevel="0" collapsed="false">
      <c r="A310" s="1" t="s">
        <v>407</v>
      </c>
      <c r="B310" s="1" t="s">
        <v>652</v>
      </c>
      <c r="C310" s="4" t="str">
        <f aca="false">+IF(D310=$E$1,$E$2,IF(D310=$F$1,$F$2,IF(D310=$G$1,$G$2,IF(D310=$H$1,$H$2,IF(D310=$I$1,$I$2,IF(D310=$J$1,$J$2,IF(D310=$K$1,$K$2,IF(D310=$L$1,$L$2,IF(D310=$M$1,$M$2,$N$2)))))))))</f>
        <v>N-LI</v>
      </c>
      <c r="D310" s="914" t="str">
        <f aca="false">+VLOOKUP(A310,$M$6:$N$320,2,FALSE())</f>
        <v>Non-Life Insurance</v>
      </c>
      <c r="H310" s="4" t="s">
        <v>387</v>
      </c>
      <c r="M310" s="4" t="s">
        <v>754</v>
      </c>
      <c r="N310" s="4" t="s">
        <v>283</v>
      </c>
    </row>
    <row r="311" customFormat="false" ht="14.25" hidden="false" customHeight="false" outlineLevel="0" collapsed="false">
      <c r="A311" s="1" t="s">
        <v>418</v>
      </c>
      <c r="B311" s="1" t="s">
        <v>86</v>
      </c>
      <c r="C311" s="4" t="str">
        <f aca="false">+IF(D311=$E$1,$E$2,IF(D311=$F$1,$F$2,IF(D311=$G$1,$G$2,IF(D311=$H$1,$H$2,IF(D311=$I$1,$I$2,IF(D311=$J$1,$J$2,IF(D311=$K$1,$K$2,IF(D311=$L$1,$L$2,IF(D311=$M$1,$M$2,$N$2)))))))))</f>
        <v>N-LI</v>
      </c>
      <c r="D311" s="914" t="str">
        <f aca="false">+VLOOKUP(A311,$M$6:$N$320,2,FALSE())</f>
        <v>Non-Life Insurance</v>
      </c>
      <c r="H311" s="4" t="s">
        <v>873</v>
      </c>
      <c r="M311" s="4" t="s">
        <v>787</v>
      </c>
      <c r="N311" s="4" t="s">
        <v>290</v>
      </c>
    </row>
    <row r="312" customFormat="false" ht="14.25" hidden="false" customHeight="false" outlineLevel="0" collapsed="false">
      <c r="A312" s="1" t="s">
        <v>538</v>
      </c>
      <c r="B312" s="1" t="s">
        <v>71</v>
      </c>
      <c r="C312" s="4" t="str">
        <f aca="false">+IF(D312=$E$1,$E$2,IF(D312=$F$1,$F$2,IF(D312=$G$1,$G$2,IF(D312=$H$1,$H$2,IF(D312=$I$1,$I$2,IF(D312=$J$1,$J$2,IF(D312=$K$1,$K$2,IF(D312=$L$1,$L$2,IF(D312=$M$1,$M$2,$N$2)))))))))</f>
        <v>N-LI</v>
      </c>
      <c r="D312" s="914" t="str">
        <f aca="false">+VLOOKUP(A312,$M$6:$N$320,2,FALSE())</f>
        <v>Non-Life Insurance</v>
      </c>
      <c r="H312" s="4" t="s">
        <v>380</v>
      </c>
      <c r="M312" s="4" t="s">
        <v>408</v>
      </c>
      <c r="N312" s="4" t="s">
        <v>354</v>
      </c>
    </row>
    <row r="313" customFormat="false" ht="14.25" hidden="false" customHeight="false" outlineLevel="0" collapsed="false">
      <c r="A313" s="1" t="s">
        <v>761</v>
      </c>
      <c r="B313" s="1" t="s">
        <v>105</v>
      </c>
      <c r="C313" s="4" t="str">
        <f aca="false">+IF(D313=$E$1,$E$2,IF(D313=$F$1,$F$2,IF(D313=$G$1,$G$2,IF(D313=$H$1,$H$2,IF(D313=$I$1,$I$2,IF(D313=$J$1,$J$2,IF(D313=$K$1,$K$2,IF(D313=$L$1,$L$2,IF(D313=$M$1,$M$2,$N$2)))))))))</f>
        <v>N-LI</v>
      </c>
      <c r="D313" s="914" t="str">
        <f aca="false">+VLOOKUP(A313,$M$6:$N$320,2,FALSE())</f>
        <v>Non-Life Insurance</v>
      </c>
      <c r="H313" s="4" t="s">
        <v>837</v>
      </c>
      <c r="M313" s="4" t="s">
        <v>757</v>
      </c>
      <c r="N313" s="4" t="s">
        <v>283</v>
      </c>
    </row>
    <row r="314" customFormat="false" ht="14.25" hidden="false" customHeight="false" outlineLevel="0" collapsed="false">
      <c r="A314" s="1" t="s">
        <v>482</v>
      </c>
      <c r="B314" s="1" t="s">
        <v>120</v>
      </c>
      <c r="C314" s="4" t="str">
        <f aca="false">+IF(D314=$E$1,$E$2,IF(D314=$F$1,$F$2,IF(D314=$G$1,$G$2,IF(D314=$H$1,$H$2,IF(D314=$I$1,$I$2,IF(D314=$J$1,$J$2,IF(D314=$K$1,$K$2,IF(D314=$L$1,$L$2,IF(D314=$M$1,$M$2,$N$2)))))))))</f>
        <v>Inv</v>
      </c>
      <c r="D314" s="914" t="str">
        <f aca="false">+VLOOKUP(A314,$M$6:$N$320,2,FALSE())</f>
        <v>Others</v>
      </c>
      <c r="H314" s="4" t="s">
        <v>513</v>
      </c>
      <c r="M314" s="4" t="s">
        <v>789</v>
      </c>
      <c r="N314" s="4" t="s">
        <v>290</v>
      </c>
    </row>
    <row r="315" customFormat="false" ht="14.25" hidden="false" customHeight="false" outlineLevel="0" collapsed="false">
      <c r="A315" s="1" t="s">
        <v>585</v>
      </c>
      <c r="B315" s="1" t="s">
        <v>788</v>
      </c>
      <c r="C315" s="4" t="str">
        <f aca="false">+IF(D315=$E$1,$E$2,IF(D315=$F$1,$F$2,IF(D315=$G$1,$G$2,IF(D315=$H$1,$H$2,IF(D315=$I$1,$I$2,IF(D315=$J$1,$J$2,IF(D315=$K$1,$K$2,IF(D315=$L$1,$L$2,IF(D315=$M$1,$M$2,$N$2)))))))))</f>
        <v>Inv</v>
      </c>
      <c r="D315" s="914" t="str">
        <f aca="false">+VLOOKUP(A315,$M$6:$N$320,2,FALSE())</f>
        <v>Promotor Share</v>
      </c>
      <c r="H315" s="4" t="s">
        <v>871</v>
      </c>
      <c r="M315" s="4" t="s">
        <v>774</v>
      </c>
      <c r="N315" s="4" t="s">
        <v>288</v>
      </c>
    </row>
    <row r="316" customFormat="false" ht="14.25" hidden="false" customHeight="false" outlineLevel="0" collapsed="false">
      <c r="A316" s="1" t="s">
        <v>518</v>
      </c>
      <c r="B316" s="1" t="s">
        <v>601</v>
      </c>
      <c r="C316" s="4" t="str">
        <f aca="false">+IF(D316=$E$1,$E$2,IF(D316=$F$1,$F$2,IF(D316=$G$1,$G$2,IF(D316=$H$1,$H$2,IF(D316=$I$1,$I$2,IF(D316=$J$1,$J$2,IF(D316=$K$1,$K$2,IF(D316=$L$1,$L$2,IF(D316=$M$1,$M$2,$N$2)))))))))</f>
        <v>Inv</v>
      </c>
      <c r="D316" s="914" t="str">
        <f aca="false">+VLOOKUP(A316,$M$6:$N$320,2,FALSE())</f>
        <v>Promtor shares</v>
      </c>
      <c r="H316" s="4" t="s">
        <v>514</v>
      </c>
      <c r="M316" s="4" t="s">
        <v>876</v>
      </c>
      <c r="N316" s="4" t="s">
        <v>567</v>
      </c>
    </row>
    <row r="317" customFormat="false" ht="14.25" hidden="false" customHeight="false" outlineLevel="0" collapsed="false">
      <c r="A317" s="1" t="s">
        <v>351</v>
      </c>
      <c r="B317" s="1" t="s">
        <v>765</v>
      </c>
      <c r="C317" s="4" t="str">
        <f aca="false">+IF(D317=$E$1,$E$2,IF(D317=$F$1,$F$2,IF(D317=$G$1,$G$2,IF(D317=$H$1,$H$2,IF(D317=$I$1,$I$2,IF(D317=$J$1,$J$2,IF(D317=$K$1,$K$2,IF(D317=$L$1,$L$2,IF(D317=$M$1,$M$2,$N$2)))))))))</f>
        <v>Trd</v>
      </c>
      <c r="D317" s="914" t="str">
        <f aca="false">+VLOOKUP(A317,$M$6:$N$320,2,FALSE())</f>
        <v>Trading </v>
      </c>
      <c r="H317" s="4" t="s">
        <v>853</v>
      </c>
      <c r="M317" s="4" t="s">
        <v>877</v>
      </c>
      <c r="N317" s="4" t="s">
        <v>567</v>
      </c>
    </row>
    <row r="318" customFormat="false" ht="14.25" hidden="false" customHeight="false" outlineLevel="0" collapsed="false">
      <c r="A318" s="1" t="s">
        <v>356</v>
      </c>
      <c r="B318" s="1" t="s">
        <v>759</v>
      </c>
      <c r="C318" s="4" t="str">
        <f aca="false">+IF(D318=$E$1,$E$2,IF(D318=$F$1,$F$2,IF(D318=$G$1,$G$2,IF(D318=$H$1,$H$2,IF(D318=$I$1,$I$2,IF(D318=$J$1,$J$2,IF(D318=$K$1,$K$2,IF(D318=$L$1,$L$2,IF(D318=$M$1,$M$2,$N$2)))))))))</f>
        <v>Trd</v>
      </c>
      <c r="D318" s="914" t="str">
        <f aca="false">+VLOOKUP(A318,$M$6:$N$320,2,FALSE())</f>
        <v>Trading </v>
      </c>
      <c r="H318" s="4" t="s">
        <v>809</v>
      </c>
      <c r="M318" s="4" t="s">
        <v>879</v>
      </c>
      <c r="N318" s="4" t="s">
        <v>567</v>
      </c>
    </row>
    <row r="319" customFormat="false" ht="14.25" hidden="false" customHeight="false" outlineLevel="0" collapsed="false">
      <c r="C319" s="4"/>
      <c r="H319" s="4" t="s">
        <v>208</v>
      </c>
      <c r="M319" s="4" t="s">
        <v>791</v>
      </c>
      <c r="N319" s="4" t="s">
        <v>290</v>
      </c>
    </row>
    <row r="320" customFormat="false" ht="14.25" hidden="false" customHeight="false" outlineLevel="0" collapsed="false">
      <c r="C320" s="4"/>
      <c r="H320" s="4" t="s">
        <v>515</v>
      </c>
      <c r="M320" s="4" t="s">
        <v>880</v>
      </c>
      <c r="N320" s="4" t="s">
        <v>567</v>
      </c>
    </row>
    <row r="321" customFormat="false" ht="14.25" hidden="false" customHeight="false" outlineLevel="0" collapsed="false">
      <c r="C321" s="4"/>
      <c r="H321" s="4" t="s">
        <v>836</v>
      </c>
    </row>
    <row r="322" customFormat="false" ht="14.25" hidden="false" customHeight="false" outlineLevel="0" collapsed="false">
      <c r="C322" s="4"/>
      <c r="H322" s="4" t="s">
        <v>861</v>
      </c>
    </row>
    <row r="323" customFormat="false" ht="14.25" hidden="false" customHeight="false" outlineLevel="0" collapsed="false">
      <c r="C323" s="4"/>
      <c r="H323" s="4" t="s">
        <v>866</v>
      </c>
    </row>
    <row r="324" customFormat="false" ht="14.25" hidden="false" customHeight="false" outlineLevel="0" collapsed="false">
      <c r="C324" s="4"/>
      <c r="H324" s="4" t="s">
        <v>71</v>
      </c>
    </row>
    <row r="325" customFormat="false" ht="14.25" hidden="false" customHeight="false" outlineLevel="0" collapsed="false">
      <c r="C325" s="4"/>
      <c r="H325" s="4" t="s">
        <v>517</v>
      </c>
    </row>
    <row r="326" customFormat="false" ht="14.25" hidden="false" customHeight="false" outlineLevel="0" collapsed="false">
      <c r="C326" s="4"/>
      <c r="H326" s="4" t="s">
        <v>521</v>
      </c>
    </row>
    <row r="327" customFormat="false" ht="14.25" hidden="false" customHeight="false" outlineLevel="0" collapsed="false">
      <c r="C327" s="4"/>
      <c r="H327" s="4" t="s">
        <v>811</v>
      </c>
    </row>
    <row r="328" customFormat="false" ht="14.25" hidden="false" customHeight="false" outlineLevel="0" collapsed="false">
      <c r="C328" s="4"/>
      <c r="H328" s="4" t="s">
        <v>523</v>
      </c>
    </row>
    <row r="329" customFormat="false" ht="14.25" hidden="false" customHeight="false" outlineLevel="0" collapsed="false">
      <c r="C329" s="4"/>
      <c r="H329" s="4" t="s">
        <v>845</v>
      </c>
    </row>
    <row r="330" customFormat="false" ht="14.25" hidden="false" customHeight="false" outlineLevel="0" collapsed="false">
      <c r="C330" s="4"/>
      <c r="H330" s="4" t="s">
        <v>112</v>
      </c>
    </row>
    <row r="331" customFormat="false" ht="14.25" hidden="false" customHeight="false" outlineLevel="0" collapsed="false">
      <c r="C331" s="4"/>
      <c r="H331" s="4" t="s">
        <v>843</v>
      </c>
    </row>
  </sheetData>
  <autoFilter ref="A2:D2">
    <sortState ref="A3:D2">
      <sortCondition ref="A3:A2" customList=""/>
    </sortState>
  </autoFilter>
  <conditionalFormatting sqref="N1">
    <cfRule type="containsText" priority="2" operator="containsText" aboveAverage="0" equalAverage="0" bottom="0" percent="0" rank="0" text="&quot;#N/A&quot;" dxfId="23">
      <formula>NOT(ISERROR(SEARCH(""#N/A"",N1)))</formula>
    </cfRule>
  </conditionalFormatting>
  <conditionalFormatting sqref="M1">
    <cfRule type="containsText" priority="3" operator="containsText" aboveAverage="0" equalAverage="0" bottom="0" percent="0" rank="0" text="&quot;#N/A&quot;" dxfId="24">
      <formula>NOT(ISERROR(SEARCH(""#N/A"",M1)))</formula>
    </cfRule>
  </conditionalFormatting>
  <conditionalFormatting sqref="L1">
    <cfRule type="containsText" priority="4" operator="containsText" aboveAverage="0" equalAverage="0" bottom="0" percent="0" rank="0" text="&quot;#N/A&quot;" dxfId="25">
      <formula>NOT(ISERROR(SEARCH(""#N/A"",L1)))</formula>
    </cfRule>
  </conditionalFormatting>
  <conditionalFormatting sqref="K1">
    <cfRule type="containsText" priority="5" operator="containsText" aboveAverage="0" equalAverage="0" bottom="0" percent="0" rank="0" text="&quot;#N/A&quot;" dxfId="26">
      <formula>NOT(ISERROR(SEARCH(""#N/A"",K1)))</formula>
    </cfRule>
  </conditionalFormatting>
  <conditionalFormatting sqref="J1">
    <cfRule type="containsText" priority="6" operator="containsText" aboveAverage="0" equalAverage="0" bottom="0" percent="0" rank="0" text="&quot;#N/A&quot;" dxfId="27">
      <formula>NOT(ISERROR(SEARCH(""#N/A"",J1)))</formula>
    </cfRule>
  </conditionalFormatting>
  <conditionalFormatting sqref="I1">
    <cfRule type="containsText" priority="7" operator="containsText" aboveAverage="0" equalAverage="0" bottom="0" percent="0" rank="0" text="&quot;#N/A&quot;" dxfId="28">
      <formula>NOT(ISERROR(SEARCH(""#N/A"",I1)))</formula>
    </cfRule>
  </conditionalFormatting>
  <conditionalFormatting sqref="H1">
    <cfRule type="containsText" priority="8" operator="containsText" aboveAverage="0" equalAverage="0" bottom="0" percent="0" rank="0" text="&quot;#N/A&quot;" dxfId="29">
      <formula>NOT(ISERROR(SEARCH(""#N/A"",H1)))</formula>
    </cfRule>
  </conditionalFormatting>
  <conditionalFormatting sqref="G1">
    <cfRule type="containsText" priority="9" operator="containsText" aboveAverage="0" equalAverage="0" bottom="0" percent="0" rank="0" text="&quot;#N/A&quot;" dxfId="30">
      <formula>NOT(ISERROR(SEARCH(""#N/A"",G1)))</formula>
    </cfRule>
  </conditionalFormatting>
  <conditionalFormatting sqref="F1">
    <cfRule type="containsText" priority="10" operator="containsText" aboveAverage="0" equalAverage="0" bottom="0" percent="0" rank="0" text="&quot;#N/A&quot;" dxfId="31">
      <formula>NOT(ISERROR(SEARCH(""#N/A"",F1)))</formula>
    </cfRule>
  </conditionalFormatting>
  <conditionalFormatting sqref="E1">
    <cfRule type="containsText" priority="11" operator="containsText" aboveAverage="0" equalAverage="0" bottom="0" percent="0" rank="0" text="&quot;#N/A&quot;" dxfId="32">
      <formula>NOT(ISERROR(SEARCH(""#N/A"",E1)))</formula>
    </cfRule>
  </conditionalFormatting>
  <conditionalFormatting sqref="D265:D318 C265:C331 B3:D264">
    <cfRule type="containsText" priority="12" operator="containsText" aboveAverage="0" equalAverage="0" bottom="0" percent="0" rank="0" text="&quot;#N/A&quot;" dxfId="33">
      <formula>NOT(ISERROR(SEARCH(""#N/A"",B3)))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3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18.82"/>
    <col collapsed="false" customWidth="true" hidden="false" outlineLevel="0" max="2" min="2" style="1" width="20.73"/>
    <col collapsed="false" customWidth="true" hidden="false" outlineLevel="0" max="3" min="3" style="1" width="31.45"/>
    <col collapsed="false" customWidth="true" hidden="false" outlineLevel="0" max="4" min="4" style="1" width="26"/>
    <col collapsed="false" customWidth="true" hidden="false" outlineLevel="0" max="5" min="5" style="1" width="27.45"/>
    <col collapsed="false" customWidth="true" hidden="false" outlineLevel="0" max="6" min="6" style="1" width="26.27"/>
    <col collapsed="false" customWidth="true" hidden="false" outlineLevel="0" max="7" min="7" style="1" width="23.45"/>
    <col collapsed="false" customWidth="true" hidden="false" outlineLevel="0" max="8" min="8" style="1" width="25.73"/>
  </cols>
  <sheetData>
    <row r="1" customFormat="false" ht="14.25" hidden="false" customHeight="false" outlineLevel="0" collapsed="false">
      <c r="A1" s="1" t="s">
        <v>37</v>
      </c>
      <c r="B1" s="1" t="s">
        <v>881</v>
      </c>
      <c r="C1" s="1" t="s">
        <v>882</v>
      </c>
      <c r="D1" s="1" t="s">
        <v>883</v>
      </c>
      <c r="E1" s="1" t="s">
        <v>884</v>
      </c>
    </row>
    <row r="2" customFormat="false" ht="14.25" hidden="false" customHeight="false" outlineLevel="0" collapsed="false">
      <c r="A2" s="1" t="s">
        <v>90</v>
      </c>
      <c r="B2" s="1" t="n">
        <v>660</v>
      </c>
      <c r="C2" s="1" t="n">
        <v>655</v>
      </c>
      <c r="D2" s="1" t="n">
        <v>705.8</v>
      </c>
      <c r="E2" s="1" t="n">
        <v>594.9</v>
      </c>
    </row>
    <row r="3" customFormat="false" ht="14.25" hidden="false" customHeight="false" outlineLevel="0" collapsed="false">
      <c r="A3" s="1" t="s">
        <v>44</v>
      </c>
      <c r="B3" s="1" t="n">
        <v>198.9</v>
      </c>
      <c r="C3" s="1" t="n">
        <v>193</v>
      </c>
      <c r="D3" s="1" t="n">
        <v>264.7</v>
      </c>
      <c r="E3" s="1" t="n">
        <v>184</v>
      </c>
    </row>
    <row r="4" customFormat="false" ht="14.25" hidden="false" customHeight="false" outlineLevel="0" collapsed="false">
      <c r="A4" s="1" t="s">
        <v>322</v>
      </c>
      <c r="B4" s="915" t="n">
        <v>237.9</v>
      </c>
      <c r="C4" s="1" t="n">
        <v>235.2</v>
      </c>
      <c r="D4" s="1" t="n">
        <v>258</v>
      </c>
      <c r="E4" s="1" t="n">
        <v>201</v>
      </c>
    </row>
    <row r="5" customFormat="false" ht="14.25" hidden="false" customHeight="false" outlineLevel="0" collapsed="false">
      <c r="A5" s="1" t="s">
        <v>325</v>
      </c>
      <c r="B5" s="1" t="n">
        <v>352</v>
      </c>
      <c r="C5" s="1" t="n">
        <v>343.4</v>
      </c>
      <c r="D5" s="1" t="n">
        <v>408</v>
      </c>
      <c r="E5" s="1" t="n">
        <v>261</v>
      </c>
    </row>
    <row r="6" customFormat="false" ht="14.25" hidden="false" customHeight="false" outlineLevel="0" collapsed="false">
      <c r="A6" s="1" t="s">
        <v>516</v>
      </c>
      <c r="B6" s="909" t="n">
        <v>741</v>
      </c>
      <c r="C6" s="1" t="n">
        <v>723</v>
      </c>
      <c r="D6" s="1" t="n">
        <v>1100</v>
      </c>
      <c r="E6" s="1" t="n">
        <v>633.1</v>
      </c>
    </row>
    <row r="7" customFormat="false" ht="14.25" hidden="false" customHeight="false" outlineLevel="0" collapsed="false">
      <c r="A7" s="1" t="s">
        <v>525</v>
      </c>
      <c r="B7" s="1" t="n">
        <v>727</v>
      </c>
      <c r="C7" s="3" t="n">
        <v>735.1</v>
      </c>
      <c r="D7" s="3" t="n">
        <v>1065</v>
      </c>
      <c r="E7" s="916" t="n">
        <v>375.1</v>
      </c>
    </row>
    <row r="8" customFormat="false" ht="14.25" hidden="false" customHeight="false" outlineLevel="0" collapsed="false">
      <c r="A8" s="1" t="s">
        <v>765</v>
      </c>
      <c r="B8" s="1" t="n">
        <v>5400</v>
      </c>
      <c r="C8" s="3" t="n">
        <v>5361.3</v>
      </c>
      <c r="D8" s="3" t="n">
        <v>6399</v>
      </c>
      <c r="E8" s="916" t="n">
        <v>4832</v>
      </c>
    </row>
    <row r="9" customFormat="false" ht="14.25" hidden="false" customHeight="false" outlineLevel="0" collapsed="false">
      <c r="A9" s="1" t="s">
        <v>119</v>
      </c>
      <c r="B9" s="1" t="n">
        <v>1037.7</v>
      </c>
      <c r="C9" s="3" t="n">
        <v>1033</v>
      </c>
      <c r="D9" s="3" t="n">
        <v>1144.8</v>
      </c>
      <c r="E9" s="916" t="n">
        <v>821.5</v>
      </c>
    </row>
    <row r="10" customFormat="false" ht="14.25" hidden="false" customHeight="false" outlineLevel="0" collapsed="false">
      <c r="A10" s="1" t="s">
        <v>655</v>
      </c>
      <c r="B10" s="1" t="n">
        <v>15150.1</v>
      </c>
      <c r="C10" s="916" t="n">
        <v>15100.1</v>
      </c>
      <c r="D10" s="916" t="n">
        <v>18409</v>
      </c>
      <c r="E10" s="1" t="n">
        <v>14024</v>
      </c>
    </row>
    <row r="11" customFormat="false" ht="14.25" hidden="false" customHeight="false" outlineLevel="0" collapsed="false">
      <c r="A11" s="1" t="s">
        <v>575</v>
      </c>
      <c r="B11" s="1" t="n">
        <v>625.5</v>
      </c>
      <c r="C11" s="1" t="n">
        <v>624</v>
      </c>
      <c r="D11" s="1" t="n">
        <v>738</v>
      </c>
      <c r="E11" s="1" t="n">
        <v>539</v>
      </c>
    </row>
    <row r="12" customFormat="false" ht="14.25" hidden="false" customHeight="false" outlineLevel="0" collapsed="false">
      <c r="A12" s="1" t="s">
        <v>123</v>
      </c>
      <c r="B12" s="1" t="n">
        <v>506</v>
      </c>
      <c r="C12" s="1" t="n">
        <v>503</v>
      </c>
      <c r="D12" s="1" t="n">
        <v>710</v>
      </c>
      <c r="E12" s="1" t="n">
        <v>458</v>
      </c>
    </row>
    <row r="13" customFormat="false" ht="14.25" hidden="false" customHeight="false" outlineLevel="0" collapsed="false">
      <c r="A13" s="1" t="s">
        <v>70</v>
      </c>
      <c r="B13" s="1" t="n">
        <v>468</v>
      </c>
      <c r="C13" s="1" t="n">
        <v>466</v>
      </c>
      <c r="D13" s="1" t="n">
        <v>767</v>
      </c>
      <c r="E13" s="1" t="n">
        <v>422.1</v>
      </c>
    </row>
    <row r="14" customFormat="false" ht="14.25" hidden="false" customHeight="false" outlineLevel="0" collapsed="false">
      <c r="A14" s="1" t="s">
        <v>652</v>
      </c>
      <c r="B14" s="1" t="n">
        <v>428</v>
      </c>
      <c r="C14" s="1" t="n">
        <v>429.9</v>
      </c>
      <c r="D14" s="1" t="n">
        <v>664.2</v>
      </c>
      <c r="E14" s="1" t="n">
        <v>392</v>
      </c>
    </row>
    <row r="15" customFormat="false" ht="14.25" hidden="false" customHeight="false" outlineLevel="0" collapsed="false">
      <c r="A15" s="1" t="s">
        <v>763</v>
      </c>
      <c r="B15" s="1" t="n">
        <v>935.1</v>
      </c>
      <c r="C15" s="1" t="n">
        <v>944.2</v>
      </c>
      <c r="D15" s="1" t="n">
        <v>1606</v>
      </c>
      <c r="E15" s="1" t="n">
        <v>773</v>
      </c>
    </row>
    <row r="16" customFormat="false" ht="14.25" hidden="false" customHeight="false" outlineLevel="0" collapsed="false">
      <c r="A16" s="1" t="s">
        <v>494</v>
      </c>
      <c r="B16" s="1" t="n">
        <v>648</v>
      </c>
      <c r="C16" s="1" t="n">
        <v>650</v>
      </c>
      <c r="D16" s="1" t="n">
        <v>1500</v>
      </c>
      <c r="E16" s="1" t="n">
        <v>576</v>
      </c>
    </row>
    <row r="17" customFormat="false" ht="14.25" hidden="false" customHeight="false" outlineLevel="0" collapsed="false">
      <c r="A17" s="1" t="s">
        <v>266</v>
      </c>
      <c r="B17" s="1" t="n">
        <v>1883.9</v>
      </c>
      <c r="C17" s="1" t="n">
        <v>1880</v>
      </c>
      <c r="D17" s="1" t="n">
        <v>2259</v>
      </c>
      <c r="E17" s="1" t="n">
        <v>1730.8</v>
      </c>
    </row>
    <row r="18" customFormat="false" ht="14.25" hidden="false" customHeight="false" outlineLevel="0" collapsed="false">
      <c r="A18" s="1" t="s">
        <v>639</v>
      </c>
      <c r="B18" s="1" t="n">
        <v>12180</v>
      </c>
      <c r="C18" s="1" t="n">
        <v>12200</v>
      </c>
      <c r="D18" s="1" t="n">
        <v>14680</v>
      </c>
      <c r="E18" s="1" t="n">
        <v>10660</v>
      </c>
    </row>
    <row r="19" customFormat="false" ht="14.25" hidden="false" customHeight="false" outlineLevel="0" collapsed="false">
      <c r="A19" s="1" t="s">
        <v>480</v>
      </c>
      <c r="B19" s="1" t="n">
        <v>590</v>
      </c>
      <c r="C19" s="1" t="n">
        <v>597</v>
      </c>
      <c r="D19" s="1" t="n">
        <v>990</v>
      </c>
      <c r="E19" s="1" t="n">
        <v>528.3</v>
      </c>
    </row>
    <row r="20" customFormat="false" ht="14.25" hidden="false" customHeight="false" outlineLevel="0" collapsed="false">
      <c r="A20" s="1" t="s">
        <v>484</v>
      </c>
      <c r="B20" s="1" t="n">
        <v>384</v>
      </c>
      <c r="C20" s="1" t="n">
        <v>388</v>
      </c>
      <c r="D20" s="1" t="n">
        <v>743.9</v>
      </c>
      <c r="E20" s="1" t="n">
        <v>339.9</v>
      </c>
    </row>
    <row r="21" customFormat="false" ht="14.25" hidden="false" customHeight="false" outlineLevel="0" collapsed="false">
      <c r="A21" s="1" t="s">
        <v>87</v>
      </c>
      <c r="B21" s="1" t="n">
        <v>260</v>
      </c>
      <c r="C21" s="1" t="n">
        <v>251.8</v>
      </c>
      <c r="D21" s="1" t="n">
        <v>283</v>
      </c>
      <c r="E21" s="1" t="n">
        <v>230</v>
      </c>
    </row>
    <row r="22" customFormat="false" ht="14.25" hidden="false" customHeight="false" outlineLevel="0" collapsed="false">
      <c r="A22" s="1" t="s">
        <v>110</v>
      </c>
      <c r="B22" s="1" t="n">
        <v>484.9</v>
      </c>
      <c r="C22" s="1" t="n">
        <v>482.3</v>
      </c>
      <c r="D22" s="1" t="n">
        <v>720</v>
      </c>
      <c r="E22" s="1" t="n">
        <v>445.1</v>
      </c>
    </row>
    <row r="23" customFormat="false" ht="14.25" hidden="false" customHeight="false" outlineLevel="0" collapsed="false">
      <c r="A23" s="1" t="s">
        <v>88</v>
      </c>
      <c r="B23" s="1" t="n">
        <v>199.8</v>
      </c>
      <c r="C23" s="1" t="n">
        <v>194.1</v>
      </c>
      <c r="D23" s="1" t="n">
        <v>250.9</v>
      </c>
      <c r="E23" s="1" t="n">
        <v>184.2</v>
      </c>
    </row>
    <row r="24" customFormat="false" ht="14.25" hidden="false" customHeight="false" outlineLevel="0" collapsed="false">
      <c r="A24" s="1" t="s">
        <v>505</v>
      </c>
      <c r="B24" s="1" t="n">
        <v>452.5</v>
      </c>
      <c r="C24" s="1" t="n">
        <v>451.4</v>
      </c>
      <c r="D24" s="1" t="n">
        <v>697</v>
      </c>
      <c r="E24" s="1" t="n">
        <v>393.1</v>
      </c>
    </row>
    <row r="25" customFormat="false" ht="14.25" hidden="false" customHeight="false" outlineLevel="0" collapsed="false">
      <c r="A25" s="1" t="s">
        <v>212</v>
      </c>
      <c r="B25" s="1" t="n">
        <v>815</v>
      </c>
      <c r="C25" s="1" t="n">
        <v>815.1</v>
      </c>
      <c r="D25" s="1" t="n">
        <v>1046.5</v>
      </c>
      <c r="E25" s="1" t="n">
        <v>756.9</v>
      </c>
    </row>
    <row r="26" customFormat="false" ht="14.25" hidden="false" customHeight="false" outlineLevel="0" collapsed="false">
      <c r="A26" s="1" t="s">
        <v>416</v>
      </c>
      <c r="B26" s="1" t="n">
        <v>599</v>
      </c>
      <c r="C26" s="1" t="n">
        <v>613</v>
      </c>
      <c r="D26" s="1" t="n">
        <v>838.2</v>
      </c>
      <c r="E26" s="1" t="n">
        <v>530.7</v>
      </c>
    </row>
    <row r="27" customFormat="false" ht="14.25" hidden="false" customHeight="false" outlineLevel="0" collapsed="false">
      <c r="A27" s="1" t="s">
        <v>885</v>
      </c>
      <c r="B27" s="1" t="n">
        <v>106.9</v>
      </c>
      <c r="C27" s="1" t="n">
        <v>109</v>
      </c>
      <c r="D27" s="1" t="n">
        <v>115</v>
      </c>
      <c r="E27" s="1" t="n">
        <v>100</v>
      </c>
    </row>
    <row r="28" customFormat="false" ht="14.25" hidden="false" customHeight="false" outlineLevel="0" collapsed="false">
      <c r="A28" s="1" t="s">
        <v>506</v>
      </c>
      <c r="B28" s="1" t="n">
        <v>468</v>
      </c>
      <c r="C28" s="1" t="n">
        <v>466</v>
      </c>
      <c r="D28" s="1" t="n">
        <v>739</v>
      </c>
      <c r="E28" s="1" t="n">
        <v>421.4</v>
      </c>
    </row>
    <row r="29" customFormat="false" ht="14.25" hidden="false" customHeight="false" outlineLevel="0" collapsed="false">
      <c r="A29" s="1" t="s">
        <v>153</v>
      </c>
      <c r="B29" s="1" t="n">
        <v>230.7</v>
      </c>
      <c r="C29" s="1" t="n">
        <v>229.7</v>
      </c>
      <c r="D29" s="1" t="n">
        <v>278.9</v>
      </c>
      <c r="E29" s="1" t="n">
        <v>210.7</v>
      </c>
    </row>
    <row r="30" customFormat="false" ht="14.25" hidden="false" customHeight="false" outlineLevel="0" collapsed="false">
      <c r="A30" s="1" t="s">
        <v>72</v>
      </c>
      <c r="B30" s="1" t="n">
        <v>514.9</v>
      </c>
      <c r="C30" s="1" t="n">
        <v>511</v>
      </c>
      <c r="D30" s="1" t="n">
        <v>562</v>
      </c>
      <c r="E30" s="1" t="n">
        <v>471</v>
      </c>
    </row>
    <row r="31" customFormat="false" ht="14.25" hidden="false" customHeight="false" outlineLevel="0" collapsed="false">
      <c r="A31" s="1" t="s">
        <v>108</v>
      </c>
      <c r="B31" s="1" t="n">
        <v>202</v>
      </c>
      <c r="C31" s="1" t="n">
        <v>198</v>
      </c>
      <c r="D31" s="1" t="n">
        <v>247</v>
      </c>
      <c r="E31" s="1" t="n">
        <v>188.8</v>
      </c>
    </row>
    <row r="32" customFormat="false" ht="14.25" hidden="false" customHeight="false" outlineLevel="0" collapsed="false">
      <c r="A32" s="1" t="s">
        <v>312</v>
      </c>
      <c r="B32" s="1" t="n">
        <v>406.8</v>
      </c>
      <c r="C32" s="1" t="n">
        <v>400.2</v>
      </c>
      <c r="D32" s="1" t="n">
        <v>488</v>
      </c>
      <c r="E32" s="1" t="n">
        <v>363</v>
      </c>
    </row>
    <row r="33" customFormat="false" ht="14.25" hidden="false" customHeight="false" outlineLevel="0" collapsed="false">
      <c r="A33" s="1" t="s">
        <v>39</v>
      </c>
      <c r="B33" s="1" t="n">
        <v>661</v>
      </c>
      <c r="C33" s="1" t="n">
        <v>660</v>
      </c>
      <c r="D33" s="1" t="n">
        <v>780.6</v>
      </c>
      <c r="E33" s="1" t="n">
        <v>570</v>
      </c>
    </row>
    <row r="34" customFormat="false" ht="14.25" hidden="false" customHeight="false" outlineLevel="0" collapsed="false">
      <c r="A34" s="1" t="s">
        <v>116</v>
      </c>
      <c r="B34" s="1" t="n">
        <v>334.9</v>
      </c>
      <c r="C34" s="1" t="n">
        <v>326</v>
      </c>
      <c r="D34" s="1" t="n">
        <v>444</v>
      </c>
      <c r="E34" s="1" t="n">
        <v>304.5</v>
      </c>
    </row>
    <row r="35" customFormat="false" ht="14.25" hidden="false" customHeight="false" outlineLevel="0" collapsed="false">
      <c r="A35" s="1" t="s">
        <v>319</v>
      </c>
      <c r="B35" s="1" t="n">
        <v>225</v>
      </c>
      <c r="C35" s="1" t="n">
        <v>220.4</v>
      </c>
      <c r="D35" s="1" t="n">
        <v>272.1</v>
      </c>
      <c r="E35" s="1" t="n">
        <v>205</v>
      </c>
    </row>
    <row r="36" customFormat="false" ht="14.25" hidden="false" customHeight="false" outlineLevel="0" collapsed="false">
      <c r="A36" s="1" t="s">
        <v>47</v>
      </c>
      <c r="B36" s="1" t="n">
        <v>190</v>
      </c>
      <c r="C36" s="1" t="n">
        <v>185.9</v>
      </c>
      <c r="D36" s="1" t="n">
        <v>235</v>
      </c>
      <c r="E36" s="1" t="n">
        <v>175.5</v>
      </c>
    </row>
    <row r="37" customFormat="false" ht="14.25" hidden="false" customHeight="false" outlineLevel="0" collapsed="false">
      <c r="A37" s="1" t="s">
        <v>245</v>
      </c>
      <c r="B37" s="1" t="n">
        <v>495</v>
      </c>
      <c r="C37" s="1" t="n">
        <v>493</v>
      </c>
      <c r="D37" s="1" t="n">
        <v>619</v>
      </c>
      <c r="E37" s="1" t="n">
        <v>455</v>
      </c>
    </row>
    <row r="38" customFormat="false" ht="14.25" hidden="false" customHeight="false" outlineLevel="0" collapsed="false">
      <c r="A38" s="1" t="s">
        <v>247</v>
      </c>
      <c r="B38" s="1" t="n">
        <v>727.5</v>
      </c>
      <c r="C38" s="1" t="n">
        <v>723</v>
      </c>
      <c r="D38" s="1" t="n">
        <v>1284</v>
      </c>
      <c r="E38" s="1" t="n">
        <v>681.1</v>
      </c>
    </row>
    <row r="39" customFormat="false" ht="14.25" hidden="false" customHeight="false" outlineLevel="0" collapsed="false">
      <c r="A39" s="1" t="s">
        <v>83</v>
      </c>
      <c r="B39" s="1" t="n">
        <v>197.8</v>
      </c>
      <c r="C39" s="1" t="n">
        <v>194.9</v>
      </c>
      <c r="D39" s="1" t="n">
        <v>254</v>
      </c>
      <c r="E39" s="1" t="n">
        <v>178.6</v>
      </c>
    </row>
    <row r="40" customFormat="false" ht="14.25" hidden="false" customHeight="false" outlineLevel="0" collapsed="false">
      <c r="A40" s="1" t="s">
        <v>527</v>
      </c>
      <c r="B40" s="1" t="n">
        <v>505.5</v>
      </c>
      <c r="C40" s="1" t="n">
        <v>506</v>
      </c>
      <c r="D40" s="1" t="n">
        <v>600</v>
      </c>
      <c r="E40" s="1" t="n">
        <v>456</v>
      </c>
    </row>
    <row r="41" customFormat="false" ht="14.25" hidden="false" customHeight="false" outlineLevel="0" collapsed="false">
      <c r="A41" s="1" t="s">
        <v>759</v>
      </c>
      <c r="B41" s="1" t="n">
        <v>4928</v>
      </c>
      <c r="C41" s="1" t="n">
        <v>4939</v>
      </c>
      <c r="D41" s="1" t="n">
        <v>7247</v>
      </c>
      <c r="E41" s="1" t="n">
        <v>4480</v>
      </c>
    </row>
    <row r="42" customFormat="false" ht="14.25" hidden="false" customHeight="false" outlineLevel="0" collapsed="false">
      <c r="A42" s="1" t="s">
        <v>203</v>
      </c>
      <c r="B42" s="1" t="n">
        <v>777</v>
      </c>
      <c r="C42" s="1" t="n">
        <v>770</v>
      </c>
      <c r="D42" s="1" t="n">
        <v>854.4</v>
      </c>
      <c r="E42" s="1" t="n">
        <v>650</v>
      </c>
    </row>
    <row r="43" customFormat="false" ht="14.25" hidden="false" customHeight="false" outlineLevel="0" collapsed="false">
      <c r="A43" s="1" t="s">
        <v>66</v>
      </c>
      <c r="B43" s="1" t="n">
        <v>884</v>
      </c>
      <c r="C43" s="1" t="n">
        <v>888</v>
      </c>
      <c r="D43" s="1" t="n">
        <v>1010</v>
      </c>
      <c r="E43" s="1" t="n">
        <v>759</v>
      </c>
    </row>
    <row r="44" customFormat="false" ht="14.25" hidden="false" customHeight="false" outlineLevel="0" collapsed="false">
      <c r="A44" s="1" t="s">
        <v>106</v>
      </c>
      <c r="B44" s="1" t="n">
        <v>318</v>
      </c>
      <c r="C44" s="1" t="n">
        <v>314</v>
      </c>
      <c r="D44" s="1" t="n">
        <v>391</v>
      </c>
      <c r="E44" s="1" t="n">
        <v>285</v>
      </c>
    </row>
    <row r="45" customFormat="false" ht="14.25" hidden="false" customHeight="false" outlineLevel="0" collapsed="false">
      <c r="A45" s="1" t="s">
        <v>412</v>
      </c>
      <c r="B45" s="1" t="n">
        <v>945</v>
      </c>
      <c r="C45" s="1" t="n">
        <v>911</v>
      </c>
      <c r="D45" s="1" t="n">
        <v>2060</v>
      </c>
      <c r="E45" s="1" t="n">
        <v>662</v>
      </c>
    </row>
    <row r="46" customFormat="false" ht="14.25" hidden="false" customHeight="false" outlineLevel="0" collapsed="false">
      <c r="A46" s="1" t="s">
        <v>125</v>
      </c>
      <c r="B46" s="1" t="n">
        <v>526</v>
      </c>
      <c r="C46" s="1" t="n">
        <v>530</v>
      </c>
      <c r="D46" s="1" t="n">
        <v>1050</v>
      </c>
      <c r="E46" s="1" t="n">
        <v>489.1</v>
      </c>
    </row>
    <row r="47" customFormat="false" ht="14.25" hidden="false" customHeight="false" outlineLevel="0" collapsed="false">
      <c r="A47" s="1" t="s">
        <v>670</v>
      </c>
      <c r="B47" s="1" t="n">
        <v>729.6</v>
      </c>
      <c r="C47" s="1" t="n">
        <v>742.9</v>
      </c>
      <c r="D47" s="1" t="n">
        <v>980.4</v>
      </c>
      <c r="E47" s="1" t="n">
        <v>625</v>
      </c>
    </row>
    <row r="48" customFormat="false" ht="14.25" hidden="false" customHeight="false" outlineLevel="0" collapsed="false">
      <c r="A48" s="1" t="s">
        <v>187</v>
      </c>
      <c r="B48" s="1" t="n">
        <v>629</v>
      </c>
      <c r="C48" s="1" t="n">
        <v>610</v>
      </c>
      <c r="D48" s="1" t="n">
        <v>999</v>
      </c>
      <c r="E48" s="1" t="n">
        <v>562</v>
      </c>
    </row>
    <row r="49" customFormat="false" ht="14.25" hidden="false" customHeight="false" outlineLevel="0" collapsed="false">
      <c r="A49" s="1" t="s">
        <v>827</v>
      </c>
      <c r="B49" s="1" t="n">
        <v>682.2</v>
      </c>
      <c r="C49" s="1" t="n">
        <v>680</v>
      </c>
      <c r="D49" s="1" t="n">
        <v>1088.8</v>
      </c>
      <c r="E49" s="1" t="n">
        <v>630</v>
      </c>
    </row>
    <row r="50" customFormat="false" ht="14.25" hidden="false" customHeight="false" outlineLevel="0" collapsed="false">
      <c r="A50" s="1" t="s">
        <v>737</v>
      </c>
      <c r="B50" s="1" t="n">
        <v>617</v>
      </c>
      <c r="C50" s="1" t="n">
        <v>608</v>
      </c>
      <c r="D50" s="1" t="n">
        <v>780</v>
      </c>
      <c r="E50" s="1" t="n">
        <v>570.1</v>
      </c>
    </row>
    <row r="51" customFormat="false" ht="14.25" hidden="false" customHeight="false" outlineLevel="0" collapsed="false">
      <c r="A51" s="1" t="s">
        <v>95</v>
      </c>
      <c r="B51" s="1" t="n">
        <v>849.7</v>
      </c>
      <c r="C51" s="1" t="n">
        <v>846.2</v>
      </c>
      <c r="D51" s="1" t="n">
        <v>890</v>
      </c>
      <c r="E51" s="1" t="n">
        <v>702</v>
      </c>
    </row>
    <row r="52" customFormat="false" ht="14.25" hidden="false" customHeight="false" outlineLevel="0" collapsed="false">
      <c r="A52" s="1" t="s">
        <v>86</v>
      </c>
      <c r="B52" s="1" t="n">
        <v>670</v>
      </c>
      <c r="C52" s="1" t="n">
        <v>676</v>
      </c>
      <c r="D52" s="1" t="n">
        <v>891</v>
      </c>
      <c r="E52" s="1" t="n">
        <v>588.8</v>
      </c>
    </row>
    <row r="53" customFormat="false" ht="14.25" hidden="false" customHeight="false" outlineLevel="0" collapsed="false">
      <c r="A53" s="1" t="s">
        <v>313</v>
      </c>
      <c r="B53" s="1" t="n">
        <v>16243.5</v>
      </c>
      <c r="C53" s="1" t="n">
        <v>16250</v>
      </c>
      <c r="D53" s="1" t="n">
        <v>22500</v>
      </c>
      <c r="E53" s="1" t="n">
        <v>14900</v>
      </c>
    </row>
    <row r="54" customFormat="false" ht="14.25" hidden="false" customHeight="false" outlineLevel="0" collapsed="false">
      <c r="A54" s="1" t="s">
        <v>84</v>
      </c>
      <c r="B54" s="1" t="n">
        <v>510</v>
      </c>
      <c r="C54" s="1" t="n">
        <v>518</v>
      </c>
      <c r="D54" s="1" t="n">
        <v>801</v>
      </c>
      <c r="E54" s="1" t="n">
        <v>460.6</v>
      </c>
    </row>
    <row r="55" customFormat="false" ht="14.25" hidden="false" customHeight="false" outlineLevel="0" collapsed="false">
      <c r="A55" s="1" t="s">
        <v>779</v>
      </c>
      <c r="B55" s="1" t="n">
        <v>46700</v>
      </c>
      <c r="C55" s="1" t="n">
        <v>47350</v>
      </c>
      <c r="D55" s="1" t="n">
        <v>50724</v>
      </c>
      <c r="E55" s="1" t="n">
        <v>43800</v>
      </c>
    </row>
    <row r="56" customFormat="false" ht="14.25" hidden="false" customHeight="false" outlineLevel="0" collapsed="false">
      <c r="A56" s="1" t="s">
        <v>113</v>
      </c>
      <c r="B56" s="1" t="n">
        <v>472.9</v>
      </c>
      <c r="C56" s="1" t="n">
        <v>476</v>
      </c>
      <c r="D56" s="1" t="n">
        <v>916</v>
      </c>
      <c r="E56" s="1" t="n">
        <v>411.5</v>
      </c>
    </row>
    <row r="57" customFormat="false" ht="14.25" hidden="false" customHeight="false" outlineLevel="0" collapsed="false">
      <c r="A57" s="1" t="s">
        <v>45</v>
      </c>
      <c r="B57" s="1" t="n">
        <v>1210</v>
      </c>
      <c r="C57" s="1" t="n">
        <v>1232</v>
      </c>
      <c r="D57" s="1" t="n">
        <v>1556.1</v>
      </c>
      <c r="E57" s="1" t="n">
        <v>1103</v>
      </c>
    </row>
    <row r="58" customFormat="false" ht="14.25" hidden="false" customHeight="false" outlineLevel="0" collapsed="false">
      <c r="A58" s="1" t="s">
        <v>65</v>
      </c>
      <c r="B58" s="1" t="n">
        <v>200</v>
      </c>
      <c r="C58" s="1" t="n">
        <v>196</v>
      </c>
      <c r="D58" s="1" t="n">
        <v>240.1</v>
      </c>
      <c r="E58" s="1" t="n">
        <v>183</v>
      </c>
    </row>
    <row r="59" customFormat="false" ht="14.25" hidden="false" customHeight="false" outlineLevel="0" collapsed="false">
      <c r="A59" s="1" t="s">
        <v>529</v>
      </c>
      <c r="B59" s="1" t="n">
        <v>285</v>
      </c>
      <c r="C59" s="1" t="n">
        <v>285.9</v>
      </c>
      <c r="D59" s="1" t="n">
        <v>334</v>
      </c>
      <c r="E59" s="1" t="n">
        <v>239.3</v>
      </c>
    </row>
    <row r="60" customFormat="false" ht="14.25" hidden="false" customHeight="false" outlineLevel="0" collapsed="false">
      <c r="A60" s="1" t="s">
        <v>64</v>
      </c>
      <c r="B60" s="1" t="n">
        <v>670</v>
      </c>
      <c r="C60" s="1" t="n">
        <v>666</v>
      </c>
      <c r="D60" s="1" t="n">
        <v>807</v>
      </c>
      <c r="E60" s="1" t="n">
        <v>600</v>
      </c>
    </row>
    <row r="61" customFormat="false" ht="14.25" hidden="false" customHeight="false" outlineLevel="0" collapsed="false">
      <c r="A61" s="1" t="s">
        <v>92</v>
      </c>
      <c r="B61" s="1" t="n">
        <v>328.9</v>
      </c>
      <c r="C61" s="1" t="n">
        <v>324.5</v>
      </c>
      <c r="D61" s="1" t="n">
        <v>367.2</v>
      </c>
      <c r="E61" s="1" t="n">
        <v>272.3</v>
      </c>
    </row>
    <row r="62" customFormat="false" ht="14.25" hidden="false" customHeight="false" outlineLevel="0" collapsed="false">
      <c r="A62" s="1" t="s">
        <v>178</v>
      </c>
      <c r="B62" s="1" t="n">
        <v>481</v>
      </c>
      <c r="C62" s="1" t="n">
        <v>480</v>
      </c>
      <c r="D62" s="1" t="n">
        <v>518.9</v>
      </c>
      <c r="E62" s="1" t="n">
        <v>390</v>
      </c>
    </row>
    <row r="63" customFormat="false" ht="14.25" hidden="false" customHeight="false" outlineLevel="0" collapsed="false">
      <c r="A63" s="1" t="s">
        <v>46</v>
      </c>
      <c r="B63" s="1" t="n">
        <v>328</v>
      </c>
      <c r="C63" s="1" t="n">
        <v>324.5</v>
      </c>
      <c r="D63" s="1" t="n">
        <v>430.9</v>
      </c>
      <c r="E63" s="1" t="n">
        <v>295</v>
      </c>
    </row>
    <row r="64" customFormat="false" ht="14.25" hidden="false" customHeight="false" outlineLevel="0" collapsed="false">
      <c r="A64" s="1" t="s">
        <v>438</v>
      </c>
      <c r="B64" s="1" t="n">
        <v>1675</v>
      </c>
      <c r="C64" s="1" t="n">
        <v>1690</v>
      </c>
      <c r="D64" s="1" t="n">
        <v>2842.3</v>
      </c>
      <c r="E64" s="1" t="n">
        <v>1240</v>
      </c>
    </row>
    <row r="65" customFormat="false" ht="14.25" hidden="false" customHeight="false" outlineLevel="0" collapsed="false">
      <c r="A65" s="1" t="s">
        <v>442</v>
      </c>
      <c r="B65" s="1" t="n">
        <v>444</v>
      </c>
      <c r="C65" s="1" t="n">
        <v>440</v>
      </c>
      <c r="D65" s="1" t="n">
        <v>588</v>
      </c>
      <c r="E65" s="1" t="n">
        <v>404.1</v>
      </c>
    </row>
    <row r="66" customFormat="false" ht="14.25" hidden="false" customHeight="false" outlineLevel="0" collapsed="false">
      <c r="A66" s="1" t="s">
        <v>488</v>
      </c>
      <c r="B66" s="1" t="n">
        <v>550.9</v>
      </c>
      <c r="C66" s="1" t="n">
        <v>555</v>
      </c>
      <c r="D66" s="1" t="n">
        <v>825.3</v>
      </c>
      <c r="E66" s="1" t="n">
        <v>491</v>
      </c>
    </row>
    <row r="67" customFormat="false" ht="14.25" hidden="false" customHeight="false" outlineLevel="0" collapsed="false">
      <c r="A67" s="1" t="s">
        <v>122</v>
      </c>
      <c r="B67" s="1" t="n">
        <v>853</v>
      </c>
      <c r="C67" s="1" t="n">
        <v>925</v>
      </c>
      <c r="D67" s="1" t="n">
        <v>1038.8</v>
      </c>
      <c r="E67" s="1" t="n">
        <v>712</v>
      </c>
    </row>
    <row r="68" customFormat="false" ht="14.25" hidden="false" customHeight="false" outlineLevel="0" collapsed="false">
      <c r="A68" s="1" t="s">
        <v>73</v>
      </c>
      <c r="B68" s="1" t="n">
        <v>248.1</v>
      </c>
      <c r="C68" s="1" t="n">
        <v>245.9</v>
      </c>
      <c r="D68" s="1" t="n">
        <v>313</v>
      </c>
      <c r="E68" s="1" t="n">
        <v>225.4</v>
      </c>
    </row>
    <row r="69" customFormat="false" ht="14.25" hidden="false" customHeight="false" outlineLevel="0" collapsed="false">
      <c r="A69" s="1" t="s">
        <v>755</v>
      </c>
      <c r="B69" s="1" t="n">
        <v>1036</v>
      </c>
      <c r="C69" s="1" t="n">
        <v>1032</v>
      </c>
      <c r="D69" s="1" t="n">
        <v>1270</v>
      </c>
      <c r="E69" s="1" t="n">
        <v>936.6</v>
      </c>
    </row>
    <row r="70" customFormat="false" ht="14.25" hidden="false" customHeight="false" outlineLevel="0" collapsed="false">
      <c r="A70" s="1" t="s">
        <v>799</v>
      </c>
      <c r="B70" s="1" t="n">
        <v>1518.6</v>
      </c>
      <c r="C70" s="1" t="n">
        <v>1527</v>
      </c>
      <c r="D70" s="1" t="n">
        <v>2019</v>
      </c>
      <c r="E70" s="1" t="n">
        <v>1345</v>
      </c>
    </row>
    <row r="71" customFormat="false" ht="14.25" hidden="false" customHeight="false" outlineLevel="0" collapsed="false">
      <c r="A71" s="1" t="s">
        <v>536</v>
      </c>
      <c r="B71" s="1" t="n">
        <v>231.7</v>
      </c>
      <c r="C71" s="1" t="n">
        <v>232</v>
      </c>
      <c r="D71" s="1" t="n">
        <v>302</v>
      </c>
      <c r="E71" s="1" t="n">
        <v>203.5</v>
      </c>
    </row>
    <row r="72" customFormat="false" ht="14.25" hidden="false" customHeight="false" outlineLevel="0" collapsed="false">
      <c r="A72" s="1" t="s">
        <v>691</v>
      </c>
      <c r="B72" s="1" t="n">
        <v>998</v>
      </c>
      <c r="C72" s="1" t="n">
        <v>1014.9</v>
      </c>
      <c r="D72" s="1" t="n">
        <v>1367.3</v>
      </c>
      <c r="E72" s="1" t="n">
        <v>865</v>
      </c>
    </row>
    <row r="73" customFormat="false" ht="14.25" hidden="false" customHeight="false" outlineLevel="0" collapsed="false">
      <c r="A73" s="1" t="s">
        <v>699</v>
      </c>
      <c r="B73" s="1" t="n">
        <v>11983.6</v>
      </c>
      <c r="C73" s="1" t="n">
        <v>12222.8</v>
      </c>
      <c r="D73" s="1" t="n">
        <v>13530</v>
      </c>
      <c r="E73" s="1" t="n">
        <v>11007.1</v>
      </c>
    </row>
    <row r="74" customFormat="false" ht="14.25" hidden="false" customHeight="false" outlineLevel="0" collapsed="false">
      <c r="A74" s="1" t="s">
        <v>540</v>
      </c>
      <c r="B74" s="1" t="n">
        <v>353.9</v>
      </c>
      <c r="C74" s="1" t="n">
        <v>359</v>
      </c>
      <c r="D74" s="1" t="n">
        <v>589</v>
      </c>
      <c r="E74" s="1" t="n">
        <v>292.1</v>
      </c>
    </row>
    <row r="75" customFormat="false" ht="14.25" hidden="false" customHeight="false" outlineLevel="0" collapsed="false">
      <c r="A75" s="1" t="s">
        <v>367</v>
      </c>
      <c r="B75" s="1" t="n">
        <v>814.8</v>
      </c>
      <c r="C75" s="1" t="n">
        <v>801</v>
      </c>
      <c r="D75" s="1" t="n">
        <v>1008</v>
      </c>
      <c r="E75" s="1" t="n">
        <v>737</v>
      </c>
    </row>
    <row r="76" customFormat="false" ht="14.25" hidden="false" customHeight="false" outlineLevel="0" collapsed="false">
      <c r="A76" s="1" t="s">
        <v>399</v>
      </c>
      <c r="B76" s="1" t="n">
        <v>951.8</v>
      </c>
      <c r="C76" s="1" t="n">
        <v>980</v>
      </c>
      <c r="D76" s="1" t="n">
        <v>1464.8</v>
      </c>
      <c r="E76" s="1" t="n">
        <v>930.1</v>
      </c>
    </row>
    <row r="77" customFormat="false" ht="14.25" hidden="false" customHeight="false" outlineLevel="0" collapsed="false">
      <c r="A77" s="1" t="s">
        <v>788</v>
      </c>
      <c r="B77" s="1" t="n">
        <v>328</v>
      </c>
      <c r="C77" s="1" t="n">
        <v>325.1</v>
      </c>
      <c r="D77" s="1" t="n">
        <v>563</v>
      </c>
      <c r="E77" s="1" t="n">
        <v>308.7</v>
      </c>
    </row>
    <row r="78" customFormat="false" ht="14.25" hidden="false" customHeight="false" outlineLevel="0" collapsed="false">
      <c r="A78" s="1" t="s">
        <v>684</v>
      </c>
      <c r="B78" s="1" t="n">
        <v>688.9</v>
      </c>
      <c r="C78" s="1" t="n">
        <v>680</v>
      </c>
      <c r="D78" s="1" t="n">
        <v>876</v>
      </c>
      <c r="E78" s="1" t="n">
        <v>596</v>
      </c>
    </row>
    <row r="79" customFormat="false" ht="14.25" hidden="false" customHeight="false" outlineLevel="0" collapsed="false">
      <c r="A79" s="1" t="s">
        <v>111</v>
      </c>
      <c r="B79" s="1" t="n">
        <v>1299</v>
      </c>
      <c r="C79" s="1" t="n">
        <v>1325</v>
      </c>
      <c r="D79" s="1" t="n">
        <v>1441.6</v>
      </c>
      <c r="E79" s="1" t="n">
        <v>1131.9</v>
      </c>
    </row>
    <row r="80" customFormat="false" ht="14.25" hidden="false" customHeight="false" outlineLevel="0" collapsed="false">
      <c r="A80" s="1" t="s">
        <v>806</v>
      </c>
      <c r="B80" s="1" t="n">
        <v>706.9</v>
      </c>
      <c r="C80" s="1" t="n">
        <v>704.9</v>
      </c>
      <c r="D80" s="1" t="n">
        <v>868.1</v>
      </c>
      <c r="E80" s="1" t="n">
        <v>641.1</v>
      </c>
    </row>
    <row r="81" customFormat="false" ht="14.25" hidden="false" customHeight="false" outlineLevel="0" collapsed="false">
      <c r="A81" s="1" t="s">
        <v>410</v>
      </c>
      <c r="B81" s="1" t="n">
        <v>1351.9</v>
      </c>
      <c r="C81" s="1" t="n">
        <v>1347</v>
      </c>
      <c r="D81" s="1" t="n">
        <v>1625</v>
      </c>
      <c r="E81" s="1" t="n">
        <v>1161</v>
      </c>
    </row>
    <row r="82" customFormat="false" ht="14.25" hidden="false" customHeight="false" outlineLevel="0" collapsed="false">
      <c r="A82" s="1" t="s">
        <v>766</v>
      </c>
      <c r="B82" s="1" t="n">
        <v>679.9</v>
      </c>
      <c r="C82" s="1" t="n">
        <v>660</v>
      </c>
      <c r="D82" s="1" t="n">
        <v>880</v>
      </c>
      <c r="E82" s="1" t="n">
        <v>586</v>
      </c>
    </row>
    <row r="83" customFormat="false" ht="14.25" hidden="false" customHeight="false" outlineLevel="0" collapsed="false">
      <c r="A83" s="1" t="s">
        <v>548</v>
      </c>
      <c r="B83" s="1" t="n">
        <v>256</v>
      </c>
      <c r="C83" s="1" t="n">
        <v>254</v>
      </c>
      <c r="D83" s="1" t="n">
        <v>475.9</v>
      </c>
      <c r="E83" s="1" t="n">
        <v>216</v>
      </c>
    </row>
    <row r="84" customFormat="false" ht="14.25" hidden="false" customHeight="false" outlineLevel="0" collapsed="false">
      <c r="A84" s="1" t="s">
        <v>553</v>
      </c>
      <c r="B84" s="1" t="n">
        <v>250</v>
      </c>
      <c r="C84" s="1" t="n">
        <v>248</v>
      </c>
      <c r="D84" s="1" t="n">
        <v>306.5</v>
      </c>
      <c r="E84" s="1" t="n">
        <v>216.1</v>
      </c>
    </row>
    <row r="85" customFormat="false" ht="14.25" hidden="false" customHeight="false" outlineLevel="0" collapsed="false">
      <c r="A85" s="1" t="s">
        <v>496</v>
      </c>
      <c r="B85" s="1" t="n">
        <v>506</v>
      </c>
      <c r="C85" s="1" t="n">
        <v>500</v>
      </c>
      <c r="D85" s="1" t="n">
        <v>708</v>
      </c>
      <c r="E85" s="1" t="n">
        <v>459</v>
      </c>
    </row>
    <row r="86" customFormat="false" ht="14.25" hidden="false" customHeight="false" outlineLevel="0" collapsed="false">
      <c r="A86" s="1" t="s">
        <v>500</v>
      </c>
      <c r="B86" s="1" t="n">
        <v>427</v>
      </c>
      <c r="C86" s="1" t="n">
        <v>433</v>
      </c>
      <c r="D86" s="1" t="n">
        <v>1035.1</v>
      </c>
      <c r="E86" s="1" t="n">
        <v>395</v>
      </c>
    </row>
    <row r="87" customFormat="false" ht="14.25" hidden="false" customHeight="false" outlineLevel="0" collapsed="false">
      <c r="A87" s="1" t="s">
        <v>502</v>
      </c>
      <c r="B87" s="1" t="n">
        <v>396</v>
      </c>
      <c r="C87" s="1" t="n">
        <v>400</v>
      </c>
      <c r="D87" s="1" t="n">
        <v>800.8</v>
      </c>
      <c r="E87" s="1" t="n">
        <v>373.1</v>
      </c>
    </row>
    <row r="88" customFormat="false" ht="14.25" hidden="false" customHeight="false" outlineLevel="0" collapsed="false">
      <c r="A88" s="1" t="s">
        <v>74</v>
      </c>
      <c r="B88" s="1" t="n">
        <v>643</v>
      </c>
      <c r="C88" s="1" t="n">
        <v>645</v>
      </c>
      <c r="D88" s="1" t="n">
        <v>780</v>
      </c>
      <c r="E88" s="1" t="n">
        <v>555</v>
      </c>
    </row>
    <row r="89" customFormat="false" ht="14.25" hidden="false" customHeight="false" outlineLevel="0" collapsed="false">
      <c r="A89" s="1" t="s">
        <v>120</v>
      </c>
      <c r="B89" s="1" t="n">
        <v>866</v>
      </c>
      <c r="C89" s="1" t="n">
        <v>865.1</v>
      </c>
      <c r="D89" s="1" t="n">
        <v>1000</v>
      </c>
      <c r="E89" s="1" t="n">
        <v>762.5</v>
      </c>
    </row>
    <row r="90" customFormat="false" ht="14.25" hidden="false" customHeight="false" outlineLevel="0" collapsed="false">
      <c r="A90" s="1" t="s">
        <v>126</v>
      </c>
      <c r="B90" s="1" t="n">
        <v>257</v>
      </c>
      <c r="C90" s="1" t="n">
        <v>253.8</v>
      </c>
      <c r="D90" s="1" t="n">
        <v>290</v>
      </c>
      <c r="E90" s="1" t="n">
        <v>226</v>
      </c>
    </row>
    <row r="91" customFormat="false" ht="14.25" hidden="false" customHeight="false" outlineLevel="0" collapsed="false">
      <c r="A91" s="1" t="s">
        <v>107</v>
      </c>
      <c r="B91" s="1" t="n">
        <v>457</v>
      </c>
      <c r="C91" s="1" t="n">
        <v>463</v>
      </c>
      <c r="D91" s="1" t="n">
        <v>646.3</v>
      </c>
      <c r="E91" s="1" t="n">
        <v>376.5</v>
      </c>
    </row>
    <row r="92" customFormat="false" ht="14.25" hidden="false" customHeight="false" outlineLevel="0" collapsed="false">
      <c r="A92" s="1" t="s">
        <v>423</v>
      </c>
      <c r="B92" s="1" t="n">
        <v>582.1</v>
      </c>
      <c r="C92" s="1" t="n">
        <v>583.1</v>
      </c>
      <c r="D92" s="1" t="n">
        <v>843.5</v>
      </c>
      <c r="E92" s="1" t="n">
        <v>530.5</v>
      </c>
    </row>
    <row r="93" customFormat="false" ht="14.25" hidden="false" customHeight="false" outlineLevel="0" collapsed="false">
      <c r="A93" s="1" t="s">
        <v>764</v>
      </c>
      <c r="B93" s="1" t="n">
        <v>486</v>
      </c>
      <c r="C93" s="1" t="n">
        <v>491</v>
      </c>
      <c r="D93" s="1" t="n">
        <v>831</v>
      </c>
      <c r="E93" s="1" t="n">
        <v>430</v>
      </c>
    </row>
    <row r="94" customFormat="false" ht="14.25" hidden="false" customHeight="false" outlineLevel="0" collapsed="false">
      <c r="A94" s="1" t="s">
        <v>40</v>
      </c>
      <c r="B94" s="1" t="n">
        <v>389.9</v>
      </c>
      <c r="C94" s="1" t="n">
        <v>390.3</v>
      </c>
      <c r="D94" s="1" t="n">
        <v>506.8</v>
      </c>
      <c r="E94" s="1" t="n">
        <v>354.8</v>
      </c>
    </row>
    <row r="95" customFormat="false" ht="14.25" hidden="false" customHeight="false" outlineLevel="0" collapsed="false">
      <c r="A95" s="1" t="s">
        <v>103</v>
      </c>
      <c r="B95" s="1" t="n">
        <v>387.1</v>
      </c>
      <c r="C95" s="1" t="n">
        <v>388.8</v>
      </c>
      <c r="D95" s="1" t="n">
        <v>488</v>
      </c>
      <c r="E95" s="1" t="n">
        <v>348.9</v>
      </c>
    </row>
    <row r="96" customFormat="false" ht="14.25" hidden="false" customHeight="false" outlineLevel="0" collapsed="false">
      <c r="A96" s="1" t="s">
        <v>89</v>
      </c>
      <c r="B96" s="1" t="n">
        <v>386.9</v>
      </c>
      <c r="C96" s="1" t="n">
        <v>388.5</v>
      </c>
      <c r="D96" s="1" t="n">
        <v>498</v>
      </c>
      <c r="E96" s="1" t="n">
        <v>367.4</v>
      </c>
    </row>
    <row r="97" customFormat="false" ht="14.25" hidden="false" customHeight="false" outlineLevel="0" collapsed="false">
      <c r="A97" s="1" t="s">
        <v>601</v>
      </c>
      <c r="B97" s="1" t="n">
        <v>164</v>
      </c>
      <c r="C97" s="1" t="n">
        <v>161</v>
      </c>
      <c r="D97" s="1" t="n">
        <v>184.5</v>
      </c>
      <c r="E97" s="1" t="n">
        <v>147.7</v>
      </c>
    </row>
    <row r="98" customFormat="false" ht="14.25" hidden="false" customHeight="false" outlineLevel="0" collapsed="false">
      <c r="A98" s="1" t="s">
        <v>446</v>
      </c>
      <c r="B98" s="1" t="n">
        <v>417</v>
      </c>
      <c r="C98" s="1" t="n">
        <v>416.9</v>
      </c>
      <c r="D98" s="1" t="n">
        <v>526.5</v>
      </c>
      <c r="E98" s="1" t="n">
        <v>372.4</v>
      </c>
    </row>
    <row r="99" customFormat="false" ht="14.25" hidden="false" customHeight="false" outlineLevel="0" collapsed="false">
      <c r="A99" s="1" t="s">
        <v>94</v>
      </c>
      <c r="B99" s="1" t="n">
        <v>424</v>
      </c>
      <c r="C99" s="1" t="n">
        <v>416</v>
      </c>
      <c r="D99" s="1" t="n">
        <v>506</v>
      </c>
      <c r="E99" s="1" t="n">
        <v>382</v>
      </c>
    </row>
    <row r="100" customFormat="false" ht="14.25" hidden="false" customHeight="false" outlineLevel="0" collapsed="false">
      <c r="A100" s="1" t="s">
        <v>102</v>
      </c>
      <c r="B100" s="1" t="n">
        <v>356.8</v>
      </c>
      <c r="C100" s="1" t="n">
        <v>357</v>
      </c>
      <c r="D100" s="1" t="n">
        <v>503</v>
      </c>
      <c r="E100" s="1" t="n">
        <v>343.6</v>
      </c>
    </row>
    <row r="101" customFormat="false" ht="14.25" hidden="false" customHeight="false" outlineLevel="0" collapsed="false">
      <c r="A101" s="1" t="s">
        <v>121</v>
      </c>
      <c r="B101" s="1" t="n">
        <v>603</v>
      </c>
      <c r="C101" s="1" t="n">
        <v>602</v>
      </c>
      <c r="D101" s="1" t="n">
        <v>784</v>
      </c>
      <c r="E101" s="1" t="n">
        <v>545</v>
      </c>
    </row>
    <row r="102" customFormat="false" ht="14.25" hidden="false" customHeight="false" outlineLevel="0" collapsed="false">
      <c r="A102" s="1" t="s">
        <v>687</v>
      </c>
      <c r="B102" s="1" t="n">
        <v>926</v>
      </c>
      <c r="C102" s="1" t="n">
        <v>942</v>
      </c>
      <c r="D102" s="1" t="n">
        <v>1159.4</v>
      </c>
      <c r="E102" s="1" t="n">
        <v>780</v>
      </c>
    </row>
    <row r="103" customFormat="false" ht="14.25" hidden="false" customHeight="false" outlineLevel="0" collapsed="false">
      <c r="A103" s="1" t="s">
        <v>71</v>
      </c>
      <c r="B103" s="1" t="n">
        <v>710</v>
      </c>
      <c r="C103" s="1" t="n">
        <v>709</v>
      </c>
      <c r="D103" s="1" t="n">
        <v>1195</v>
      </c>
      <c r="E103" s="1" t="n">
        <v>660</v>
      </c>
    </row>
    <row r="104" customFormat="false" ht="14.25" hidden="false" customHeight="false" outlineLevel="0" collapsed="false">
      <c r="A104" s="1" t="s">
        <v>454</v>
      </c>
      <c r="B104" s="1" t="n">
        <v>734</v>
      </c>
      <c r="C104" s="1" t="n">
        <v>713.1</v>
      </c>
      <c r="D104" s="1" t="n">
        <v>1482</v>
      </c>
      <c r="E104" s="1" t="n">
        <v>608</v>
      </c>
    </row>
    <row r="105" customFormat="false" ht="14.25" hidden="false" customHeight="false" outlineLevel="0" collapsed="false">
      <c r="A105" s="1" t="s">
        <v>199</v>
      </c>
      <c r="B105" s="1" t="n">
        <v>881</v>
      </c>
      <c r="C105" s="1" t="n">
        <v>881</v>
      </c>
      <c r="D105" s="1" t="n">
        <v>999</v>
      </c>
      <c r="E105" s="1" t="n">
        <v>780</v>
      </c>
    </row>
    <row r="106" customFormat="false" ht="14.25" hidden="false" customHeight="false" outlineLevel="0" collapsed="false">
      <c r="A106" s="1" t="s">
        <v>509</v>
      </c>
      <c r="B106" s="1" t="n">
        <v>434</v>
      </c>
      <c r="C106" s="1" t="n">
        <v>440</v>
      </c>
      <c r="D106" s="1" t="n">
        <v>716</v>
      </c>
      <c r="E106" s="1" t="n">
        <v>398</v>
      </c>
    </row>
    <row r="107" customFormat="false" ht="14.25" hidden="false" customHeight="false" outlineLevel="0" collapsed="false">
      <c r="A107" s="1" t="s">
        <v>532</v>
      </c>
      <c r="B107" s="1" t="n">
        <v>533</v>
      </c>
      <c r="C107" s="1" t="n">
        <v>529</v>
      </c>
      <c r="D107" s="1" t="n">
        <v>684.9</v>
      </c>
      <c r="E107" s="1" t="n">
        <v>438.1</v>
      </c>
    </row>
    <row r="108" customFormat="false" ht="14.25" hidden="false" customHeight="false" outlineLevel="0" collapsed="false">
      <c r="A108" s="1" t="s">
        <v>802</v>
      </c>
      <c r="B108" s="1" t="n">
        <v>940</v>
      </c>
      <c r="C108" s="1" t="n">
        <v>953</v>
      </c>
      <c r="D108" s="1" t="n">
        <v>1140</v>
      </c>
      <c r="E108" s="1" t="n">
        <v>837</v>
      </c>
    </row>
    <row r="109" customFormat="false" ht="14.25" hidden="false" customHeight="false" outlineLevel="0" collapsed="false">
      <c r="A109" s="1" t="s">
        <v>803</v>
      </c>
      <c r="B109" s="1" t="n">
        <v>1267</v>
      </c>
      <c r="C109" s="1" t="n">
        <v>1241.5</v>
      </c>
      <c r="D109" s="1" t="n">
        <v>1860.4</v>
      </c>
      <c r="E109" s="1" t="n">
        <v>1059</v>
      </c>
    </row>
    <row r="110" customFormat="false" ht="14.25" hidden="false" customHeight="false" outlineLevel="0" collapsed="false">
      <c r="A110" s="1" t="s">
        <v>542</v>
      </c>
      <c r="B110" s="1" t="n">
        <v>293</v>
      </c>
      <c r="C110" s="1" t="n">
        <v>292.7</v>
      </c>
      <c r="D110" s="1" t="n">
        <v>335</v>
      </c>
      <c r="E110" s="1" t="n">
        <v>246.2</v>
      </c>
    </row>
    <row r="111" customFormat="false" ht="14.25" hidden="false" customHeight="false" outlineLevel="0" collapsed="false">
      <c r="A111" s="1" t="s">
        <v>886</v>
      </c>
      <c r="B111" s="1" t="n">
        <v>382</v>
      </c>
      <c r="C111" s="1" t="n">
        <v>382</v>
      </c>
      <c r="D111" s="1" t="n">
        <v>399</v>
      </c>
      <c r="E111" s="1" t="n">
        <v>250</v>
      </c>
    </row>
    <row r="112" customFormat="false" ht="14.25" hidden="false" customHeight="false" outlineLevel="0" collapsed="false">
      <c r="A112" s="1" t="s">
        <v>706</v>
      </c>
      <c r="B112" s="1" t="n">
        <v>782</v>
      </c>
      <c r="C112" s="1" t="n">
        <v>785.1</v>
      </c>
      <c r="D112" s="1" t="n">
        <v>1000</v>
      </c>
      <c r="E112" s="1" t="n">
        <v>648</v>
      </c>
    </row>
    <row r="113" customFormat="false" ht="14.25" hidden="false" customHeight="false" outlineLevel="0" collapsed="false">
      <c r="A113" s="1" t="s">
        <v>205</v>
      </c>
      <c r="B113" s="1" t="n">
        <v>1120</v>
      </c>
      <c r="C113" s="1" t="n">
        <v>1153.5</v>
      </c>
      <c r="D113" s="1" t="n">
        <v>1541.2</v>
      </c>
      <c r="E113" s="1" t="n">
        <v>1043.8</v>
      </c>
    </row>
    <row r="114" customFormat="false" ht="14.25" hidden="false" customHeight="false" outlineLevel="0" collapsed="false">
      <c r="A114" s="1" t="s">
        <v>565</v>
      </c>
      <c r="B114" s="1" t="n">
        <v>480.3</v>
      </c>
      <c r="C114" s="1" t="n">
        <v>478.1</v>
      </c>
      <c r="D114" s="1" t="n">
        <v>711</v>
      </c>
      <c r="E114" s="1" t="n">
        <v>379.2</v>
      </c>
    </row>
    <row r="115" customFormat="false" ht="14.25" hidden="false" customHeight="false" outlineLevel="0" collapsed="false">
      <c r="A115" s="1" t="s">
        <v>809</v>
      </c>
      <c r="B115" s="1" t="n">
        <v>1544.9</v>
      </c>
      <c r="C115" s="1" t="n">
        <v>1612</v>
      </c>
      <c r="D115" s="1" t="n">
        <v>1728</v>
      </c>
      <c r="E115" s="1" t="n">
        <v>1130.2</v>
      </c>
    </row>
    <row r="116" customFormat="false" ht="14.25" hidden="false" customHeight="false" outlineLevel="0" collapsed="false">
      <c r="A116" s="1" t="s">
        <v>118</v>
      </c>
      <c r="B116" s="917" t="n">
        <v>715</v>
      </c>
      <c r="C116" s="1" t="n">
        <v>700</v>
      </c>
      <c r="D116" s="1" t="n">
        <v>1002.6</v>
      </c>
      <c r="E116" s="1" t="n">
        <v>630</v>
      </c>
    </row>
    <row r="117" customFormat="false" ht="14.25" hidden="false" customHeight="false" outlineLevel="0" collapsed="false">
      <c r="A117" s="1" t="s">
        <v>814</v>
      </c>
      <c r="B117" s="1" t="n">
        <v>1998.5</v>
      </c>
      <c r="C117" s="1" t="n">
        <v>2010</v>
      </c>
      <c r="D117" s="1" t="n">
        <v>4271</v>
      </c>
      <c r="E117" s="1" t="n">
        <v>1800</v>
      </c>
    </row>
    <row r="118" customFormat="false" ht="14.25" hidden="false" customHeight="false" outlineLevel="0" collapsed="false">
      <c r="A118" s="1" t="s">
        <v>574</v>
      </c>
      <c r="B118" s="1" t="n">
        <v>553</v>
      </c>
      <c r="C118" s="1" t="n">
        <v>559</v>
      </c>
      <c r="D118" s="1" t="n">
        <v>711</v>
      </c>
      <c r="E118" s="1" t="n">
        <v>490</v>
      </c>
    </row>
    <row r="119" customFormat="false" ht="14.25" hidden="false" customHeight="false" outlineLevel="0" collapsed="false">
      <c r="A119" s="1" t="s">
        <v>528</v>
      </c>
      <c r="B119" s="1" t="n">
        <v>344.1</v>
      </c>
      <c r="C119" s="1" t="n">
        <v>357</v>
      </c>
      <c r="D119" s="1" t="n">
        <v>521.6</v>
      </c>
      <c r="E119" s="1" t="n">
        <v>254</v>
      </c>
    </row>
    <row r="120" customFormat="false" ht="14.25" hidden="false" customHeight="false" outlineLevel="0" collapsed="false">
      <c r="A120" s="1" t="s">
        <v>93</v>
      </c>
      <c r="B120" s="1" t="n">
        <v>183</v>
      </c>
      <c r="C120" s="1" t="n">
        <v>182</v>
      </c>
      <c r="D120" s="1" t="n">
        <v>228</v>
      </c>
      <c r="E120" s="1" t="n">
        <v>166</v>
      </c>
    </row>
    <row r="121" customFormat="false" ht="14.25" hidden="false" customHeight="false" outlineLevel="0" collapsed="false">
      <c r="A121" s="1" t="s">
        <v>584</v>
      </c>
      <c r="B121" s="1" t="n">
        <v>219.7</v>
      </c>
      <c r="C121" s="1" t="n">
        <v>217.7</v>
      </c>
      <c r="D121" s="1" t="n">
        <v>318</v>
      </c>
      <c r="E121" s="1" t="n">
        <v>197</v>
      </c>
    </row>
    <row r="122" customFormat="false" ht="14.25" hidden="false" customHeight="false" outlineLevel="0" collapsed="false">
      <c r="A122" s="1" t="s">
        <v>822</v>
      </c>
      <c r="B122" s="1" t="n">
        <v>1120</v>
      </c>
      <c r="C122" s="1" t="n">
        <v>1108</v>
      </c>
      <c r="D122" s="1" t="n">
        <v>1180</v>
      </c>
      <c r="E122" s="1" t="n">
        <v>771</v>
      </c>
    </row>
    <row r="123" customFormat="false" ht="14.25" hidden="false" customHeight="false" outlineLevel="0" collapsed="false">
      <c r="A123" s="1" t="s">
        <v>79</v>
      </c>
      <c r="B123" s="1" t="n">
        <v>376</v>
      </c>
      <c r="C123" s="1" t="n">
        <v>381.9</v>
      </c>
      <c r="D123" s="1" t="n">
        <v>489</v>
      </c>
      <c r="E123" s="1" t="n">
        <v>260</v>
      </c>
    </row>
    <row r="124" customFormat="false" ht="14.25" hidden="false" customHeight="false" outlineLevel="0" collapsed="false">
      <c r="A124" s="1" t="s">
        <v>824</v>
      </c>
      <c r="B124" s="1" t="n">
        <v>1621</v>
      </c>
      <c r="C124" s="1" t="n">
        <v>1535</v>
      </c>
      <c r="D124" s="1" t="n">
        <v>1980</v>
      </c>
      <c r="E124" s="1" t="n">
        <v>1395</v>
      </c>
    </row>
    <row r="125" customFormat="false" ht="14.25" hidden="false" customHeight="false" outlineLevel="0" collapsed="false">
      <c r="A125" s="1" t="s">
        <v>530</v>
      </c>
      <c r="B125" s="1" t="n">
        <v>504.6</v>
      </c>
      <c r="C125" s="1" t="n">
        <v>507</v>
      </c>
      <c r="D125" s="1" t="n">
        <v>554.7</v>
      </c>
      <c r="E125" s="1" t="n">
        <v>263.9</v>
      </c>
    </row>
    <row r="126" customFormat="false" ht="14.25" hidden="false" customHeight="false" outlineLevel="0" collapsed="false">
      <c r="A126" s="1" t="s">
        <v>829</v>
      </c>
      <c r="B126" s="1" t="n">
        <v>1134</v>
      </c>
      <c r="C126" s="1" t="n">
        <v>1137</v>
      </c>
      <c r="D126" s="1" t="n">
        <v>1311</v>
      </c>
      <c r="E126" s="1" t="n">
        <v>795.2</v>
      </c>
    </row>
    <row r="127" customFormat="false" ht="14.25" hidden="false" customHeight="false" outlineLevel="0" collapsed="false">
      <c r="A127" s="1" t="s">
        <v>607</v>
      </c>
      <c r="B127" s="1" t="n">
        <v>292</v>
      </c>
      <c r="C127" s="1" t="n">
        <v>295</v>
      </c>
      <c r="D127" s="1" t="n">
        <v>392.9</v>
      </c>
      <c r="E127" s="1" t="n">
        <v>267</v>
      </c>
    </row>
    <row r="128" customFormat="false" ht="14.25" hidden="false" customHeight="false" outlineLevel="0" collapsed="false">
      <c r="A128" s="1" t="s">
        <v>887</v>
      </c>
      <c r="B128" s="1" t="n">
        <v>1165</v>
      </c>
      <c r="C128" s="1" t="n">
        <v>1188</v>
      </c>
      <c r="D128" s="1" t="n">
        <v>1188</v>
      </c>
      <c r="E128" s="1" t="n">
        <v>1076</v>
      </c>
    </row>
    <row r="129" customFormat="false" ht="14.25" hidden="false" customHeight="false" outlineLevel="0" collapsed="false">
      <c r="A129" s="1" t="s">
        <v>464</v>
      </c>
      <c r="B129" s="1" t="n">
        <v>834.9</v>
      </c>
      <c r="C129" s="1" t="n">
        <v>847.9</v>
      </c>
      <c r="D129" s="1" t="n">
        <v>1622.7</v>
      </c>
      <c r="E129" s="1" t="n">
        <v>686</v>
      </c>
    </row>
    <row r="130" customFormat="false" ht="14.25" hidden="false" customHeight="false" outlineLevel="0" collapsed="false">
      <c r="A130" s="1" t="s">
        <v>852</v>
      </c>
      <c r="B130" s="1" t="n">
        <v>9.1</v>
      </c>
      <c r="C130" s="1" t="n">
        <v>9.15</v>
      </c>
      <c r="D130" s="1" t="n">
        <v>10.86</v>
      </c>
      <c r="E130" s="1" t="n">
        <v>8.64</v>
      </c>
    </row>
    <row r="131" customFormat="false" ht="14.25" hidden="false" customHeight="false" outlineLevel="0" collapsed="false">
      <c r="A131" s="1" t="s">
        <v>853</v>
      </c>
      <c r="B131" s="1" t="n">
        <v>8.84</v>
      </c>
      <c r="C131" s="1" t="n">
        <v>8.67</v>
      </c>
      <c r="D131" s="1" t="n">
        <v>10.6</v>
      </c>
      <c r="E131" s="1" t="n">
        <v>8.48</v>
      </c>
    </row>
    <row r="132" customFormat="false" ht="14.25" hidden="false" customHeight="false" outlineLevel="0" collapsed="false">
      <c r="A132" s="1" t="s">
        <v>426</v>
      </c>
      <c r="B132" s="1" t="n">
        <v>1200</v>
      </c>
      <c r="C132" s="1" t="n">
        <v>1220</v>
      </c>
      <c r="D132" s="1" t="n">
        <v>1294</v>
      </c>
      <c r="E132" s="1" t="n">
        <v>1115.2</v>
      </c>
    </row>
    <row r="133" customFormat="false" ht="14.25" hidden="false" customHeight="false" outlineLevel="0" collapsed="false">
      <c r="A133" s="1" t="s">
        <v>854</v>
      </c>
      <c r="B133" s="1" t="n">
        <v>10.05</v>
      </c>
      <c r="C133" s="1" t="n">
        <v>10.25</v>
      </c>
      <c r="D133" s="1" t="n">
        <v>11.93</v>
      </c>
      <c r="E133" s="1" t="n">
        <v>9.75</v>
      </c>
    </row>
    <row r="134" customFormat="false" ht="14.25" hidden="false" customHeight="false" outlineLevel="0" collapsed="false">
      <c r="A134" s="1" t="s">
        <v>594</v>
      </c>
      <c r="B134" s="1" t="n">
        <v>9.8</v>
      </c>
      <c r="C134" s="1" t="n">
        <v>9.8</v>
      </c>
      <c r="D134" s="1" t="n">
        <v>11.74</v>
      </c>
      <c r="E134" s="1" t="n">
        <v>9.4</v>
      </c>
    </row>
    <row r="135" customFormat="false" ht="14.25" hidden="false" customHeight="false" outlineLevel="0" collapsed="false">
      <c r="A135" s="1" t="s">
        <v>334</v>
      </c>
      <c r="B135" s="1" t="n">
        <v>923</v>
      </c>
      <c r="C135" s="1" t="n">
        <v>919</v>
      </c>
      <c r="D135" s="1" t="n">
        <v>1205</v>
      </c>
      <c r="E135" s="1" t="n">
        <v>840</v>
      </c>
    </row>
    <row r="136" customFormat="false" ht="14.25" hidden="false" customHeight="false" outlineLevel="0" collapsed="false">
      <c r="A136" s="1" t="s">
        <v>825</v>
      </c>
      <c r="B136" s="1" t="n">
        <v>9.28</v>
      </c>
      <c r="C136" s="1" t="n">
        <v>9.35</v>
      </c>
      <c r="D136" s="1" t="n">
        <v>11.97</v>
      </c>
      <c r="E136" s="1" t="n">
        <v>8.97</v>
      </c>
    </row>
    <row r="137" customFormat="false" ht="14.25" hidden="false" customHeight="false" outlineLevel="0" collapsed="false">
      <c r="A137" s="1" t="s">
        <v>362</v>
      </c>
      <c r="B137" s="1" t="n">
        <v>1125</v>
      </c>
      <c r="C137" s="1" t="n">
        <v>1132</v>
      </c>
      <c r="D137" s="1" t="n">
        <v>1144</v>
      </c>
      <c r="E137" s="1" t="n">
        <v>1062.1</v>
      </c>
    </row>
    <row r="138" customFormat="false" ht="14.25" hidden="false" customHeight="false" outlineLevel="0" collapsed="false">
      <c r="A138" s="1" t="s">
        <v>615</v>
      </c>
      <c r="B138" s="1" t="n">
        <v>167.8</v>
      </c>
      <c r="C138" s="1" t="n">
        <v>167.1</v>
      </c>
      <c r="D138" s="1" t="n">
        <v>313.8</v>
      </c>
      <c r="E138" s="1" t="n">
        <v>156</v>
      </c>
    </row>
    <row r="139" customFormat="false" ht="14.25" hidden="false" customHeight="false" outlineLevel="0" collapsed="false">
      <c r="A139" s="1" t="s">
        <v>617</v>
      </c>
      <c r="B139" s="1" t="n">
        <v>670.1</v>
      </c>
      <c r="C139" s="1" t="n">
        <v>676.4</v>
      </c>
      <c r="D139" s="1" t="n">
        <v>758</v>
      </c>
      <c r="E139" s="1" t="n">
        <v>552.4</v>
      </c>
    </row>
    <row r="140" customFormat="false" ht="14.25" hidden="false" customHeight="false" outlineLevel="0" collapsed="false">
      <c r="A140" s="1" t="s">
        <v>620</v>
      </c>
      <c r="B140" s="1" t="n">
        <v>583.5</v>
      </c>
      <c r="C140" s="1" t="n">
        <v>570</v>
      </c>
      <c r="D140" s="1" t="n">
        <v>790</v>
      </c>
      <c r="E140" s="1" t="n">
        <v>526</v>
      </c>
    </row>
    <row r="141" customFormat="false" ht="14.25" hidden="false" customHeight="false" outlineLevel="0" collapsed="false">
      <c r="A141" s="1" t="s">
        <v>81</v>
      </c>
      <c r="B141" s="1" t="n">
        <v>278</v>
      </c>
      <c r="C141" s="1" t="n">
        <v>280</v>
      </c>
      <c r="D141" s="1" t="n">
        <v>340</v>
      </c>
      <c r="E141" s="1" t="n">
        <v>225.4</v>
      </c>
    </row>
    <row r="142" customFormat="false" ht="14.25" hidden="false" customHeight="false" outlineLevel="0" collapsed="false">
      <c r="A142" s="1" t="s">
        <v>124</v>
      </c>
      <c r="B142" s="1" t="n">
        <v>397.6</v>
      </c>
      <c r="C142" s="1" t="n">
        <v>405.4</v>
      </c>
      <c r="D142" s="1" t="n">
        <v>492.6</v>
      </c>
      <c r="E142" s="1" t="n">
        <v>250</v>
      </c>
    </row>
    <row r="143" customFormat="false" ht="14.25" hidden="false" customHeight="false" outlineLevel="0" collapsed="false">
      <c r="A143" s="1" t="s">
        <v>458</v>
      </c>
      <c r="B143" s="1" t="n">
        <v>1140</v>
      </c>
      <c r="C143" s="1" t="n">
        <v>1118</v>
      </c>
      <c r="D143" s="1" t="n">
        <v>2001.4</v>
      </c>
      <c r="E143" s="1" t="n">
        <v>822</v>
      </c>
    </row>
    <row r="144" customFormat="false" ht="14.25" hidden="false" customHeight="false" outlineLevel="0" collapsed="false">
      <c r="A144" s="1" t="s">
        <v>551</v>
      </c>
      <c r="B144" s="1" t="n">
        <v>298.7</v>
      </c>
      <c r="C144" s="1" t="n">
        <v>298.8</v>
      </c>
      <c r="D144" s="1" t="n">
        <v>427.2</v>
      </c>
      <c r="E144" s="1" t="n">
        <v>262</v>
      </c>
    </row>
    <row r="145" customFormat="false" ht="14.25" hidden="false" customHeight="false" outlineLevel="0" collapsed="false">
      <c r="A145" s="1" t="s">
        <v>549</v>
      </c>
      <c r="B145" s="1" t="n">
        <v>429</v>
      </c>
      <c r="C145" s="1" t="n">
        <v>425</v>
      </c>
      <c r="D145" s="1" t="n">
        <v>465</v>
      </c>
      <c r="E145" s="1" t="n">
        <v>308</v>
      </c>
    </row>
    <row r="146" customFormat="false" ht="14.25" hidden="false" customHeight="false" outlineLevel="0" collapsed="false">
      <c r="A146" s="1" t="s">
        <v>558</v>
      </c>
      <c r="B146" s="1" t="n">
        <v>564.7</v>
      </c>
      <c r="C146" s="1" t="n">
        <v>542.3</v>
      </c>
      <c r="D146" s="1" t="n">
        <v>625</v>
      </c>
      <c r="E146" s="1" t="n">
        <v>310</v>
      </c>
    </row>
    <row r="147" customFormat="false" ht="14.25" hidden="false" customHeight="false" outlineLevel="0" collapsed="false">
      <c r="A147" s="1" t="s">
        <v>808</v>
      </c>
      <c r="B147" s="1" t="n">
        <v>857</v>
      </c>
      <c r="C147" s="1" t="n">
        <v>849</v>
      </c>
      <c r="D147" s="1" t="n">
        <v>1382</v>
      </c>
      <c r="E147" s="1" t="n">
        <v>734.1</v>
      </c>
    </row>
    <row r="148" customFormat="false" ht="14.25" hidden="false" customHeight="false" outlineLevel="0" collapsed="false">
      <c r="A148" s="1" t="s">
        <v>561</v>
      </c>
      <c r="B148" s="1" t="n">
        <v>274.7</v>
      </c>
      <c r="C148" s="1" t="n">
        <v>281.8</v>
      </c>
      <c r="D148" s="1" t="n">
        <v>599.7</v>
      </c>
      <c r="E148" s="1" t="n">
        <v>223.4</v>
      </c>
    </row>
    <row r="149" customFormat="false" ht="14.25" hidden="false" customHeight="false" outlineLevel="0" collapsed="false">
      <c r="A149" s="1" t="s">
        <v>804</v>
      </c>
      <c r="B149" s="1" t="n">
        <v>9.23</v>
      </c>
      <c r="C149" s="1" t="n">
        <v>8.96</v>
      </c>
      <c r="D149" s="1" t="n">
        <v>11.5</v>
      </c>
      <c r="E149" s="1" t="n">
        <v>8.6</v>
      </c>
    </row>
    <row r="150" customFormat="false" ht="14.25" hidden="false" customHeight="false" outlineLevel="0" collapsed="false">
      <c r="A150" s="1" t="s">
        <v>811</v>
      </c>
      <c r="B150" s="1" t="n">
        <v>2214</v>
      </c>
      <c r="C150" s="1" t="n">
        <v>2196.9</v>
      </c>
      <c r="D150" s="1" t="n">
        <v>4026.2</v>
      </c>
      <c r="E150" s="1" t="n">
        <v>1968.1</v>
      </c>
    </row>
    <row r="151" customFormat="false" ht="14.25" hidden="false" customHeight="false" outlineLevel="0" collapsed="false">
      <c r="A151" s="1" t="s">
        <v>78</v>
      </c>
      <c r="B151" s="1" t="n">
        <v>1694.1</v>
      </c>
      <c r="C151" s="1" t="n">
        <v>1740</v>
      </c>
      <c r="D151" s="1" t="n">
        <v>2750</v>
      </c>
      <c r="E151" s="1" t="n">
        <v>1471</v>
      </c>
    </row>
    <row r="152" customFormat="false" ht="14.25" hidden="false" customHeight="false" outlineLevel="0" collapsed="false">
      <c r="A152" s="1" t="s">
        <v>570</v>
      </c>
      <c r="B152" s="917" t="n">
        <v>744.9</v>
      </c>
      <c r="C152" s="1" t="n">
        <v>749</v>
      </c>
      <c r="D152" s="1" t="n">
        <v>905.6</v>
      </c>
      <c r="E152" s="1" t="n">
        <v>322.2</v>
      </c>
    </row>
    <row r="153" customFormat="false" ht="14.25" hidden="false" customHeight="false" outlineLevel="0" collapsed="false">
      <c r="A153" s="1" t="s">
        <v>815</v>
      </c>
      <c r="B153" s="917" t="n">
        <v>815</v>
      </c>
      <c r="C153" s="1" t="n">
        <v>800</v>
      </c>
      <c r="D153" s="1" t="n">
        <v>1067</v>
      </c>
      <c r="E153" s="1" t="n">
        <v>696</v>
      </c>
    </row>
    <row r="154" customFormat="false" ht="14.25" hidden="false" customHeight="false" outlineLevel="0" collapsed="false">
      <c r="A154" s="1" t="s">
        <v>559</v>
      </c>
      <c r="B154" s="917" t="n">
        <v>349</v>
      </c>
      <c r="C154" s="1" t="n">
        <v>356</v>
      </c>
      <c r="D154" s="1" t="n">
        <v>468</v>
      </c>
      <c r="E154" s="1" t="n">
        <v>259.5</v>
      </c>
    </row>
    <row r="155" customFormat="false" ht="14.25" hidden="false" customHeight="false" outlineLevel="0" collapsed="false">
      <c r="A155" s="1" t="s">
        <v>537</v>
      </c>
      <c r="B155" s="1" t="n">
        <v>192</v>
      </c>
      <c r="C155" s="1" t="n">
        <v>191</v>
      </c>
      <c r="D155" s="1" t="n">
        <v>233.5</v>
      </c>
      <c r="E155" s="1" t="n">
        <v>172.9</v>
      </c>
    </row>
    <row r="156" customFormat="false" ht="14.25" hidden="false" customHeight="false" outlineLevel="0" collapsed="false">
      <c r="A156" s="1" t="s">
        <v>818</v>
      </c>
      <c r="B156" s="1" t="n">
        <v>1018</v>
      </c>
      <c r="C156" s="1" t="n">
        <v>1011</v>
      </c>
      <c r="D156" s="1" t="n">
        <v>1284.9</v>
      </c>
      <c r="E156" s="1" t="n">
        <v>950</v>
      </c>
    </row>
    <row r="157" customFormat="false" ht="14.25" hidden="false" customHeight="false" outlineLevel="0" collapsed="false">
      <c r="A157" s="1" t="s">
        <v>821</v>
      </c>
      <c r="B157" s="1" t="n">
        <v>1339</v>
      </c>
      <c r="C157" s="1" t="n">
        <v>1334.9</v>
      </c>
      <c r="D157" s="1" t="n">
        <v>3047</v>
      </c>
      <c r="E157" s="1" t="n">
        <v>1234.5</v>
      </c>
    </row>
    <row r="158" customFormat="false" ht="14.25" hidden="false" customHeight="false" outlineLevel="0" collapsed="false">
      <c r="A158" s="1" t="s">
        <v>98</v>
      </c>
      <c r="B158" s="1" t="n">
        <v>593</v>
      </c>
      <c r="C158" s="1" t="n">
        <v>600.39</v>
      </c>
      <c r="D158" s="1" t="n">
        <v>709</v>
      </c>
      <c r="E158" s="1" t="n">
        <v>495</v>
      </c>
    </row>
    <row r="159" customFormat="false" ht="14.25" hidden="false" customHeight="false" outlineLevel="0" collapsed="false">
      <c r="A159" s="1" t="s">
        <v>590</v>
      </c>
      <c r="B159" s="1" t="n">
        <v>251.3</v>
      </c>
      <c r="C159" s="1" t="n">
        <v>254</v>
      </c>
      <c r="D159" s="1" t="n">
        <v>316</v>
      </c>
      <c r="E159" s="1" t="n">
        <v>226</v>
      </c>
    </row>
    <row r="160" customFormat="false" ht="14.25" hidden="false" customHeight="false" outlineLevel="0" collapsed="false">
      <c r="A160" s="1" t="s">
        <v>593</v>
      </c>
      <c r="B160" s="1" t="n">
        <v>343</v>
      </c>
      <c r="C160" s="1" t="n">
        <v>343</v>
      </c>
      <c r="D160" s="1" t="n">
        <v>409.9</v>
      </c>
      <c r="E160" s="1" t="n">
        <v>268</v>
      </c>
    </row>
    <row r="161" customFormat="false" ht="14.25" hidden="false" customHeight="false" outlineLevel="0" collapsed="false">
      <c r="A161" s="1" t="s">
        <v>597</v>
      </c>
      <c r="B161" s="1" t="n">
        <v>231.7</v>
      </c>
      <c r="C161" s="1" t="n">
        <v>230.9</v>
      </c>
      <c r="D161" s="1" t="n">
        <v>283.4</v>
      </c>
      <c r="E161" s="1" t="n">
        <v>204.6</v>
      </c>
    </row>
    <row r="162" customFormat="false" ht="14.25" hidden="false" customHeight="false" outlineLevel="0" collapsed="false">
      <c r="A162" s="1" t="s">
        <v>618</v>
      </c>
      <c r="B162" s="1" t="n">
        <v>2009.2</v>
      </c>
      <c r="C162" s="1" t="n">
        <v>2014</v>
      </c>
      <c r="D162" s="1" t="n">
        <v>3486</v>
      </c>
      <c r="E162" s="1" t="n">
        <v>1912</v>
      </c>
    </row>
    <row r="163" customFormat="false" ht="14.25" hidden="false" customHeight="false" outlineLevel="0" collapsed="false">
      <c r="A163" s="1" t="s">
        <v>828</v>
      </c>
      <c r="B163" s="1" t="n">
        <v>1694</v>
      </c>
      <c r="C163" s="1" t="n">
        <v>1685</v>
      </c>
      <c r="D163" s="1" t="n">
        <v>2426.4</v>
      </c>
      <c r="E163" s="1" t="n">
        <v>1490</v>
      </c>
    </row>
    <row r="164" customFormat="false" ht="14.25" hidden="false" customHeight="false" outlineLevel="0" collapsed="false">
      <c r="A164" s="1" t="s">
        <v>850</v>
      </c>
      <c r="B164" s="1" t="n">
        <v>9.13</v>
      </c>
      <c r="C164" s="1" t="n">
        <v>9.19</v>
      </c>
      <c r="D164" s="1" t="n">
        <v>11.1</v>
      </c>
      <c r="E164" s="1" t="n">
        <v>8.86</v>
      </c>
    </row>
    <row r="165" customFormat="false" ht="14.25" hidden="false" customHeight="false" outlineLevel="0" collapsed="false">
      <c r="A165" s="1" t="s">
        <v>604</v>
      </c>
      <c r="B165" s="1" t="n">
        <v>271.8</v>
      </c>
      <c r="C165" s="1" t="n">
        <v>267.5</v>
      </c>
      <c r="D165" s="1" t="n">
        <v>527</v>
      </c>
      <c r="E165" s="1" t="n">
        <v>252.3</v>
      </c>
    </row>
    <row r="166" customFormat="false" ht="14.25" hidden="false" customHeight="false" outlineLevel="0" collapsed="false">
      <c r="A166" s="1" t="s">
        <v>851</v>
      </c>
      <c r="B166" s="1" t="n">
        <v>9.31</v>
      </c>
      <c r="C166" s="1" t="n">
        <v>9.3</v>
      </c>
      <c r="D166" s="1" t="n">
        <v>11.7</v>
      </c>
      <c r="E166" s="1" t="n">
        <v>8.9</v>
      </c>
    </row>
    <row r="167" customFormat="false" ht="14.25" hidden="false" customHeight="false" outlineLevel="0" collapsed="false">
      <c r="A167" s="1" t="s">
        <v>562</v>
      </c>
      <c r="B167" s="1" t="n">
        <v>196.8</v>
      </c>
      <c r="C167" s="1" t="n">
        <v>186</v>
      </c>
      <c r="D167" s="1" t="n">
        <v>225.9</v>
      </c>
      <c r="E167" s="1" t="n">
        <v>162</v>
      </c>
    </row>
    <row r="168" customFormat="false" ht="14.25" hidden="false" customHeight="false" outlineLevel="0" collapsed="false">
      <c r="A168" s="1" t="s">
        <v>97</v>
      </c>
      <c r="B168" s="1" t="n">
        <v>1355</v>
      </c>
      <c r="C168" s="1" t="n">
        <v>1365</v>
      </c>
      <c r="D168" s="1" t="n">
        <v>1842</v>
      </c>
      <c r="E168" s="1" t="n">
        <v>722</v>
      </c>
    </row>
    <row r="169" customFormat="false" ht="14.25" hidden="false" customHeight="false" outlineLevel="0" collapsed="false">
      <c r="A169" s="1" t="s">
        <v>366</v>
      </c>
      <c r="B169" s="917" t="n">
        <v>525.1</v>
      </c>
      <c r="C169" s="1" t="n">
        <v>519</v>
      </c>
      <c r="D169" s="1" t="n">
        <v>665</v>
      </c>
      <c r="E169" s="1" t="n">
        <v>445</v>
      </c>
    </row>
    <row r="170" customFormat="false" ht="14.25" hidden="false" customHeight="false" outlineLevel="0" collapsed="false">
      <c r="A170" s="1" t="s">
        <v>80</v>
      </c>
      <c r="B170" s="917" t="n">
        <v>286.8</v>
      </c>
      <c r="C170" s="1" t="n">
        <v>286</v>
      </c>
      <c r="D170" s="1" t="n">
        <v>328.1</v>
      </c>
      <c r="E170" s="1" t="n">
        <v>240.1</v>
      </c>
    </row>
    <row r="171" customFormat="false" ht="14.25" hidden="false" customHeight="false" outlineLevel="0" collapsed="false">
      <c r="A171" s="1" t="s">
        <v>856</v>
      </c>
      <c r="B171" s="1" t="n">
        <v>9.15</v>
      </c>
      <c r="C171" s="1" t="n">
        <v>9.25</v>
      </c>
      <c r="D171" s="1" t="n">
        <v>11.99</v>
      </c>
      <c r="E171" s="1" t="n">
        <v>8.6</v>
      </c>
    </row>
    <row r="172" customFormat="false" ht="14.25" hidden="false" customHeight="false" outlineLevel="0" collapsed="false">
      <c r="A172" s="1" t="s">
        <v>371</v>
      </c>
      <c r="B172" s="1" t="n">
        <v>1127</v>
      </c>
      <c r="C172" s="1" t="n">
        <v>1105.5</v>
      </c>
      <c r="D172" s="1" t="n">
        <v>1127</v>
      </c>
      <c r="E172" s="1" t="n">
        <v>1013.1</v>
      </c>
    </row>
    <row r="173" customFormat="false" ht="14.25" hidden="false" customHeight="false" outlineLevel="0" collapsed="false">
      <c r="A173" s="1" t="s">
        <v>709</v>
      </c>
      <c r="B173" s="1" t="n">
        <v>9.05</v>
      </c>
      <c r="C173" s="1" t="n">
        <v>8.95</v>
      </c>
      <c r="D173" s="1" t="n">
        <v>10.42</v>
      </c>
      <c r="E173" s="1" t="n">
        <v>8.48</v>
      </c>
    </row>
    <row r="174" customFormat="false" ht="14.25" hidden="false" customHeight="false" outlineLevel="0" collapsed="false">
      <c r="A174" s="1" t="s">
        <v>109</v>
      </c>
      <c r="B174" s="918" t="n">
        <v>294.3</v>
      </c>
      <c r="C174" s="1" t="n">
        <v>294.4</v>
      </c>
      <c r="D174" s="1" t="n">
        <v>347.8</v>
      </c>
      <c r="E174" s="1" t="n">
        <v>227.4</v>
      </c>
    </row>
    <row r="175" customFormat="false" ht="14.25" hidden="false" customHeight="false" outlineLevel="0" collapsed="false">
      <c r="A175" s="1" t="s">
        <v>859</v>
      </c>
      <c r="B175" s="918" t="n">
        <v>10.4</v>
      </c>
      <c r="C175" s="1" t="n">
        <v>10.3</v>
      </c>
      <c r="D175" s="1" t="n">
        <v>11.9</v>
      </c>
      <c r="E175" s="1" t="n">
        <v>9.47</v>
      </c>
    </row>
    <row r="176" customFormat="false" ht="14.25" hidden="false" customHeight="false" outlineLevel="0" collapsed="false">
      <c r="A176" s="1" t="s">
        <v>471</v>
      </c>
      <c r="B176" s="1" t="n">
        <v>1154.6</v>
      </c>
      <c r="C176" s="1" t="n">
        <v>1178.1</v>
      </c>
      <c r="D176" s="1" t="n">
        <v>1178.1</v>
      </c>
      <c r="E176" s="1" t="n">
        <v>1041.3</v>
      </c>
    </row>
    <row r="177" customFormat="false" ht="14.25" hidden="false" customHeight="false" outlineLevel="0" collapsed="false">
      <c r="A177" s="1" t="s">
        <v>117</v>
      </c>
      <c r="B177" s="917" t="n">
        <v>1542</v>
      </c>
      <c r="C177" s="1" t="n">
        <v>1560</v>
      </c>
      <c r="D177" s="1" t="n">
        <v>1689</v>
      </c>
      <c r="E177" s="1" t="n">
        <v>1270.7</v>
      </c>
    </row>
    <row r="178" customFormat="false" ht="14.25" hidden="false" customHeight="false" outlineLevel="0" collapsed="false">
      <c r="A178" s="1" t="s">
        <v>861</v>
      </c>
      <c r="B178" s="1" t="n">
        <v>8.6</v>
      </c>
      <c r="C178" s="1" t="n">
        <v>8.36</v>
      </c>
      <c r="D178" s="1" t="n">
        <v>10.1</v>
      </c>
      <c r="E178" s="1" t="n">
        <v>8.04</v>
      </c>
    </row>
    <row r="179" customFormat="false" ht="14.25" hidden="false" customHeight="false" outlineLevel="0" collapsed="false">
      <c r="A179" s="1" t="s">
        <v>816</v>
      </c>
      <c r="B179" s="1" t="n">
        <v>9.21</v>
      </c>
      <c r="C179" s="1" t="n">
        <v>9.02</v>
      </c>
      <c r="D179" s="1" t="n">
        <v>11.4</v>
      </c>
      <c r="E179" s="1" t="n">
        <v>8.38</v>
      </c>
    </row>
    <row r="180" customFormat="false" ht="14.25" hidden="false" customHeight="false" outlineLevel="0" collapsed="false">
      <c r="A180" s="1" t="s">
        <v>888</v>
      </c>
      <c r="B180" s="1" t="n">
        <v>1125</v>
      </c>
      <c r="C180" s="1" t="n">
        <v>1103</v>
      </c>
      <c r="D180" s="1" t="n">
        <v>1125</v>
      </c>
      <c r="E180" s="1" t="n">
        <v>1015</v>
      </c>
    </row>
    <row r="181" customFormat="false" ht="14.25" hidden="false" customHeight="false" outlineLevel="0" collapsed="false">
      <c r="A181" s="1" t="s">
        <v>777</v>
      </c>
      <c r="B181" s="918" t="n">
        <v>418.1</v>
      </c>
      <c r="C181" s="1" t="n">
        <v>415.9</v>
      </c>
      <c r="D181" s="1" t="n">
        <v>480</v>
      </c>
      <c r="E181" s="1" t="n">
        <v>363.9</v>
      </c>
    </row>
    <row r="182" customFormat="false" ht="14.25" hidden="false" customHeight="false" outlineLevel="0" collapsed="false">
      <c r="A182" s="1" t="s">
        <v>889</v>
      </c>
      <c r="B182" s="1" t="n">
        <v>1100</v>
      </c>
      <c r="C182" s="1" t="n">
        <v>1100</v>
      </c>
      <c r="D182" s="1" t="n">
        <v>1113</v>
      </c>
      <c r="E182" s="1" t="n">
        <v>1013.1</v>
      </c>
    </row>
    <row r="183" customFormat="false" ht="14.25" hidden="false" customHeight="false" outlineLevel="0" collapsed="false">
      <c r="A183" s="1" t="s">
        <v>630</v>
      </c>
      <c r="B183" s="1" t="n">
        <v>552</v>
      </c>
      <c r="C183" s="1" t="n">
        <v>540</v>
      </c>
      <c r="D183" s="1" t="n">
        <v>635</v>
      </c>
      <c r="E183" s="1" t="n">
        <v>475.5</v>
      </c>
    </row>
    <row r="184" customFormat="false" ht="14.25" hidden="false" customHeight="false" outlineLevel="0" collapsed="false">
      <c r="A184" s="1" t="s">
        <v>82</v>
      </c>
      <c r="B184" s="1" t="n">
        <v>565.5</v>
      </c>
      <c r="C184" s="1" t="n">
        <v>565.7</v>
      </c>
      <c r="D184" s="1" t="n">
        <v>705</v>
      </c>
      <c r="E184" s="1" t="n">
        <v>463</v>
      </c>
    </row>
    <row r="185" customFormat="false" ht="14.25" hidden="false" customHeight="false" outlineLevel="0" collapsed="false">
      <c r="A185" s="1" t="s">
        <v>769</v>
      </c>
      <c r="B185" s="1" t="n">
        <v>9</v>
      </c>
      <c r="C185" s="1" t="n">
        <v>9.12</v>
      </c>
      <c r="D185" s="1" t="n">
        <v>10.67</v>
      </c>
      <c r="E185" s="1" t="n">
        <v>8.35</v>
      </c>
    </row>
    <row r="186" customFormat="false" ht="14.25" hidden="false" customHeight="false" outlineLevel="0" collapsed="false">
      <c r="A186" s="1" t="s">
        <v>637</v>
      </c>
      <c r="B186" s="1" t="n">
        <v>489</v>
      </c>
      <c r="C186" s="1" t="n">
        <v>494</v>
      </c>
      <c r="D186" s="1" t="n">
        <v>722</v>
      </c>
      <c r="E186" s="1" t="n">
        <v>441</v>
      </c>
    </row>
    <row r="187" customFormat="false" ht="14.25" hidden="false" customHeight="false" outlineLevel="0" collapsed="false">
      <c r="A187" s="1" t="s">
        <v>545</v>
      </c>
      <c r="B187" s="1" t="n">
        <v>405</v>
      </c>
      <c r="C187" s="1" t="n">
        <v>407</v>
      </c>
      <c r="D187" s="1" t="n">
        <v>880</v>
      </c>
      <c r="E187" s="1" t="n">
        <v>331.1</v>
      </c>
    </row>
    <row r="188" customFormat="false" ht="14.25" hidden="false" customHeight="false" outlineLevel="0" collapsed="false">
      <c r="A188" s="1" t="s">
        <v>642</v>
      </c>
      <c r="B188" s="1" t="n">
        <v>284.2</v>
      </c>
      <c r="C188" s="1" t="n">
        <v>287</v>
      </c>
      <c r="D188" s="1" t="n">
        <v>405</v>
      </c>
      <c r="E188" s="1" t="n">
        <v>270</v>
      </c>
    </row>
    <row r="189" customFormat="false" ht="14.25" hidden="false" customHeight="false" outlineLevel="0" collapsed="false">
      <c r="A189" s="1" t="s">
        <v>77</v>
      </c>
      <c r="B189" s="1" t="n">
        <v>451</v>
      </c>
      <c r="C189" s="1" t="n">
        <v>450</v>
      </c>
      <c r="D189" s="1" t="n">
        <v>608</v>
      </c>
      <c r="E189" s="1" t="n">
        <v>393</v>
      </c>
    </row>
    <row r="190" customFormat="false" ht="14.25" hidden="false" customHeight="false" outlineLevel="0" collapsed="false">
      <c r="A190" s="1" t="s">
        <v>391</v>
      </c>
      <c r="B190" s="1" t="n">
        <v>1090</v>
      </c>
      <c r="C190" s="1" t="n">
        <v>166240</v>
      </c>
      <c r="D190" s="1" t="n">
        <v>1095</v>
      </c>
      <c r="E190" s="1" t="n">
        <v>1135</v>
      </c>
    </row>
    <row r="191" customFormat="false" ht="14.25" hidden="false" customHeight="false" outlineLevel="0" collapsed="false">
      <c r="A191" s="1" t="s">
        <v>836</v>
      </c>
      <c r="B191" s="918" t="n">
        <v>1530</v>
      </c>
      <c r="C191" s="1" t="n">
        <v>1517.4</v>
      </c>
      <c r="D191" s="1" t="n">
        <v>2522</v>
      </c>
      <c r="E191" s="1" t="n">
        <v>1380.1</v>
      </c>
    </row>
    <row r="192" customFormat="false" ht="14.25" hidden="false" customHeight="false" outlineLevel="0" collapsed="false">
      <c r="A192" s="1" t="s">
        <v>420</v>
      </c>
      <c r="B192" s="918" t="n">
        <v>1216</v>
      </c>
      <c r="C192" s="1" t="n">
        <v>1216</v>
      </c>
      <c r="D192" s="1" t="n">
        <v>1254.2</v>
      </c>
      <c r="E192" s="1" t="n">
        <v>1104.5</v>
      </c>
    </row>
    <row r="193" customFormat="false" ht="14.25" hidden="false" customHeight="false" outlineLevel="0" collapsed="false">
      <c r="A193" s="1" t="s">
        <v>837</v>
      </c>
      <c r="B193" s="1" t="n">
        <v>3850</v>
      </c>
      <c r="C193" s="1" t="n">
        <v>3894.9</v>
      </c>
      <c r="D193" s="1" t="n">
        <v>6600</v>
      </c>
      <c r="E193" s="1" t="n">
        <v>2931</v>
      </c>
    </row>
    <row r="194" customFormat="false" ht="14.25" hidden="false" customHeight="false" outlineLevel="0" collapsed="false">
      <c r="A194" s="1" t="s">
        <v>862</v>
      </c>
      <c r="B194" s="917" t="n">
        <v>8.86</v>
      </c>
      <c r="C194" s="1" t="n">
        <v>8.87</v>
      </c>
      <c r="D194" s="1" t="n">
        <v>10.4</v>
      </c>
      <c r="E194" s="1" t="n">
        <v>8.47</v>
      </c>
    </row>
    <row r="195" customFormat="false" ht="14.25" hidden="false" customHeight="false" outlineLevel="0" collapsed="false">
      <c r="A195" s="1" t="s">
        <v>762</v>
      </c>
      <c r="B195" s="1" t="n">
        <v>9.3</v>
      </c>
      <c r="C195" s="1" t="n">
        <v>9.22</v>
      </c>
      <c r="D195" s="1" t="n">
        <v>10.57</v>
      </c>
      <c r="E195" s="1" t="n">
        <v>8.67</v>
      </c>
    </row>
    <row r="196" customFormat="false" ht="14.25" hidden="false" customHeight="false" outlineLevel="0" collapsed="false">
      <c r="A196" s="1" t="s">
        <v>667</v>
      </c>
      <c r="B196" s="1" t="n">
        <v>360</v>
      </c>
      <c r="C196" s="1" t="n">
        <v>344</v>
      </c>
      <c r="D196" s="1" t="n">
        <v>635</v>
      </c>
      <c r="E196" s="1" t="n">
        <v>310.7</v>
      </c>
    </row>
    <row r="197" customFormat="false" ht="14.25" hidden="false" customHeight="false" outlineLevel="0" collapsed="false">
      <c r="A197" s="1" t="s">
        <v>96</v>
      </c>
      <c r="B197" s="1" t="n">
        <v>581</v>
      </c>
      <c r="C197" s="1" t="n">
        <v>581</v>
      </c>
      <c r="D197" s="1" t="n">
        <v>764</v>
      </c>
      <c r="E197" s="1" t="n">
        <v>535</v>
      </c>
    </row>
    <row r="198" customFormat="false" ht="14.25" hidden="false" customHeight="false" outlineLevel="0" collapsed="false">
      <c r="A198" s="1" t="s">
        <v>648</v>
      </c>
      <c r="B198" s="1" t="n">
        <v>1515.2</v>
      </c>
      <c r="C198" s="1" t="n">
        <v>1382.21</v>
      </c>
      <c r="D198" s="1" t="n">
        <v>2444</v>
      </c>
      <c r="E198" s="1" t="n">
        <v>930</v>
      </c>
    </row>
    <row r="199" customFormat="false" ht="14.25" hidden="false" customHeight="false" outlineLevel="0" collapsed="false">
      <c r="A199" s="1" t="s">
        <v>611</v>
      </c>
      <c r="B199" s="1" t="n">
        <v>199.5</v>
      </c>
      <c r="C199" s="1" t="n">
        <v>197</v>
      </c>
      <c r="D199" s="1" t="n">
        <v>263</v>
      </c>
      <c r="E199" s="1" t="n">
        <v>180</v>
      </c>
    </row>
    <row r="200" customFormat="false" ht="14.25" hidden="false" customHeight="false" outlineLevel="0" collapsed="false">
      <c r="A200" s="1" t="s">
        <v>105</v>
      </c>
      <c r="B200" s="1" t="n">
        <v>481.5</v>
      </c>
      <c r="C200" s="1" t="n">
        <v>481.9</v>
      </c>
      <c r="D200" s="1" t="n">
        <v>742</v>
      </c>
      <c r="E200" s="1" t="n">
        <v>439</v>
      </c>
    </row>
    <row r="201" customFormat="false" ht="14.25" hidden="false" customHeight="false" outlineLevel="0" collapsed="false">
      <c r="A201" s="1" t="s">
        <v>43</v>
      </c>
      <c r="B201" s="1" t="n">
        <v>882.1</v>
      </c>
      <c r="C201" s="1" t="n">
        <v>882.1</v>
      </c>
      <c r="D201" s="1" t="n">
        <v>1150</v>
      </c>
      <c r="E201" s="1" t="n">
        <v>800.2</v>
      </c>
    </row>
    <row r="202" customFormat="false" ht="14.25" hidden="false" customHeight="false" outlineLevel="0" collapsed="false">
      <c r="A202" s="1" t="s">
        <v>623</v>
      </c>
      <c r="B202" s="1" t="n">
        <v>259.7</v>
      </c>
      <c r="C202" s="1" t="n">
        <v>260.1</v>
      </c>
      <c r="D202" s="1" t="n">
        <v>306.3</v>
      </c>
      <c r="E202" s="1" t="n">
        <v>227.4</v>
      </c>
    </row>
    <row r="203" customFormat="false" ht="14.25" hidden="false" customHeight="false" outlineLevel="0" collapsed="false">
      <c r="A203" s="1" t="s">
        <v>208</v>
      </c>
      <c r="B203" s="1" t="n">
        <v>2040</v>
      </c>
      <c r="C203" s="1" t="n">
        <v>2043</v>
      </c>
      <c r="D203" s="1" t="n">
        <v>2631</v>
      </c>
      <c r="E203" s="1" t="n">
        <v>1892</v>
      </c>
    </row>
    <row r="204" customFormat="false" ht="14.25" hidden="false" customHeight="false" outlineLevel="0" collapsed="false">
      <c r="A204" s="1" t="s">
        <v>533</v>
      </c>
      <c r="B204" s="1" t="n">
        <v>760</v>
      </c>
      <c r="C204" s="1" t="n">
        <v>747</v>
      </c>
      <c r="D204" s="1" t="n">
        <v>853</v>
      </c>
      <c r="E204" s="1" t="n">
        <v>640</v>
      </c>
    </row>
    <row r="205" customFormat="false" ht="14.25" hidden="false" customHeight="false" outlineLevel="0" collapsed="false">
      <c r="A205" s="1" t="s">
        <v>819</v>
      </c>
      <c r="B205" s="1" t="n">
        <v>9</v>
      </c>
      <c r="C205" s="1" t="n">
        <v>9</v>
      </c>
      <c r="D205" s="1" t="n">
        <v>12.03</v>
      </c>
      <c r="E205" s="1" t="n">
        <v>8.7</v>
      </c>
    </row>
    <row r="206" customFormat="false" ht="14.25" hidden="false" customHeight="false" outlineLevel="0" collapsed="false">
      <c r="A206" s="1" t="s">
        <v>262</v>
      </c>
      <c r="B206" s="1" t="n">
        <v>2430</v>
      </c>
      <c r="C206" s="1" t="n">
        <v>2380</v>
      </c>
      <c r="D206" s="1" t="n">
        <v>2997.9</v>
      </c>
      <c r="E206" s="1" t="n">
        <v>1545.3</v>
      </c>
    </row>
    <row r="207" customFormat="false" ht="14.25" hidden="false" customHeight="false" outlineLevel="0" collapsed="false">
      <c r="A207" s="1" t="s">
        <v>823</v>
      </c>
      <c r="B207" s="1" t="n">
        <v>8.64</v>
      </c>
      <c r="C207" s="1" t="n">
        <v>8.34</v>
      </c>
      <c r="D207" s="1" t="n">
        <v>9.58</v>
      </c>
      <c r="E207" s="1" t="n">
        <v>8.01</v>
      </c>
    </row>
    <row r="208" customFormat="false" ht="14.25" hidden="false" customHeight="false" outlineLevel="0" collapsed="false">
      <c r="A208" s="1" t="s">
        <v>890</v>
      </c>
      <c r="B208" s="1" t="n">
        <v>100</v>
      </c>
      <c r="C208" s="1" t="n">
        <v>100</v>
      </c>
      <c r="D208" s="1" t="n">
        <v>100</v>
      </c>
      <c r="E208" s="1" t="n">
        <v>100</v>
      </c>
    </row>
    <row r="209" customFormat="false" ht="14.25" hidden="false" customHeight="false" outlineLevel="0" collapsed="false">
      <c r="A209" s="1" t="s">
        <v>378</v>
      </c>
      <c r="B209" s="1" t="n">
        <v>1130</v>
      </c>
      <c r="C209" s="1" t="n">
        <v>1122</v>
      </c>
      <c r="D209" s="1" t="n">
        <v>1140</v>
      </c>
      <c r="E209" s="1" t="n">
        <v>1010.1</v>
      </c>
    </row>
    <row r="210" customFormat="false" ht="14.25" hidden="false" customHeight="false" outlineLevel="0" collapsed="false">
      <c r="A210" s="1" t="s">
        <v>514</v>
      </c>
      <c r="B210" s="1" t="n">
        <v>1115</v>
      </c>
      <c r="C210" s="1" t="n">
        <v>1137</v>
      </c>
      <c r="D210" s="1" t="n">
        <v>1137</v>
      </c>
      <c r="E210" s="1" t="n">
        <v>1005.5</v>
      </c>
    </row>
    <row r="211" customFormat="false" ht="14.25" hidden="false" customHeight="false" outlineLevel="0" collapsed="false">
      <c r="A211" s="1" t="s">
        <v>834</v>
      </c>
      <c r="B211" s="1" t="n">
        <v>1520</v>
      </c>
      <c r="C211" s="1" t="n">
        <v>1499</v>
      </c>
      <c r="D211" s="1" t="n">
        <v>2530</v>
      </c>
      <c r="E211" s="1" t="n">
        <v>1395</v>
      </c>
    </row>
    <row r="212" customFormat="false" ht="14.25" hidden="false" customHeight="false" outlineLevel="0" collapsed="false">
      <c r="A212" s="1" t="s">
        <v>634</v>
      </c>
      <c r="B212" s="1" t="n">
        <v>355</v>
      </c>
      <c r="C212" s="1" t="n">
        <v>356</v>
      </c>
      <c r="D212" s="1" t="n">
        <v>671.6</v>
      </c>
      <c r="E212" s="1" t="n">
        <v>270.1</v>
      </c>
    </row>
    <row r="213" customFormat="false" ht="14.25" hidden="false" customHeight="false" outlineLevel="0" collapsed="false">
      <c r="A213" s="1" t="s">
        <v>864</v>
      </c>
      <c r="B213" s="1" t="n">
        <v>8.5</v>
      </c>
      <c r="C213" s="1" t="n">
        <v>8.47</v>
      </c>
      <c r="D213" s="1" t="n">
        <v>9.95</v>
      </c>
      <c r="E213" s="1" t="n">
        <v>8.05</v>
      </c>
    </row>
    <row r="214" customFormat="false" ht="14.25" hidden="false" customHeight="false" outlineLevel="0" collapsed="false">
      <c r="A214" s="1" t="s">
        <v>647</v>
      </c>
      <c r="B214" s="1" t="n">
        <v>944.8</v>
      </c>
      <c r="C214" s="1" t="n">
        <v>921.3</v>
      </c>
      <c r="D214" s="1" t="n">
        <v>1452</v>
      </c>
      <c r="E214" s="1" t="n">
        <v>866</v>
      </c>
    </row>
    <row r="215" customFormat="false" ht="14.25" hidden="false" customHeight="false" outlineLevel="0" collapsed="false">
      <c r="A215" s="1" t="s">
        <v>651</v>
      </c>
      <c r="B215" s="1" t="n">
        <v>545.9</v>
      </c>
      <c r="C215" s="1" t="n">
        <v>536.8</v>
      </c>
      <c r="D215" s="1" t="n">
        <v>662</v>
      </c>
      <c r="E215" s="1" t="n">
        <v>424</v>
      </c>
    </row>
    <row r="216" customFormat="false" ht="14.25" hidden="false" customHeight="false" outlineLevel="0" collapsed="false">
      <c r="A216" s="1" t="s">
        <v>654</v>
      </c>
      <c r="B216" s="1" t="n">
        <v>182.3</v>
      </c>
      <c r="C216" s="1" t="n">
        <v>181.6</v>
      </c>
      <c r="D216" s="1" t="n">
        <v>410</v>
      </c>
      <c r="E216" s="1" t="n">
        <v>164</v>
      </c>
    </row>
    <row r="217" customFormat="false" ht="14.25" hidden="false" customHeight="false" outlineLevel="0" collapsed="false">
      <c r="A217" s="1" t="s">
        <v>778</v>
      </c>
      <c r="B217" s="1" t="n">
        <v>1490</v>
      </c>
      <c r="C217" s="1" t="n">
        <v>1500</v>
      </c>
      <c r="D217" s="1" t="n">
        <v>2040</v>
      </c>
      <c r="E217" s="1" t="n">
        <v>1466.2</v>
      </c>
    </row>
    <row r="218" customFormat="false" ht="14.25" hidden="false" customHeight="false" outlineLevel="0" collapsed="false">
      <c r="A218" s="1" t="s">
        <v>658</v>
      </c>
      <c r="B218" s="918" t="n">
        <v>414</v>
      </c>
      <c r="C218" s="1" t="n">
        <v>392.4</v>
      </c>
      <c r="D218" s="1" t="n">
        <v>1484</v>
      </c>
      <c r="E218" s="1" t="n">
        <v>306</v>
      </c>
    </row>
    <row r="219" customFormat="false" ht="14.25" hidden="false" customHeight="false" outlineLevel="0" collapsed="false">
      <c r="A219" s="1" t="s">
        <v>891</v>
      </c>
      <c r="B219" s="1" t="n">
        <v>1226</v>
      </c>
      <c r="C219" s="1" t="n">
        <v>1245</v>
      </c>
      <c r="D219" s="1" t="n">
        <v>1275</v>
      </c>
      <c r="E219" s="1" t="n">
        <v>1103</v>
      </c>
    </row>
    <row r="220" customFormat="false" ht="14.25" hidden="false" customHeight="false" outlineLevel="0" collapsed="false">
      <c r="A220" s="1" t="s">
        <v>621</v>
      </c>
      <c r="B220" s="1" t="n">
        <v>270</v>
      </c>
      <c r="C220" s="1" t="n">
        <v>275</v>
      </c>
      <c r="D220" s="1" t="n">
        <v>696</v>
      </c>
      <c r="E220" s="1" t="n">
        <v>213.1</v>
      </c>
    </row>
    <row r="221" customFormat="false" ht="14.25" hidden="false" customHeight="false" outlineLevel="0" collapsed="false">
      <c r="A221" s="1" t="s">
        <v>663</v>
      </c>
      <c r="B221" s="1" t="n">
        <v>505</v>
      </c>
      <c r="C221" s="1" t="n">
        <v>509.9</v>
      </c>
      <c r="D221" s="1" t="n">
        <v>760.2</v>
      </c>
      <c r="E221" s="1" t="n">
        <v>426</v>
      </c>
    </row>
    <row r="222" customFormat="false" ht="14.25" hidden="false" customHeight="false" outlineLevel="0" collapsed="false">
      <c r="A222" s="1" t="s">
        <v>674</v>
      </c>
      <c r="B222" s="1" t="n">
        <v>519.2</v>
      </c>
      <c r="C222" s="1" t="n">
        <v>508.2</v>
      </c>
      <c r="D222" s="1" t="n">
        <v>1088</v>
      </c>
      <c r="E222" s="1" t="n">
        <v>445</v>
      </c>
    </row>
    <row r="223" customFormat="false" ht="14.25" hidden="false" customHeight="false" outlineLevel="0" collapsed="false">
      <c r="A223" s="1" t="s">
        <v>676</v>
      </c>
      <c r="B223" s="1" t="n">
        <v>487</v>
      </c>
      <c r="C223" s="1" t="n">
        <v>486</v>
      </c>
      <c r="D223" s="1" t="n">
        <v>752</v>
      </c>
      <c r="E223" s="1" t="n">
        <v>410</v>
      </c>
    </row>
    <row r="224" customFormat="false" ht="14.25" hidden="false" customHeight="false" outlineLevel="0" collapsed="false">
      <c r="A224" s="1" t="s">
        <v>631</v>
      </c>
      <c r="B224" s="1" t="n">
        <v>273.8</v>
      </c>
      <c r="C224" s="1" t="n">
        <v>276</v>
      </c>
      <c r="D224" s="1" t="n">
        <v>708</v>
      </c>
      <c r="E224" s="1" t="n">
        <v>217.2</v>
      </c>
    </row>
    <row r="225" customFormat="false" ht="14.25" hidden="false" customHeight="false" outlineLevel="0" collapsed="false">
      <c r="A225" s="1" t="s">
        <v>868</v>
      </c>
      <c r="B225" s="1" t="n">
        <v>1233</v>
      </c>
      <c r="C225" s="1" t="n">
        <v>1171</v>
      </c>
      <c r="D225" s="1" t="n">
        <v>1255</v>
      </c>
      <c r="E225" s="1" t="n">
        <v>1090</v>
      </c>
    </row>
    <row r="226" customFormat="false" ht="14.25" hidden="false" customHeight="false" outlineLevel="0" collapsed="false">
      <c r="A226" s="1" t="s">
        <v>669</v>
      </c>
      <c r="B226" s="1" t="n">
        <v>612</v>
      </c>
      <c r="C226" s="1" t="n">
        <v>618.8</v>
      </c>
      <c r="D226" s="1" t="n">
        <v>993.4</v>
      </c>
      <c r="E226" s="1" t="n">
        <v>508.5</v>
      </c>
    </row>
    <row r="227" customFormat="false" ht="14.25" hidden="false" customHeight="false" outlineLevel="0" collapsed="false">
      <c r="A227" s="1" t="s">
        <v>672</v>
      </c>
      <c r="B227" s="1" t="n">
        <v>434</v>
      </c>
      <c r="C227" s="1" t="n">
        <v>432.9</v>
      </c>
      <c r="D227" s="1" t="n">
        <v>649.5</v>
      </c>
      <c r="E227" s="1" t="n">
        <v>296</v>
      </c>
    </row>
    <row r="228" customFormat="false" ht="14.25" hidden="false" customHeight="false" outlineLevel="0" collapsed="false">
      <c r="A228" s="1" t="s">
        <v>860</v>
      </c>
      <c r="B228" s="1" t="n">
        <v>10.01</v>
      </c>
      <c r="C228" s="1" t="n">
        <v>9.92</v>
      </c>
      <c r="D228" s="1" t="n">
        <v>11.68</v>
      </c>
      <c r="E228" s="1" t="n">
        <v>9.3</v>
      </c>
    </row>
    <row r="229" customFormat="false" ht="14.25" hidden="false" customHeight="false" outlineLevel="0" collapsed="false">
      <c r="A229" s="1" t="s">
        <v>838</v>
      </c>
      <c r="B229" s="1" t="n">
        <v>1091.1</v>
      </c>
      <c r="C229" s="1" t="n">
        <v>1125.1</v>
      </c>
      <c r="D229" s="1" t="n">
        <v>1226</v>
      </c>
      <c r="E229" s="1" t="n">
        <v>1025</v>
      </c>
    </row>
    <row r="230" customFormat="false" ht="14.25" hidden="false" customHeight="false" outlineLevel="0" collapsed="false">
      <c r="A230" s="1" t="s">
        <v>680</v>
      </c>
      <c r="B230" s="1" t="n">
        <v>190</v>
      </c>
      <c r="C230" s="1" t="n">
        <v>188.1</v>
      </c>
      <c r="D230" s="1" t="n">
        <v>239</v>
      </c>
      <c r="E230" s="1" t="n">
        <v>153.9</v>
      </c>
    </row>
    <row r="231" customFormat="false" ht="14.25" hidden="false" customHeight="false" outlineLevel="0" collapsed="false">
      <c r="A231" s="1" t="s">
        <v>513</v>
      </c>
      <c r="B231" s="1" t="n">
        <v>1370</v>
      </c>
      <c r="C231" s="1" t="n">
        <v>1400</v>
      </c>
      <c r="D231" s="1" t="n">
        <v>2250</v>
      </c>
      <c r="E231" s="1" t="n">
        <v>1240</v>
      </c>
    </row>
    <row r="232" customFormat="false" ht="14.25" hidden="false" customHeight="false" outlineLevel="0" collapsed="false">
      <c r="A232" s="1" t="s">
        <v>857</v>
      </c>
      <c r="B232" s="1" t="n">
        <v>10.1</v>
      </c>
      <c r="C232" s="1" t="n">
        <v>10.1</v>
      </c>
      <c r="D232" s="1" t="n">
        <v>11.93</v>
      </c>
      <c r="E232" s="1" t="n">
        <v>9.75</v>
      </c>
    </row>
    <row r="233" customFormat="false" ht="14.25" hidden="false" customHeight="false" outlineLevel="0" collapsed="false">
      <c r="A233" s="1" t="s">
        <v>690</v>
      </c>
      <c r="B233" s="1" t="n">
        <v>669</v>
      </c>
      <c r="C233" s="1" t="n">
        <v>670</v>
      </c>
      <c r="D233" s="1" t="n">
        <v>1475</v>
      </c>
      <c r="E233" s="1" t="n">
        <v>606.5</v>
      </c>
    </row>
    <row r="234" customFormat="false" ht="14.25" hidden="false" customHeight="false" outlineLevel="0" collapsed="false">
      <c r="A234" s="1" t="s">
        <v>417</v>
      </c>
      <c r="B234" s="1" t="n">
        <v>1335</v>
      </c>
      <c r="C234" s="1" t="n">
        <v>1295</v>
      </c>
      <c r="D234" s="1" t="n">
        <v>1335</v>
      </c>
      <c r="E234" s="1" t="n">
        <v>1107</v>
      </c>
    </row>
    <row r="235" customFormat="false" ht="14.25" hidden="false" customHeight="false" outlineLevel="0" collapsed="false">
      <c r="A235" s="1" t="s">
        <v>696</v>
      </c>
      <c r="B235" s="1" t="n">
        <v>287</v>
      </c>
      <c r="C235" s="1" t="n">
        <v>290.5</v>
      </c>
      <c r="D235" s="1" t="n">
        <v>745.6</v>
      </c>
      <c r="E235" s="1" t="n">
        <v>283.5</v>
      </c>
    </row>
    <row r="236" customFormat="false" ht="14.25" hidden="false" customHeight="false" outlineLevel="0" collapsed="false">
      <c r="A236" s="1" t="s">
        <v>708</v>
      </c>
      <c r="B236" s="1" t="n">
        <v>783.4</v>
      </c>
      <c r="C236" s="1" t="n">
        <v>801</v>
      </c>
      <c r="D236" s="1" t="n">
        <v>1195</v>
      </c>
      <c r="E236" s="1" t="n">
        <v>725</v>
      </c>
    </row>
    <row r="237" customFormat="false" ht="14.25" hidden="false" customHeight="false" outlineLevel="0" collapsed="false">
      <c r="A237" s="1" t="s">
        <v>711</v>
      </c>
      <c r="B237" s="1" t="n">
        <v>394</v>
      </c>
      <c r="C237" s="1" t="n">
        <v>406</v>
      </c>
      <c r="D237" s="1" t="n">
        <v>627</v>
      </c>
      <c r="E237" s="1" t="n">
        <v>334.2</v>
      </c>
    </row>
    <row r="238" customFormat="false" ht="14.25" hidden="false" customHeight="false" outlineLevel="0" collapsed="false">
      <c r="A238" s="1" t="s">
        <v>746</v>
      </c>
      <c r="B238" s="1" t="n">
        <v>9.03</v>
      </c>
      <c r="C238" s="1" t="n">
        <v>9.1</v>
      </c>
      <c r="D238" s="1" t="n">
        <v>11.12</v>
      </c>
      <c r="E238" s="1" t="n">
        <v>8.82</v>
      </c>
    </row>
    <row r="239" customFormat="false" ht="14.25" hidden="false" customHeight="false" outlineLevel="0" collapsed="false">
      <c r="A239" s="1" t="s">
        <v>612</v>
      </c>
      <c r="B239" s="1" t="n">
        <v>486.8</v>
      </c>
      <c r="C239" s="1" t="n">
        <v>487</v>
      </c>
      <c r="D239" s="1" t="n">
        <v>637</v>
      </c>
      <c r="E239" s="1" t="n">
        <v>443</v>
      </c>
    </row>
    <row r="240" customFormat="false" ht="14.25" hidden="false" customHeight="false" outlineLevel="0" collapsed="false">
      <c r="A240" s="1" t="s">
        <v>718</v>
      </c>
      <c r="B240" s="1" t="n">
        <v>404.3</v>
      </c>
      <c r="C240" s="1" t="n">
        <v>406.9</v>
      </c>
      <c r="D240" s="1" t="n">
        <v>655</v>
      </c>
      <c r="E240" s="1" t="n">
        <v>363</v>
      </c>
    </row>
    <row r="241" customFormat="false" ht="14.25" hidden="false" customHeight="false" outlineLevel="0" collapsed="false">
      <c r="A241" s="1" t="s">
        <v>723</v>
      </c>
      <c r="B241" s="1" t="n">
        <v>568</v>
      </c>
      <c r="C241" s="1" t="n">
        <v>568.9</v>
      </c>
      <c r="D241" s="1" t="n">
        <v>860</v>
      </c>
      <c r="E241" s="1" t="n">
        <v>520</v>
      </c>
    </row>
    <row r="242" customFormat="false" ht="14.25" hidden="false" customHeight="false" outlineLevel="0" collapsed="false">
      <c r="A242" s="1" t="s">
        <v>702</v>
      </c>
      <c r="B242" s="1" t="n">
        <v>575</v>
      </c>
      <c r="C242" s="1" t="n">
        <v>578</v>
      </c>
      <c r="D242" s="1" t="n">
        <v>1080</v>
      </c>
      <c r="E242" s="1" t="n">
        <v>501</v>
      </c>
    </row>
    <row r="243" customFormat="false" ht="14.25" hidden="false" customHeight="false" outlineLevel="0" collapsed="false">
      <c r="A243" s="1" t="s">
        <v>858</v>
      </c>
      <c r="B243" s="1" t="n">
        <v>10.42</v>
      </c>
      <c r="C243" s="1" t="n">
        <v>10.26</v>
      </c>
      <c r="D243" s="1" t="n">
        <v>12.05</v>
      </c>
      <c r="E243" s="1" t="n">
        <v>9.67</v>
      </c>
    </row>
    <row r="244" customFormat="false" ht="14.25" hidden="false" customHeight="false" outlineLevel="0" collapsed="false">
      <c r="A244" s="1" t="s">
        <v>580</v>
      </c>
      <c r="B244" s="1" t="n">
        <v>490</v>
      </c>
      <c r="C244" s="1" t="n">
        <v>489.8</v>
      </c>
      <c r="D244" s="1" t="n">
        <v>714</v>
      </c>
      <c r="E244" s="1" t="n">
        <v>450.4</v>
      </c>
    </row>
    <row r="245" customFormat="false" ht="14.25" hidden="false" customHeight="false" outlineLevel="0" collapsed="false">
      <c r="A245" s="1" t="s">
        <v>372</v>
      </c>
      <c r="B245" s="1" t="n">
        <v>480</v>
      </c>
      <c r="C245" s="1" t="n">
        <v>476</v>
      </c>
      <c r="D245" s="1" t="n">
        <v>530</v>
      </c>
      <c r="E245" s="1" t="n">
        <v>405</v>
      </c>
    </row>
    <row r="246" customFormat="false" ht="14.25" hidden="false" customHeight="false" outlineLevel="0" collapsed="false">
      <c r="A246" s="1" t="s">
        <v>343</v>
      </c>
      <c r="B246" s="1" t="n">
        <v>689</v>
      </c>
      <c r="C246" s="1" t="n">
        <v>688</v>
      </c>
      <c r="D246" s="1" t="n">
        <v>905</v>
      </c>
      <c r="E246" s="1" t="n">
        <v>588</v>
      </c>
    </row>
    <row r="247" customFormat="false" ht="14.25" hidden="false" customHeight="false" outlineLevel="0" collapsed="false">
      <c r="A247" s="1" t="s">
        <v>320</v>
      </c>
      <c r="B247" s="1" t="n">
        <v>1795</v>
      </c>
      <c r="C247" s="1" t="n">
        <v>1780</v>
      </c>
      <c r="D247" s="1" t="n">
        <v>3300</v>
      </c>
      <c r="E247" s="1" t="n">
        <v>1700</v>
      </c>
    </row>
    <row r="248" customFormat="false" ht="14.25" hidden="false" customHeight="false" outlineLevel="0" collapsed="false">
      <c r="A248" s="1" t="s">
        <v>402</v>
      </c>
      <c r="B248" s="1" t="n">
        <v>1330</v>
      </c>
      <c r="C248" s="1" t="n">
        <v>1300.1</v>
      </c>
      <c r="D248" s="1" t="n">
        <v>1338</v>
      </c>
      <c r="E248" s="1" t="n">
        <v>1082</v>
      </c>
    </row>
    <row r="249" customFormat="false" ht="14.25" hidden="false" customHeight="false" outlineLevel="0" collapsed="false">
      <c r="A249" s="919" t="s">
        <v>450</v>
      </c>
      <c r="B249" s="1" t="n">
        <v>9.17</v>
      </c>
      <c r="C249" s="1" t="n">
        <v>8.89</v>
      </c>
      <c r="D249" s="1" t="n">
        <v>11.45</v>
      </c>
      <c r="E249" s="1" t="n">
        <v>8.76</v>
      </c>
    </row>
    <row r="250" customFormat="false" ht="14.25" hidden="false" customHeight="false" outlineLevel="0" collapsed="false">
      <c r="A250" s="1" t="s">
        <v>413</v>
      </c>
      <c r="B250" s="1" t="n">
        <v>442</v>
      </c>
      <c r="C250" s="1" t="n">
        <v>439.9</v>
      </c>
      <c r="D250" s="1" t="n">
        <v>696</v>
      </c>
      <c r="E250" s="1" t="n">
        <v>372.4</v>
      </c>
    </row>
    <row r="251" customFormat="false" ht="14.25" hidden="false" customHeight="false" outlineLevel="0" collapsed="false">
      <c r="A251" s="1" t="s">
        <v>359</v>
      </c>
      <c r="B251" s="1" t="n">
        <v>460</v>
      </c>
      <c r="C251" s="1" t="n">
        <v>469</v>
      </c>
      <c r="D251" s="1" t="n">
        <v>693</v>
      </c>
      <c r="E251" s="1" t="n">
        <v>411.7</v>
      </c>
    </row>
    <row r="252" customFormat="false" ht="14.25" hidden="false" customHeight="false" outlineLevel="0" collapsed="false">
      <c r="A252" s="1" t="s">
        <v>85</v>
      </c>
      <c r="B252" s="1" t="n">
        <v>810</v>
      </c>
      <c r="C252" s="1" t="n">
        <v>808.9</v>
      </c>
      <c r="D252" s="1" t="n">
        <v>1027</v>
      </c>
      <c r="E252" s="1" t="n">
        <v>766.5</v>
      </c>
    </row>
    <row r="253" customFormat="false" ht="14.25" hidden="false" customHeight="false" outlineLevel="0" collapsed="false">
      <c r="A253" s="1" t="s">
        <v>729</v>
      </c>
      <c r="B253" s="1" t="n">
        <v>985</v>
      </c>
      <c r="C253" s="1" t="n">
        <v>998.9</v>
      </c>
      <c r="D253" s="1" t="n">
        <v>1306.8</v>
      </c>
      <c r="E253" s="1" t="n">
        <v>906</v>
      </c>
    </row>
    <row r="254" customFormat="false" ht="14.25" hidden="false" customHeight="false" outlineLevel="0" collapsed="false">
      <c r="A254" s="1" t="s">
        <v>892</v>
      </c>
      <c r="B254" s="1" t="n">
        <v>1161</v>
      </c>
      <c r="C254" s="1" t="n">
        <v>1155</v>
      </c>
      <c r="D254" s="1" t="n">
        <v>1200</v>
      </c>
      <c r="E254" s="1" t="n">
        <v>1102.5</v>
      </c>
    </row>
    <row r="255" customFormat="false" ht="14.25" hidden="false" customHeight="false" outlineLevel="0" collapsed="false">
      <c r="A255" s="1" t="s">
        <v>683</v>
      </c>
      <c r="B255" s="1" t="n">
        <v>540</v>
      </c>
      <c r="C255" s="1" t="n">
        <v>552.9</v>
      </c>
      <c r="D255" s="1" t="n">
        <v>922</v>
      </c>
      <c r="E255" s="1" t="n">
        <v>477.1</v>
      </c>
    </row>
    <row r="256" customFormat="false" ht="14.25" hidden="false" customHeight="false" outlineLevel="0" collapsed="false">
      <c r="A256" s="1" t="s">
        <v>686</v>
      </c>
      <c r="B256" s="918" t="n">
        <v>351</v>
      </c>
      <c r="C256" s="1" t="n">
        <v>357.9</v>
      </c>
      <c r="D256" s="1" t="n">
        <v>648.6</v>
      </c>
      <c r="E256" s="1" t="n">
        <v>263.2</v>
      </c>
    </row>
    <row r="257" customFormat="false" ht="14.25" hidden="false" customHeight="false" outlineLevel="0" collapsed="false">
      <c r="A257" s="1" t="s">
        <v>694</v>
      </c>
      <c r="B257" s="1" t="n">
        <v>460</v>
      </c>
      <c r="C257" s="1" t="n">
        <v>459</v>
      </c>
      <c r="D257" s="1" t="n">
        <v>937</v>
      </c>
      <c r="E257" s="1" t="n">
        <v>385</v>
      </c>
    </row>
    <row r="258" customFormat="false" ht="14.25" hidden="false" customHeight="false" outlineLevel="0" collapsed="false">
      <c r="A258" s="1" t="s">
        <v>112</v>
      </c>
      <c r="B258" s="1" t="n">
        <v>1706.1</v>
      </c>
      <c r="C258" s="1" t="n">
        <v>1710</v>
      </c>
      <c r="D258" s="1" t="n">
        <v>2907</v>
      </c>
      <c r="E258" s="1" t="n">
        <v>1672.1</v>
      </c>
    </row>
    <row r="259" customFormat="false" ht="14.25" hidden="false" customHeight="false" outlineLevel="0" collapsed="false">
      <c r="A259" s="1" t="s">
        <v>698</v>
      </c>
      <c r="B259" s="1" t="n">
        <v>667.6</v>
      </c>
      <c r="C259" s="1" t="n">
        <v>670.1</v>
      </c>
      <c r="D259" s="1" t="n">
        <v>1308.4</v>
      </c>
      <c r="E259" s="1" t="n">
        <v>650</v>
      </c>
    </row>
    <row r="260" customFormat="false" ht="14.25" hidden="false" customHeight="false" outlineLevel="0" collapsed="false">
      <c r="A260" s="1" t="s">
        <v>812</v>
      </c>
      <c r="B260" s="1" t="n">
        <v>8.47</v>
      </c>
      <c r="C260" s="1" t="n">
        <v>8.51</v>
      </c>
      <c r="D260" s="1" t="n">
        <v>10.09</v>
      </c>
      <c r="E260" s="1" t="n">
        <v>7.84</v>
      </c>
    </row>
    <row r="261" customFormat="false" ht="14.25" hidden="false" customHeight="false" outlineLevel="0" collapsed="false">
      <c r="A261" s="1" t="s">
        <v>871</v>
      </c>
      <c r="B261" s="1" t="n">
        <v>9.52</v>
      </c>
      <c r="C261" s="1" t="n">
        <v>9.16</v>
      </c>
      <c r="D261" s="1" t="n">
        <v>11</v>
      </c>
      <c r="E261" s="1" t="n">
        <v>8.79</v>
      </c>
    </row>
    <row r="262" customFormat="false" ht="14.25" hidden="false" customHeight="false" outlineLevel="0" collapsed="false">
      <c r="A262" s="1" t="s">
        <v>843</v>
      </c>
      <c r="B262" s="1" t="n">
        <v>2012</v>
      </c>
      <c r="C262" s="1" t="n">
        <v>2010</v>
      </c>
      <c r="D262" s="1" t="n">
        <v>2888.6</v>
      </c>
      <c r="E262" s="1" t="n">
        <v>1818.4</v>
      </c>
    </row>
    <row r="263" customFormat="false" ht="14.25" hidden="false" customHeight="false" outlineLevel="0" collapsed="false">
      <c r="A263" s="1" t="s">
        <v>447</v>
      </c>
      <c r="B263" s="1" t="n">
        <v>1041</v>
      </c>
      <c r="C263" s="1" t="n">
        <v>1062</v>
      </c>
      <c r="D263" s="1" t="n">
        <v>1065</v>
      </c>
      <c r="E263" s="1" t="n">
        <v>955</v>
      </c>
    </row>
    <row r="264" customFormat="false" ht="14.25" hidden="false" customHeight="false" outlineLevel="0" collapsed="false">
      <c r="A264" s="1" t="s">
        <v>701</v>
      </c>
      <c r="B264" s="1" t="n">
        <v>776</v>
      </c>
      <c r="C264" s="1" t="n">
        <v>776.9</v>
      </c>
      <c r="D264" s="1" t="n">
        <v>1657</v>
      </c>
      <c r="E264" s="1" t="n">
        <v>738.4</v>
      </c>
    </row>
    <row r="265" customFormat="false" ht="14.25" hidden="false" customHeight="false" outlineLevel="0" collapsed="false">
      <c r="A265" s="1" t="s">
        <v>705</v>
      </c>
      <c r="B265" s="1" t="n">
        <v>923.1</v>
      </c>
      <c r="C265" s="1" t="n">
        <v>925</v>
      </c>
      <c r="D265" s="1" t="n">
        <v>1102.2</v>
      </c>
      <c r="E265" s="1" t="n">
        <v>765</v>
      </c>
    </row>
    <row r="266" customFormat="false" ht="14.25" hidden="false" customHeight="false" outlineLevel="0" collapsed="false">
      <c r="A266" s="1" t="s">
        <v>714</v>
      </c>
      <c r="B266" s="1" t="n">
        <v>607</v>
      </c>
      <c r="C266" s="1" t="n">
        <v>609</v>
      </c>
      <c r="D266" s="1" t="n">
        <v>891</v>
      </c>
      <c r="E266" s="1" t="n">
        <v>577.4</v>
      </c>
    </row>
    <row r="267" customFormat="false" ht="14.25" hidden="false" customHeight="false" outlineLevel="0" collapsed="false">
      <c r="A267" s="1" t="s">
        <v>249</v>
      </c>
      <c r="B267" s="1" t="n">
        <v>914</v>
      </c>
      <c r="C267" s="1" t="n">
        <v>920</v>
      </c>
      <c r="D267" s="1" t="n">
        <v>1306.3</v>
      </c>
      <c r="E267" s="1" t="n">
        <v>868</v>
      </c>
    </row>
    <row r="268" customFormat="false" ht="14.25" hidden="false" customHeight="false" outlineLevel="0" collapsed="false">
      <c r="A268" s="1" t="s">
        <v>720</v>
      </c>
      <c r="B268" s="1" t="n">
        <v>529.2</v>
      </c>
      <c r="C268" s="1" t="n">
        <v>518.6</v>
      </c>
      <c r="D268" s="1" t="n">
        <v>735</v>
      </c>
      <c r="E268" s="1" t="n">
        <v>480</v>
      </c>
    </row>
    <row r="269" customFormat="false" ht="14.25" hidden="false" customHeight="false" outlineLevel="0" collapsed="false">
      <c r="A269" s="1" t="s">
        <v>845</v>
      </c>
      <c r="B269" s="1" t="n">
        <v>6449</v>
      </c>
      <c r="C269" s="1" t="n">
        <v>6332.9</v>
      </c>
      <c r="D269" s="1" t="n">
        <v>6800</v>
      </c>
      <c r="E269" s="1" t="n">
        <v>4673</v>
      </c>
    </row>
    <row r="270" customFormat="false" ht="14.25" hidden="false" customHeight="false" outlineLevel="0" collapsed="false">
      <c r="A270" s="1" t="s">
        <v>726</v>
      </c>
      <c r="B270" s="1" t="n">
        <v>822.8</v>
      </c>
      <c r="C270" s="1" t="n">
        <v>837.4</v>
      </c>
      <c r="D270" s="1" t="n">
        <v>1027</v>
      </c>
      <c r="E270" s="1" t="n">
        <v>585</v>
      </c>
    </row>
    <row r="271" customFormat="false" ht="14.25" hidden="false" customHeight="false" outlineLevel="0" collapsed="false">
      <c r="A271" s="1" t="s">
        <v>512</v>
      </c>
      <c r="B271" s="1" t="n">
        <v>1157.7</v>
      </c>
      <c r="C271" s="1" t="n">
        <v>28942.5</v>
      </c>
      <c r="D271" s="1" t="n">
        <v>1157.7</v>
      </c>
      <c r="E271" s="1" t="n">
        <v>1220</v>
      </c>
    </row>
    <row r="272" customFormat="false" ht="14.25" hidden="false" customHeight="false" outlineLevel="0" collapsed="false">
      <c r="A272" s="1" t="s">
        <v>605</v>
      </c>
      <c r="B272" s="1" t="n">
        <v>561.8</v>
      </c>
      <c r="C272" s="1" t="n">
        <v>558.2</v>
      </c>
      <c r="D272" s="1" t="n">
        <v>1017</v>
      </c>
      <c r="E272" s="1" t="n">
        <v>470.6</v>
      </c>
    </row>
    <row r="273" customFormat="false" ht="14.25" hidden="false" customHeight="false" outlineLevel="0" collapsed="false">
      <c r="A273" s="1" t="s">
        <v>252</v>
      </c>
      <c r="B273" s="1" t="n">
        <v>538.5</v>
      </c>
      <c r="C273" s="1" t="n">
        <v>535.6</v>
      </c>
      <c r="D273" s="1" t="n">
        <v>1025</v>
      </c>
      <c r="E273" s="1" t="n">
        <v>502.8</v>
      </c>
    </row>
    <row r="274" customFormat="false" ht="14.25" hidden="false" customHeight="false" outlineLevel="0" collapsed="false">
      <c r="A274" s="1" t="s">
        <v>733</v>
      </c>
      <c r="B274" s="1" t="n">
        <v>560</v>
      </c>
      <c r="C274" s="1" t="n">
        <v>561</v>
      </c>
      <c r="D274" s="1" t="n">
        <v>838</v>
      </c>
      <c r="E274" s="1" t="n">
        <v>490</v>
      </c>
    </row>
    <row r="275" customFormat="false" ht="14.25" hidden="false" customHeight="false" outlineLevel="0" collapsed="false">
      <c r="A275" s="1" t="s">
        <v>873</v>
      </c>
      <c r="B275" s="1" t="n">
        <v>9.25</v>
      </c>
      <c r="C275" s="1" t="n">
        <v>9.17</v>
      </c>
      <c r="D275" s="1" t="n">
        <v>10.58</v>
      </c>
      <c r="E275" s="1" t="n">
        <v>8.73</v>
      </c>
    </row>
    <row r="276" customFormat="false" ht="14.25" hidden="false" customHeight="false" outlineLevel="0" collapsed="false">
      <c r="A276" s="1" t="s">
        <v>398</v>
      </c>
      <c r="B276" s="1" t="n">
        <v>296</v>
      </c>
      <c r="C276" s="1" t="n">
        <v>297.6</v>
      </c>
      <c r="D276" s="1" t="n">
        <v>393</v>
      </c>
      <c r="E276" s="1" t="n">
        <v>259.8</v>
      </c>
    </row>
    <row r="277" customFormat="false" ht="14.25" hidden="false" customHeight="false" outlineLevel="0" collapsed="false">
      <c r="A277" s="1" t="s">
        <v>598</v>
      </c>
      <c r="B277" s="1" t="n">
        <v>725</v>
      </c>
      <c r="C277" s="1" t="n">
        <v>742</v>
      </c>
      <c r="D277" s="1" t="n">
        <v>990</v>
      </c>
      <c r="E277" s="1" t="n">
        <v>686</v>
      </c>
    </row>
    <row r="278" customFormat="false" ht="14.25" hidden="false" customHeight="false" outlineLevel="0" collapsed="false">
      <c r="A278" s="1" t="s">
        <v>439</v>
      </c>
      <c r="B278" s="918" t="n">
        <v>9.22</v>
      </c>
      <c r="C278" s="1" t="n">
        <v>9.37</v>
      </c>
      <c r="D278" s="1" t="n">
        <v>11.46</v>
      </c>
      <c r="E278" s="1" t="n">
        <v>8.5</v>
      </c>
    </row>
    <row r="279" customFormat="false" ht="14.25" hidden="false" customHeight="false" outlineLevel="0" collapsed="false">
      <c r="A279" s="1" t="s">
        <v>326</v>
      </c>
      <c r="B279" s="918" t="n">
        <v>433</v>
      </c>
      <c r="C279" s="1" t="n">
        <v>433</v>
      </c>
      <c r="D279" s="1" t="n">
        <v>645</v>
      </c>
      <c r="E279" s="1" t="n">
        <v>390.1</v>
      </c>
    </row>
    <row r="280" customFormat="false" ht="14.25" hidden="false" customHeight="false" outlineLevel="0" collapsed="false">
      <c r="A280" s="1" t="s">
        <v>443</v>
      </c>
      <c r="B280" s="1" t="n">
        <v>8.89</v>
      </c>
      <c r="C280" s="1" t="n">
        <v>8.76</v>
      </c>
      <c r="D280" s="1" t="n">
        <v>10.71</v>
      </c>
      <c r="E280" s="1" t="n">
        <v>8.65</v>
      </c>
    </row>
    <row r="281" customFormat="false" ht="14.25" hidden="false" customHeight="false" outlineLevel="0" collapsed="false">
      <c r="A281" s="1" t="s">
        <v>317</v>
      </c>
      <c r="B281" s="1" t="n">
        <v>785</v>
      </c>
      <c r="C281" s="1" t="n">
        <v>768.2</v>
      </c>
      <c r="D281" s="1" t="n">
        <v>1241</v>
      </c>
      <c r="E281" s="1" t="n">
        <v>750.1</v>
      </c>
    </row>
    <row r="282" customFormat="false" ht="14.25" hidden="false" customHeight="false" outlineLevel="0" collapsed="false">
      <c r="A282" s="1" t="s">
        <v>384</v>
      </c>
      <c r="B282" s="1" t="n">
        <v>905</v>
      </c>
      <c r="C282" s="1" t="n">
        <v>900</v>
      </c>
      <c r="D282" s="1" t="n">
        <v>1135</v>
      </c>
      <c r="E282" s="1" t="n">
        <v>808.5</v>
      </c>
    </row>
    <row r="283" customFormat="false" ht="14.25" hidden="false" customHeight="false" outlineLevel="0" collapsed="false">
      <c r="A283" s="1" t="s">
        <v>101</v>
      </c>
      <c r="B283" s="1" t="n">
        <v>437</v>
      </c>
      <c r="C283" s="1" t="n">
        <v>440</v>
      </c>
      <c r="D283" s="1" t="n">
        <v>545</v>
      </c>
      <c r="E283" s="1" t="n">
        <v>398</v>
      </c>
    </row>
    <row r="284" customFormat="false" ht="14.25" hidden="false" customHeight="false" outlineLevel="0" collapsed="false">
      <c r="A284" s="1" t="s">
        <v>355</v>
      </c>
      <c r="B284" s="1" t="n">
        <v>415.6</v>
      </c>
      <c r="C284" s="1" t="n">
        <v>418.5</v>
      </c>
      <c r="D284" s="1" t="n">
        <v>697</v>
      </c>
      <c r="E284" s="1" t="n">
        <v>386</v>
      </c>
    </row>
    <row r="285" customFormat="false" ht="14.25" hidden="false" customHeight="false" outlineLevel="0" collapsed="false">
      <c r="A285" s="1" t="s">
        <v>91</v>
      </c>
      <c r="B285" s="917" t="n">
        <v>839</v>
      </c>
      <c r="C285" s="1" t="n">
        <v>819</v>
      </c>
      <c r="D285" s="1" t="n">
        <v>1147</v>
      </c>
      <c r="E285" s="1" t="n">
        <v>740.2</v>
      </c>
    </row>
    <row r="286" customFormat="false" ht="14.25" hidden="false" customHeight="false" outlineLevel="0" collapsed="false">
      <c r="A286" s="1" t="s">
        <v>878</v>
      </c>
      <c r="B286" s="1" t="n">
        <v>1131.1</v>
      </c>
      <c r="C286" s="1" t="n">
        <v>1130</v>
      </c>
      <c r="D286" s="1" t="n">
        <v>1152</v>
      </c>
      <c r="E286" s="1" t="n">
        <v>1039</v>
      </c>
    </row>
    <row r="287" customFormat="false" ht="14.25" hidden="false" customHeight="false" outlineLevel="0" collapsed="false">
      <c r="A287" s="1" t="s">
        <v>104</v>
      </c>
      <c r="B287" s="1" t="n">
        <v>913.9</v>
      </c>
      <c r="C287" s="1" t="n">
        <v>923.5</v>
      </c>
      <c r="D287" s="1" t="n">
        <v>1048</v>
      </c>
      <c r="E287" s="1" t="n">
        <v>700</v>
      </c>
    </row>
    <row r="288" customFormat="false" ht="14.25" hidden="false" customHeight="false" outlineLevel="0" collapsed="false">
      <c r="A288" s="1" t="s">
        <v>893</v>
      </c>
      <c r="B288" s="917" t="n">
        <v>9</v>
      </c>
      <c r="C288" s="1" t="n">
        <v>8.93</v>
      </c>
      <c r="D288" s="1" t="n">
        <v>10.3</v>
      </c>
      <c r="E288" s="1" t="n">
        <v>8.75</v>
      </c>
    </row>
    <row r="289" customFormat="false" ht="14.25" hidden="false" customHeight="false" outlineLevel="0" collapsed="false">
      <c r="A289" s="1" t="s">
        <v>894</v>
      </c>
      <c r="B289" s="917" t="n">
        <v>1125.3</v>
      </c>
      <c r="C289" s="1" t="n">
        <v>1103.3</v>
      </c>
      <c r="D289" s="1" t="n">
        <v>1173</v>
      </c>
      <c r="E289" s="1" t="n">
        <v>1000</v>
      </c>
    </row>
    <row r="290" customFormat="false" ht="14.25" hidden="false" customHeight="false" outlineLevel="0" collapsed="false">
      <c r="A290" s="1" t="s">
        <v>895</v>
      </c>
      <c r="B290" s="1" t="n">
        <v>8.92</v>
      </c>
      <c r="C290" s="1" t="n">
        <v>8.85</v>
      </c>
      <c r="D290" s="1" t="n">
        <v>10</v>
      </c>
      <c r="E290" s="1" t="n">
        <v>8.16</v>
      </c>
    </row>
    <row r="291" customFormat="false" ht="14.25" hidden="false" customHeight="false" outlineLevel="0" collapsed="false">
      <c r="A291" s="1" t="s">
        <v>896</v>
      </c>
      <c r="B291" s="1" t="n">
        <v>1247</v>
      </c>
      <c r="C291" s="1" t="n">
        <v>1179</v>
      </c>
      <c r="D291" s="1" t="n">
        <v>2167.2</v>
      </c>
      <c r="E291" s="1" t="n">
        <v>270</v>
      </c>
    </row>
    <row r="292" customFormat="false" ht="14.25" hidden="false" customHeight="false" outlineLevel="0" collapsed="false">
      <c r="A292" s="1" t="s">
        <v>897</v>
      </c>
      <c r="B292" s="1" t="n">
        <v>9.03</v>
      </c>
      <c r="C292" s="1" t="n">
        <v>9.15</v>
      </c>
      <c r="D292" s="1" t="n">
        <v>10.19</v>
      </c>
      <c r="E292" s="1" t="n">
        <v>8.59</v>
      </c>
    </row>
    <row r="293" customFormat="false" ht="14.25" hidden="false" customHeight="false" outlineLevel="0" collapsed="false">
      <c r="A293" s="1" t="s">
        <v>68</v>
      </c>
      <c r="B293" s="1" t="n">
        <v>900</v>
      </c>
      <c r="C293" s="1" t="n">
        <v>855.1</v>
      </c>
      <c r="D293" s="1" t="n">
        <v>1327.9</v>
      </c>
      <c r="E293" s="1" t="n">
        <v>289.3</v>
      </c>
    </row>
    <row r="294" customFormat="false" ht="14.25" hidden="false" customHeight="false" outlineLevel="0" collapsed="false">
      <c r="A294" s="1" t="s">
        <v>898</v>
      </c>
      <c r="B294" s="1" t="n">
        <v>773</v>
      </c>
      <c r="C294" s="1" t="n">
        <v>758</v>
      </c>
      <c r="D294" s="1" t="n">
        <v>1262.8</v>
      </c>
      <c r="E294" s="1" t="n">
        <v>366.1</v>
      </c>
    </row>
    <row r="295" customFormat="false" ht="14.25" hidden="false" customHeight="false" outlineLevel="0" collapsed="false">
      <c r="A295" s="1" t="s">
        <v>899</v>
      </c>
      <c r="B295" s="1" t="n">
        <v>668</v>
      </c>
      <c r="C295" s="1" t="n">
        <v>657</v>
      </c>
      <c r="D295" s="1" t="n">
        <v>930.4</v>
      </c>
      <c r="E295" s="1" t="n">
        <v>359</v>
      </c>
    </row>
    <row r="296" customFormat="false" ht="14.25" hidden="false" customHeight="false" outlineLevel="0" collapsed="false">
      <c r="A296" s="1" t="s">
        <v>900</v>
      </c>
      <c r="B296" s="918" t="n">
        <v>1063.1</v>
      </c>
      <c r="C296" s="1" t="n">
        <v>1074.5</v>
      </c>
      <c r="D296" s="1" t="n">
        <v>1080</v>
      </c>
      <c r="E296" s="1" t="n">
        <v>967.6</v>
      </c>
    </row>
    <row r="297" customFormat="false" ht="14.25" hidden="false" customHeight="false" outlineLevel="0" collapsed="false">
      <c r="A297" s="1" t="s">
        <v>901</v>
      </c>
      <c r="B297" s="1" t="n">
        <v>1085.5</v>
      </c>
      <c r="C297" s="1" t="n">
        <v>1060</v>
      </c>
      <c r="D297" s="1" t="n">
        <v>1095</v>
      </c>
      <c r="E297" s="1" t="n">
        <v>1005.2</v>
      </c>
    </row>
    <row r="298" customFormat="false" ht="14.25" hidden="false" customHeight="false" outlineLevel="0" collapsed="false">
      <c r="A298" s="1" t="s">
        <v>902</v>
      </c>
      <c r="B298" s="1" t="n">
        <v>487.8</v>
      </c>
      <c r="C298" s="1" t="n">
        <v>483.4</v>
      </c>
      <c r="D298" s="1" t="n">
        <v>625.7</v>
      </c>
      <c r="E298" s="1" t="n">
        <v>292.1</v>
      </c>
    </row>
    <row r="299" customFormat="false" ht="14.25" hidden="false" customHeight="false" outlineLevel="0" collapsed="false">
      <c r="A299" s="1" t="s">
        <v>903</v>
      </c>
      <c r="B299" s="1" t="n">
        <v>865</v>
      </c>
      <c r="C299" s="1" t="n">
        <v>938</v>
      </c>
      <c r="D299" s="1" t="n">
        <v>984</v>
      </c>
      <c r="E299" s="1" t="n">
        <v>252.2</v>
      </c>
    </row>
    <row r="300" customFormat="false" ht="14.25" hidden="false" customHeight="false" outlineLevel="0" collapsed="false">
      <c r="A300" s="1" t="s">
        <v>904</v>
      </c>
      <c r="B300" s="1" t="n">
        <v>1160</v>
      </c>
      <c r="C300" s="1" t="n">
        <v>1160</v>
      </c>
      <c r="D300" s="1" t="n">
        <v>1171</v>
      </c>
      <c r="E300" s="1" t="n">
        <v>1000</v>
      </c>
    </row>
    <row r="301" customFormat="false" ht="14.25" hidden="false" customHeight="false" outlineLevel="0" collapsed="false">
      <c r="A301" s="1" t="s">
        <v>905</v>
      </c>
      <c r="B301" s="1" t="n">
        <v>565</v>
      </c>
      <c r="C301" s="1" t="n">
        <v>568.6</v>
      </c>
      <c r="D301" s="1" t="n">
        <v>647.6</v>
      </c>
      <c r="E301" s="1" t="n">
        <v>302.4</v>
      </c>
    </row>
    <row r="302" customFormat="false" ht="14.25" hidden="false" customHeight="false" outlineLevel="0" collapsed="false">
      <c r="A302" s="1" t="s">
        <v>906</v>
      </c>
      <c r="B302" s="1" t="n">
        <v>758.1</v>
      </c>
      <c r="C302" s="1" t="n">
        <v>763.1</v>
      </c>
      <c r="D302" s="1" t="n">
        <v>812</v>
      </c>
      <c r="E302" s="1" t="n">
        <v>285</v>
      </c>
    </row>
    <row r="303" customFormat="false" ht="14.25" hidden="false" customHeight="false" outlineLevel="0" collapsed="false">
      <c r="A303" s="1" t="s">
        <v>907</v>
      </c>
      <c r="B303" s="1" t="n">
        <v>733.4</v>
      </c>
      <c r="C303" s="1" t="n">
        <v>666.8</v>
      </c>
      <c r="D303" s="1" t="n">
        <v>733.4</v>
      </c>
      <c r="E303" s="1" t="n">
        <v>293.4</v>
      </c>
    </row>
    <row r="304" customFormat="false" ht="14.25" hidden="false" customHeight="false" outlineLevel="0" collapsed="false">
      <c r="A304" s="1" t="s">
        <v>41</v>
      </c>
      <c r="B304" s="1" t="n">
        <v>454.3</v>
      </c>
      <c r="C304" s="1" t="n">
        <v>459.8</v>
      </c>
      <c r="D304" s="1" t="n">
        <v>613</v>
      </c>
      <c r="E304" s="1" t="n">
        <v>400</v>
      </c>
    </row>
    <row r="305" customFormat="false" ht="14.25" hidden="false" customHeight="false" outlineLevel="0" collapsed="false">
      <c r="A305" s="1" t="s">
        <v>363</v>
      </c>
      <c r="B305" s="1" t="n">
        <v>699.9</v>
      </c>
      <c r="C305" s="1" t="n">
        <v>708.9</v>
      </c>
      <c r="D305" s="1" t="n">
        <v>1046.6</v>
      </c>
      <c r="E305" s="1" t="n">
        <v>616.8</v>
      </c>
    </row>
    <row r="306" customFormat="false" ht="14.25" hidden="false" customHeight="false" outlineLevel="0" collapsed="false">
      <c r="A306" s="1" t="s">
        <v>115</v>
      </c>
      <c r="B306" s="917" t="n">
        <v>503.8</v>
      </c>
      <c r="C306" s="1" t="n">
        <v>497.4</v>
      </c>
      <c r="D306" s="1" t="n">
        <v>593</v>
      </c>
      <c r="E306" s="1" t="n">
        <v>416</v>
      </c>
    </row>
    <row r="307" customFormat="false" ht="14.25" hidden="false" customHeight="false" outlineLevel="0" collapsed="false">
      <c r="A307" s="1" t="s">
        <v>114</v>
      </c>
      <c r="B307" s="1" t="n">
        <v>514.8</v>
      </c>
      <c r="C307" s="1" t="n">
        <v>510</v>
      </c>
      <c r="D307" s="1" t="n">
        <v>744.5</v>
      </c>
      <c r="E307" s="1" t="n">
        <v>411.6</v>
      </c>
    </row>
    <row r="308" customFormat="false" ht="14.25" hidden="false" customHeight="false" outlineLevel="0" collapsed="false">
      <c r="A308" s="1" t="s">
        <v>42</v>
      </c>
      <c r="B308" s="1" t="n">
        <v>496</v>
      </c>
      <c r="C308" s="1" t="n">
        <v>497</v>
      </c>
      <c r="D308" s="1" t="n">
        <v>774.9</v>
      </c>
      <c r="E308" s="1" t="n">
        <v>411</v>
      </c>
    </row>
    <row r="309" customFormat="false" ht="14.25" hidden="false" customHeight="false" outlineLevel="0" collapsed="false">
      <c r="A309" s="1" t="s">
        <v>406</v>
      </c>
      <c r="B309" s="1" t="n">
        <v>1175</v>
      </c>
      <c r="C309" s="1" t="n">
        <v>1191</v>
      </c>
      <c r="D309" s="1" t="n">
        <v>1215</v>
      </c>
      <c r="E309" s="1" t="n">
        <v>1039</v>
      </c>
    </row>
    <row r="310" customFormat="false" ht="14.25" hidden="false" customHeight="false" outlineLevel="0" collapsed="false">
      <c r="A310" s="1" t="s">
        <v>337</v>
      </c>
      <c r="B310" s="1" t="n">
        <v>928</v>
      </c>
      <c r="C310" s="1" t="n">
        <v>933</v>
      </c>
      <c r="D310" s="1" t="n">
        <v>1600</v>
      </c>
      <c r="E310" s="1" t="n">
        <v>884</v>
      </c>
    </row>
    <row r="311" customFormat="false" ht="14.25" hidden="false" customHeight="false" outlineLevel="0" collapsed="false">
      <c r="A311" s="1" t="s">
        <v>315</v>
      </c>
      <c r="B311" s="1" t="n">
        <v>592</v>
      </c>
      <c r="C311" s="1" t="n">
        <v>597</v>
      </c>
      <c r="D311" s="1" t="n">
        <v>890.4</v>
      </c>
      <c r="E311" s="1" t="n">
        <v>528.2</v>
      </c>
    </row>
    <row r="312" customFormat="false" ht="14.25" hidden="false" customHeight="false" outlineLevel="0" collapsed="false">
      <c r="A312" s="1" t="s">
        <v>485</v>
      </c>
      <c r="B312" s="1" t="n">
        <v>10.61</v>
      </c>
      <c r="C312" s="1" t="n">
        <v>10.7</v>
      </c>
      <c r="D312" s="1" t="n">
        <v>12.21</v>
      </c>
      <c r="E312" s="1" t="n">
        <v>9.67</v>
      </c>
    </row>
    <row r="313" customFormat="false" ht="14.25" hidden="false" customHeight="false" outlineLevel="0" collapsed="false">
      <c r="A313" s="1" t="s">
        <v>75</v>
      </c>
      <c r="B313" s="1" t="n">
        <v>562.9</v>
      </c>
      <c r="C313" s="1" t="n">
        <v>564</v>
      </c>
      <c r="D313" s="1" t="n">
        <v>802</v>
      </c>
      <c r="E313" s="1" t="n">
        <v>516</v>
      </c>
    </row>
    <row r="314" customFormat="false" ht="14.25" hidden="false" customHeight="false" outlineLevel="0" collapsed="false">
      <c r="A314" s="1" t="s">
        <v>340</v>
      </c>
      <c r="B314" s="1" t="n">
        <v>1408</v>
      </c>
      <c r="C314" s="1" t="n">
        <v>1401</v>
      </c>
      <c r="D314" s="1" t="n">
        <v>1900</v>
      </c>
      <c r="E314" s="1" t="n">
        <v>1333</v>
      </c>
    </row>
    <row r="315" customFormat="false" ht="14.25" hidden="false" customHeight="false" outlineLevel="0" collapsed="false">
      <c r="A315" s="1" t="s">
        <v>350</v>
      </c>
      <c r="B315" s="1" t="n">
        <v>636.1</v>
      </c>
      <c r="C315" s="1" t="n">
        <v>634</v>
      </c>
      <c r="D315" s="1" t="n">
        <v>910</v>
      </c>
      <c r="E315" s="1" t="n">
        <v>550</v>
      </c>
    </row>
    <row r="316" customFormat="false" ht="14.25" hidden="false" customHeight="false" outlineLevel="0" collapsed="false">
      <c r="A316" s="1" t="s">
        <v>100</v>
      </c>
      <c r="B316" s="1" t="n">
        <v>870</v>
      </c>
      <c r="C316" s="1" t="n">
        <v>870</v>
      </c>
      <c r="D316" s="1" t="n">
        <v>1156</v>
      </c>
      <c r="E316" s="1" t="n">
        <v>762.1</v>
      </c>
    </row>
    <row r="317" customFormat="false" ht="14.25" hidden="false" customHeight="false" outlineLevel="0" collapsed="false">
      <c r="A317" s="1" t="s">
        <v>435</v>
      </c>
      <c r="B317" s="1" t="n">
        <v>8.68</v>
      </c>
      <c r="C317" s="1" t="n">
        <v>8.62</v>
      </c>
      <c r="D317" s="1" t="n">
        <v>9.98</v>
      </c>
      <c r="E317" s="1" t="n">
        <v>8.33</v>
      </c>
    </row>
    <row r="318" customFormat="false" ht="14.25" hidden="false" customHeight="false" outlineLevel="0" collapsed="false">
      <c r="A318" s="1" t="s">
        <v>403</v>
      </c>
      <c r="B318" s="1" t="n">
        <v>8.8</v>
      </c>
      <c r="C318" s="1" t="n">
        <v>8.81</v>
      </c>
      <c r="D318" s="1" t="n">
        <v>10.64</v>
      </c>
      <c r="E318" s="1" t="n">
        <v>8.21</v>
      </c>
    </row>
    <row r="319" customFormat="false" ht="14.25" hidden="false" customHeight="false" outlineLevel="0" collapsed="false">
      <c r="A319" s="1" t="s">
        <v>388</v>
      </c>
      <c r="B319" s="918" t="n">
        <v>8.4</v>
      </c>
      <c r="C319" s="1" t="n">
        <v>8.28</v>
      </c>
      <c r="D319" s="1" t="n">
        <v>10.08</v>
      </c>
      <c r="E319" s="1" t="n">
        <v>7.85</v>
      </c>
    </row>
    <row r="320" customFormat="false" ht="14.25" hidden="false" customHeight="false" outlineLevel="0" collapsed="false">
      <c r="A320" s="1" t="s">
        <v>908</v>
      </c>
      <c r="B320" s="1" t="n">
        <v>8.81</v>
      </c>
      <c r="C320" s="1" t="n">
        <v>8.72</v>
      </c>
      <c r="D320" s="1" t="n">
        <v>10.42</v>
      </c>
      <c r="E320" s="1" t="n">
        <v>8.58</v>
      </c>
    </row>
    <row r="321" customFormat="false" ht="14.25" hidden="false" customHeight="false" outlineLevel="0" collapsed="false">
      <c r="A321" s="1" t="s">
        <v>909</v>
      </c>
      <c r="B321" s="1" t="n">
        <v>1870</v>
      </c>
      <c r="C321" s="1" t="n">
        <v>1888</v>
      </c>
      <c r="D321" s="1" t="n">
        <v>2778</v>
      </c>
      <c r="E321" s="1" t="n">
        <v>301</v>
      </c>
    </row>
    <row r="322" customFormat="false" ht="14.25" hidden="false" customHeight="false" outlineLevel="0" collapsed="false">
      <c r="A322" s="1" t="s">
        <v>910</v>
      </c>
      <c r="B322" s="1" t="n">
        <v>1296.3</v>
      </c>
      <c r="C322" s="1" t="n">
        <v>1314</v>
      </c>
      <c r="D322" s="1" t="n">
        <v>2703.3</v>
      </c>
      <c r="E322" s="1" t="n">
        <v>302.3</v>
      </c>
    </row>
    <row r="323" customFormat="false" ht="14.25" hidden="false" customHeight="false" outlineLevel="0" collapsed="false">
      <c r="A323" s="1" t="s">
        <v>911</v>
      </c>
      <c r="B323" s="1" t="n">
        <v>1255.1</v>
      </c>
      <c r="C323" s="1" t="n">
        <v>1264</v>
      </c>
      <c r="D323" s="1" t="n">
        <v>2458.2</v>
      </c>
      <c r="E323" s="1" t="n">
        <v>302.5</v>
      </c>
    </row>
    <row r="324" customFormat="false" ht="14.25" hidden="false" customHeight="false" outlineLevel="0" collapsed="false">
      <c r="A324" s="1" t="s">
        <v>912</v>
      </c>
      <c r="B324" s="1" t="n">
        <v>1085</v>
      </c>
      <c r="C324" s="1" t="n">
        <v>1090</v>
      </c>
      <c r="D324" s="1" t="n">
        <v>1131</v>
      </c>
      <c r="E324" s="1" t="n">
        <v>994.4</v>
      </c>
    </row>
    <row r="325" customFormat="false" ht="14.25" hidden="false" customHeight="false" outlineLevel="0" collapsed="false">
      <c r="A325" s="1" t="s">
        <v>913</v>
      </c>
      <c r="B325" s="1" t="n">
        <v>9</v>
      </c>
      <c r="C325" s="1" t="n">
        <v>8.87</v>
      </c>
      <c r="D325" s="1" t="n">
        <v>10.08</v>
      </c>
      <c r="E325" s="1" t="n">
        <v>8.58</v>
      </c>
    </row>
    <row r="326" customFormat="false" ht="14.25" hidden="false" customHeight="false" outlineLevel="0" collapsed="false">
      <c r="A326" s="1" t="s">
        <v>914</v>
      </c>
      <c r="B326" s="1" t="n">
        <v>1033.9</v>
      </c>
      <c r="C326" s="1" t="n">
        <v>1014.4</v>
      </c>
      <c r="D326" s="1" t="n">
        <v>1034.3</v>
      </c>
      <c r="E326" s="1" t="n">
        <v>948</v>
      </c>
    </row>
    <row r="327" customFormat="false" ht="14.25" hidden="false" customHeight="false" outlineLevel="0" collapsed="false">
      <c r="A327" s="1" t="s">
        <v>915</v>
      </c>
      <c r="B327" s="1" t="n">
        <v>9.25</v>
      </c>
      <c r="C327" s="1" t="n">
        <v>8.79</v>
      </c>
      <c r="D327" s="1" t="n">
        <v>10</v>
      </c>
      <c r="E327" s="1" t="n">
        <v>8.53</v>
      </c>
    </row>
    <row r="328" customFormat="false" ht="14.25" hidden="false" customHeight="false" outlineLevel="0" collapsed="false">
      <c r="A328" s="1" t="s">
        <v>916</v>
      </c>
      <c r="B328" s="1" t="n">
        <v>670</v>
      </c>
      <c r="C328" s="1" t="n">
        <v>675</v>
      </c>
      <c r="D328" s="1" t="n">
        <v>730</v>
      </c>
      <c r="E328" s="1" t="n">
        <v>317.7</v>
      </c>
    </row>
    <row r="329" customFormat="false" ht="14.25" hidden="false" customHeight="false" outlineLevel="0" collapsed="false">
      <c r="A329" s="1" t="s">
        <v>917</v>
      </c>
      <c r="B329" s="1" t="n">
        <v>9.15</v>
      </c>
      <c r="C329" s="1" t="n">
        <v>9.11</v>
      </c>
      <c r="D329" s="1" t="n">
        <v>10</v>
      </c>
      <c r="E329" s="1" t="n">
        <v>8.8</v>
      </c>
    </row>
    <row r="330" customFormat="false" ht="14.25" hidden="false" customHeight="false" outlineLevel="0" collapsed="false">
      <c r="A330" s="1" t="s">
        <v>918</v>
      </c>
      <c r="B330" s="1" t="n">
        <v>574</v>
      </c>
      <c r="C330" s="1" t="n">
        <v>571</v>
      </c>
      <c r="D330" s="1" t="n">
        <v>619</v>
      </c>
      <c r="E330" s="1" t="n">
        <v>402.2</v>
      </c>
    </row>
    <row r="331" customFormat="false" ht="14.25" hidden="false" customHeight="false" outlineLevel="0" collapsed="false">
      <c r="A331" s="1" t="s">
        <v>919</v>
      </c>
      <c r="B331" s="1" t="n">
        <v>1333.2</v>
      </c>
      <c r="C331" s="1" t="n">
        <v>1212</v>
      </c>
      <c r="D331" s="1" t="n">
        <v>1333.2</v>
      </c>
      <c r="E331" s="1" t="n">
        <v>319.5</v>
      </c>
    </row>
    <row r="332" customFormat="false" ht="14.25" hidden="false" customHeight="false" outlineLevel="0" collapsed="false">
      <c r="A332" s="1" t="s">
        <v>920</v>
      </c>
      <c r="B332" s="1" t="n">
        <v>815.9</v>
      </c>
      <c r="C332" s="1" t="n">
        <v>741.8</v>
      </c>
      <c r="D332" s="1" t="n">
        <v>815.9</v>
      </c>
      <c r="E332" s="1" t="n">
        <v>391.7</v>
      </c>
    </row>
    <row r="333" customFormat="false" ht="14.25" hidden="false" customHeight="false" outlineLevel="0" collapsed="false">
      <c r="A333" s="1" t="s">
        <v>921</v>
      </c>
      <c r="B333" s="1" t="n">
        <v>1080</v>
      </c>
      <c r="C333" s="1" t="n">
        <v>1068</v>
      </c>
      <c r="D333" s="1" t="n">
        <v>1086.5</v>
      </c>
      <c r="E333" s="1" t="n">
        <v>1000</v>
      </c>
    </row>
    <row r="334" customFormat="false" ht="14.25" hidden="false" customHeight="false" outlineLevel="0" collapsed="false">
      <c r="A334" s="1" t="s">
        <v>922</v>
      </c>
      <c r="B334" s="1" t="n">
        <v>441.4</v>
      </c>
      <c r="C334" s="1" t="n">
        <v>401.3</v>
      </c>
      <c r="D334" s="1" t="n">
        <v>441.4</v>
      </c>
      <c r="E334" s="1" t="n">
        <v>301.7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D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0" activeCellId="0" sqref="C20"/>
    </sheetView>
  </sheetViews>
  <sheetFormatPr defaultColWidth="8.6796875" defaultRowHeight="14.25" zeroHeight="false" outlineLevelRow="0" outlineLevelCol="0"/>
  <cols>
    <col collapsed="false" customWidth="true" hidden="false" outlineLevel="0" max="2" min="2" style="1" width="42.54"/>
    <col collapsed="false" customWidth="true" hidden="false" outlineLevel="0" max="3" min="3" style="1" width="29.18"/>
    <col collapsed="false" customWidth="true" hidden="false" outlineLevel="0" max="4" min="4" style="1" width="28.54"/>
  </cols>
  <sheetData>
    <row r="2" customFormat="false" ht="19.7" hidden="false" customHeight="true" outlineLevel="0" collapsed="false">
      <c r="A2" s="920"/>
      <c r="B2" s="921" t="s">
        <v>923</v>
      </c>
      <c r="C2" s="921"/>
      <c r="D2" s="922" t="n">
        <f aca="false">1300000-65000</f>
        <v>1235000</v>
      </c>
    </row>
    <row r="3" customFormat="false" ht="14.25" hidden="false" customHeight="false" outlineLevel="0" collapsed="false">
      <c r="A3" s="920"/>
      <c r="B3" s="923" t="s">
        <v>924</v>
      </c>
      <c r="C3" s="924"/>
      <c r="D3" s="925" t="n">
        <f aca="false">Loan_details!C39</f>
        <v>293566.666666667</v>
      </c>
    </row>
    <row r="4" customFormat="false" ht="14.25" hidden="false" customHeight="false" outlineLevel="0" collapsed="false">
      <c r="A4" s="920"/>
      <c r="B4" s="926" t="s">
        <v>925</v>
      </c>
      <c r="C4" s="927"/>
      <c r="D4" s="928" t="n">
        <v>0</v>
      </c>
    </row>
    <row r="5" customFormat="false" ht="19.7" hidden="false" customHeight="true" outlineLevel="0" collapsed="false">
      <c r="A5" s="920"/>
      <c r="B5" s="929" t="s">
        <v>926</v>
      </c>
      <c r="C5" s="929"/>
      <c r="D5" s="930" t="n">
        <v>200000</v>
      </c>
    </row>
    <row r="6" customFormat="false" ht="14.25" hidden="false" customHeight="false" outlineLevel="0" collapsed="false">
      <c r="A6" s="920"/>
      <c r="B6" s="931" t="s">
        <v>927</v>
      </c>
      <c r="C6" s="932"/>
      <c r="D6" s="928"/>
    </row>
    <row r="7" customFormat="false" ht="14.25" hidden="false" customHeight="false" outlineLevel="0" collapsed="false">
      <c r="A7" s="920"/>
      <c r="B7" s="933" t="s">
        <v>928</v>
      </c>
      <c r="C7" s="696"/>
      <c r="D7" s="934" t="n">
        <f aca="false">D3+D2+D5+D6</f>
        <v>1728566.66666667</v>
      </c>
    </row>
    <row r="12" customFormat="false" ht="18" hidden="false" customHeight="false" outlineLevel="0" collapsed="false">
      <c r="B12" s="907"/>
      <c r="C12" s="935"/>
    </row>
    <row r="13" customFormat="false" ht="18" hidden="false" customHeight="false" outlineLevel="0" collapsed="false">
      <c r="B13" s="907"/>
      <c r="C13" s="936"/>
    </row>
  </sheetData>
  <mergeCells count="2">
    <mergeCell ref="B2:C2"/>
    <mergeCell ref="B5:C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C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0" ySplit="1" topLeftCell="K2" activePane="bottomRight" state="frozen"/>
      <selection pane="topLeft" activeCell="A1" activeCellId="0" sqref="A1"/>
      <selection pane="topRight" activeCell="K1" activeCellId="0" sqref="K1"/>
      <selection pane="bottomLeft" activeCell="A2" activeCellId="0" sqref="A2"/>
      <selection pane="bottomRight" activeCell="D138" activeCellId="0" sqref="D138"/>
    </sheetView>
  </sheetViews>
  <sheetFormatPr defaultColWidth="9.18359375" defaultRowHeight="15" zeroHeight="false" outlineLevelRow="0" outlineLevelCol="0"/>
  <cols>
    <col collapsed="false" customWidth="true" hidden="false" outlineLevel="0" max="1" min="1" style="937" width="17.27"/>
    <col collapsed="false" customWidth="true" hidden="false" outlineLevel="0" max="2" min="2" style="729" width="13"/>
    <col collapsed="false" customWidth="true" hidden="false" outlineLevel="0" max="3" min="3" style="729" width="11.82"/>
    <col collapsed="false" customWidth="true" hidden="false" outlineLevel="0" max="4" min="4" style="729" width="22.18"/>
    <col collapsed="false" customWidth="true" hidden="false" outlineLevel="0" max="5" min="5" style="729" width="31.73"/>
    <col collapsed="false" customWidth="true" hidden="false" outlineLevel="0" max="6" min="6" style="729" width="20.82"/>
    <col collapsed="false" customWidth="true" hidden="true" outlineLevel="0" max="7" min="7" style="937" width="17.27"/>
    <col collapsed="false" customWidth="true" hidden="false" outlineLevel="0" max="8" min="8" style="729" width="1.45"/>
    <col collapsed="false" customWidth="true" hidden="false" outlineLevel="0" max="9" min="9" style="938" width="19.54"/>
    <col collapsed="false" customWidth="true" hidden="false" outlineLevel="0" max="10" min="10" style="729" width="19.54"/>
    <col collapsed="false" customWidth="true" hidden="false" outlineLevel="0" max="11" min="11" style="729" width="26.27"/>
    <col collapsed="false" customWidth="true" hidden="false" outlineLevel="0" max="12" min="12" style="729" width="12.27"/>
    <col collapsed="false" customWidth="false" hidden="false" outlineLevel="0" max="15" min="13" style="729" width="9.18"/>
    <col collapsed="false" customWidth="true" hidden="false" outlineLevel="0" max="16" min="16" style="729" width="15.73"/>
    <col collapsed="false" customWidth="false" hidden="false" outlineLevel="0" max="17" min="17" style="729" width="9.18"/>
    <col collapsed="false" customWidth="true" hidden="false" outlineLevel="0" max="18" min="18" style="729" width="28.54"/>
    <col collapsed="false" customWidth="false" hidden="false" outlineLevel="0" max="28" min="19" style="729" width="9.18"/>
    <col collapsed="false" customWidth="true" hidden="false" outlineLevel="0" max="29" min="29" style="729" width="15.73"/>
    <col collapsed="false" customWidth="false" hidden="false" outlineLevel="0" max="16384" min="30" style="729" width="9.18"/>
  </cols>
  <sheetData>
    <row r="1" customFormat="false" ht="15" hidden="false" customHeight="false" outlineLevel="0" collapsed="false">
      <c r="A1" s="939" t="s">
        <v>37</v>
      </c>
      <c r="B1" s="940" t="s">
        <v>929</v>
      </c>
      <c r="C1" s="940" t="s">
        <v>930</v>
      </c>
      <c r="D1" s="940" t="s">
        <v>54</v>
      </c>
      <c r="E1" s="941" t="s">
        <v>931</v>
      </c>
      <c r="F1" s="942" t="s">
        <v>56</v>
      </c>
      <c r="G1" s="943" t="s">
        <v>932</v>
      </c>
      <c r="H1" s="944" t="s">
        <v>933</v>
      </c>
      <c r="I1" s="938" t="s">
        <v>934</v>
      </c>
      <c r="J1" s="729" t="s">
        <v>935</v>
      </c>
      <c r="K1" s="729" t="s">
        <v>936</v>
      </c>
      <c r="M1" s="945"/>
      <c r="N1" s="945"/>
      <c r="O1" s="945"/>
      <c r="P1" s="945"/>
      <c r="Q1" s="945"/>
      <c r="R1" s="945"/>
      <c r="S1" s="945"/>
      <c r="T1" s="945"/>
    </row>
    <row r="2" customFormat="false" ht="19.5" hidden="false" customHeight="true" outlineLevel="0" collapsed="false">
      <c r="A2" s="946" t="s">
        <v>77</v>
      </c>
      <c r="B2" s="946" t="n">
        <v>1</v>
      </c>
      <c r="C2" s="947" t="n">
        <v>45620</v>
      </c>
      <c r="D2" s="948" t="n">
        <v>125000</v>
      </c>
      <c r="E2" s="946"/>
      <c r="F2" s="946"/>
      <c r="G2" s="946"/>
      <c r="H2" s="946"/>
      <c r="I2" s="946"/>
      <c r="J2" s="946"/>
      <c r="K2" s="946"/>
      <c r="M2" s="945"/>
      <c r="N2" s="945"/>
      <c r="O2" s="945"/>
      <c r="P2" s="945"/>
      <c r="Q2" s="945"/>
      <c r="R2" s="945"/>
      <c r="S2" s="945"/>
      <c r="T2" s="945"/>
    </row>
    <row r="3" customFormat="false" ht="19.5" hidden="false" customHeight="true" outlineLevel="0" collapsed="false">
      <c r="A3" s="946" t="s">
        <v>75</v>
      </c>
      <c r="B3" s="946" t="n">
        <v>1</v>
      </c>
      <c r="C3" s="947" t="n">
        <v>45620</v>
      </c>
      <c r="D3" s="948" t="n">
        <v>125000</v>
      </c>
      <c r="E3" s="946"/>
      <c r="F3" s="946"/>
      <c r="G3" s="946"/>
      <c r="H3" s="946"/>
      <c r="I3" s="946"/>
      <c r="J3" s="946"/>
      <c r="K3" s="946"/>
      <c r="M3" s="945"/>
      <c r="N3" s="945"/>
      <c r="O3" s="945"/>
      <c r="P3" s="945"/>
      <c r="Q3" s="945"/>
      <c r="R3" s="945"/>
      <c r="S3" s="945"/>
      <c r="T3" s="945"/>
    </row>
    <row r="4" customFormat="false" ht="19.5" hidden="true" customHeight="true" outlineLevel="0" collapsed="false">
      <c r="A4" s="946"/>
      <c r="B4" s="946"/>
      <c r="C4" s="947"/>
      <c r="D4" s="949"/>
      <c r="E4" s="946"/>
      <c r="F4" s="946"/>
      <c r="G4" s="946"/>
      <c r="H4" s="946"/>
      <c r="I4" s="946"/>
      <c r="J4" s="946"/>
      <c r="K4" s="946"/>
      <c r="M4" s="945"/>
      <c r="N4" s="945"/>
      <c r="O4" s="945"/>
      <c r="P4" s="945"/>
      <c r="Q4" s="945"/>
      <c r="R4" s="945"/>
      <c r="S4" s="945"/>
      <c r="T4" s="945"/>
    </row>
    <row r="5" customFormat="false" ht="19.5" hidden="true" customHeight="true" outlineLevel="0" collapsed="false">
      <c r="A5" s="946"/>
      <c r="B5" s="946"/>
      <c r="C5" s="947"/>
      <c r="D5" s="949"/>
      <c r="E5" s="946"/>
      <c r="F5" s="946"/>
      <c r="G5" s="946"/>
      <c r="H5" s="946"/>
      <c r="I5" s="946"/>
      <c r="J5" s="946"/>
      <c r="K5" s="946"/>
      <c r="M5" s="945"/>
      <c r="N5" s="945"/>
      <c r="O5" s="945"/>
      <c r="P5" s="945"/>
      <c r="Q5" s="945"/>
      <c r="R5" s="945"/>
      <c r="S5" s="945"/>
      <c r="T5" s="945"/>
    </row>
    <row r="6" customFormat="false" ht="19.5" hidden="true" customHeight="true" outlineLevel="0" collapsed="false">
      <c r="A6" s="946"/>
      <c r="B6" s="946"/>
      <c r="C6" s="947"/>
      <c r="D6" s="949"/>
      <c r="E6" s="946"/>
      <c r="F6" s="946"/>
      <c r="G6" s="946"/>
      <c r="H6" s="946"/>
      <c r="I6" s="946"/>
      <c r="J6" s="946"/>
      <c r="K6" s="946"/>
      <c r="M6" s="945"/>
      <c r="N6" s="945"/>
      <c r="O6" s="945"/>
      <c r="P6" s="945"/>
      <c r="Q6" s="945"/>
      <c r="R6" s="945"/>
      <c r="S6" s="945"/>
      <c r="T6" s="945"/>
    </row>
    <row r="7" customFormat="false" ht="19.5" hidden="true" customHeight="true" outlineLevel="0" collapsed="false">
      <c r="A7" s="946"/>
      <c r="B7" s="946"/>
      <c r="C7" s="947"/>
      <c r="D7" s="949"/>
      <c r="E7" s="946"/>
      <c r="F7" s="946"/>
      <c r="G7" s="946"/>
      <c r="H7" s="946"/>
      <c r="I7" s="946"/>
      <c r="J7" s="946"/>
      <c r="K7" s="946"/>
      <c r="M7" s="945"/>
      <c r="N7" s="945"/>
      <c r="O7" s="945"/>
      <c r="P7" s="945"/>
      <c r="Q7" s="945"/>
      <c r="R7" s="945"/>
      <c r="S7" s="945"/>
      <c r="T7" s="945"/>
    </row>
    <row r="8" customFormat="false" ht="19.5" hidden="true" customHeight="true" outlineLevel="0" collapsed="false">
      <c r="A8" s="946"/>
      <c r="B8" s="946"/>
      <c r="C8" s="947"/>
      <c r="D8" s="949"/>
      <c r="E8" s="946"/>
      <c r="F8" s="946"/>
      <c r="G8" s="946"/>
      <c r="H8" s="946"/>
      <c r="I8" s="946"/>
      <c r="J8" s="946"/>
      <c r="K8" s="946"/>
      <c r="M8" s="945"/>
      <c r="N8" s="945"/>
      <c r="O8" s="945"/>
      <c r="P8" s="945"/>
      <c r="Q8" s="945"/>
      <c r="R8" s="945"/>
      <c r="S8" s="945"/>
      <c r="T8" s="945"/>
    </row>
    <row r="9" customFormat="false" ht="19.5" hidden="true" customHeight="true" outlineLevel="0" collapsed="false">
      <c r="A9" s="946"/>
      <c r="B9" s="946"/>
      <c r="C9" s="947"/>
      <c r="D9" s="949"/>
      <c r="E9" s="946"/>
      <c r="F9" s="946"/>
      <c r="G9" s="946"/>
      <c r="H9" s="946"/>
      <c r="I9" s="946"/>
      <c r="J9" s="946"/>
      <c r="K9" s="946"/>
      <c r="M9" s="945"/>
      <c r="N9" s="945"/>
      <c r="O9" s="945"/>
      <c r="P9" s="945"/>
      <c r="Q9" s="945"/>
      <c r="R9" s="945"/>
      <c r="S9" s="945"/>
      <c r="T9" s="945"/>
    </row>
    <row r="10" customFormat="false" ht="19.5" hidden="true" customHeight="true" outlineLevel="0" collapsed="false">
      <c r="A10" s="946"/>
      <c r="B10" s="946"/>
      <c r="C10" s="947"/>
      <c r="D10" s="949"/>
      <c r="E10" s="946"/>
      <c r="F10" s="946"/>
      <c r="G10" s="946"/>
      <c r="H10" s="946"/>
      <c r="I10" s="946"/>
      <c r="J10" s="946"/>
      <c r="K10" s="946"/>
      <c r="M10" s="945"/>
      <c r="N10" s="945"/>
      <c r="O10" s="945"/>
      <c r="P10" s="945"/>
      <c r="Q10" s="945"/>
      <c r="R10" s="945"/>
      <c r="S10" s="945"/>
      <c r="T10" s="945"/>
    </row>
    <row r="11" customFormat="false" ht="19.5" hidden="true" customHeight="true" outlineLevel="0" collapsed="false">
      <c r="A11" s="946"/>
      <c r="B11" s="946"/>
      <c r="C11" s="947"/>
      <c r="D11" s="949"/>
      <c r="E11" s="946"/>
      <c r="F11" s="946"/>
      <c r="G11" s="946"/>
      <c r="H11" s="946"/>
      <c r="I11" s="946"/>
      <c r="J11" s="946"/>
      <c r="K11" s="946"/>
      <c r="M11" s="945"/>
      <c r="N11" s="945"/>
      <c r="O11" s="945"/>
      <c r="P11" s="945"/>
      <c r="Q11" s="945"/>
      <c r="R11" s="945"/>
      <c r="S11" s="945"/>
      <c r="T11" s="945"/>
    </row>
    <row r="12" customFormat="false" ht="19.5" hidden="true" customHeight="true" outlineLevel="0" collapsed="false">
      <c r="A12" s="946"/>
      <c r="B12" s="946"/>
      <c r="C12" s="947"/>
      <c r="D12" s="949"/>
      <c r="E12" s="946"/>
      <c r="F12" s="946"/>
      <c r="G12" s="946"/>
      <c r="H12" s="946"/>
      <c r="I12" s="946"/>
      <c r="J12" s="946"/>
      <c r="K12" s="946"/>
      <c r="M12" s="945"/>
      <c r="N12" s="945"/>
      <c r="O12" s="945"/>
      <c r="P12" s="945"/>
      <c r="Q12" s="945"/>
      <c r="R12" s="945"/>
      <c r="S12" s="945"/>
      <c r="T12" s="945"/>
    </row>
    <row r="13" customFormat="false" ht="19.5" hidden="true" customHeight="true" outlineLevel="0" collapsed="false">
      <c r="A13" s="946"/>
      <c r="B13" s="946"/>
      <c r="C13" s="947"/>
      <c r="D13" s="949"/>
      <c r="E13" s="946"/>
      <c r="F13" s="946"/>
      <c r="G13" s="946"/>
      <c r="H13" s="946"/>
      <c r="I13" s="946"/>
      <c r="J13" s="946"/>
      <c r="K13" s="946"/>
      <c r="M13" s="945"/>
      <c r="N13" s="945"/>
      <c r="O13" s="945"/>
      <c r="P13" s="945"/>
      <c r="Q13" s="945"/>
      <c r="R13" s="945"/>
      <c r="S13" s="945"/>
      <c r="T13" s="945"/>
    </row>
    <row r="14" customFormat="false" ht="19.5" hidden="true" customHeight="true" outlineLevel="0" collapsed="false">
      <c r="A14" s="946"/>
      <c r="B14" s="946"/>
      <c r="C14" s="947"/>
      <c r="D14" s="949"/>
      <c r="E14" s="946"/>
      <c r="F14" s="946"/>
      <c r="G14" s="946"/>
      <c r="H14" s="946"/>
      <c r="I14" s="946"/>
      <c r="J14" s="946"/>
      <c r="K14" s="946"/>
      <c r="M14" s="945"/>
      <c r="N14" s="945"/>
      <c r="O14" s="945"/>
      <c r="P14" s="945"/>
      <c r="Q14" s="945"/>
      <c r="R14" s="945"/>
      <c r="S14" s="945"/>
      <c r="T14" s="945"/>
    </row>
    <row r="15" customFormat="false" ht="19.5" hidden="true" customHeight="true" outlineLevel="0" collapsed="false">
      <c r="A15" s="950" t="s">
        <v>82</v>
      </c>
      <c r="B15" s="951" t="n">
        <v>1</v>
      </c>
      <c r="C15" s="951"/>
      <c r="D15" s="951"/>
      <c r="E15" s="952" t="str">
        <f aca="false">IF(ISNA(VLOOKUP(A15,' Share to pick'!$T$5:$U$197,2,FALSE())),"--",VLOOKUP(A15,' Share to pick'!$T$5:$U$197,2,FALSE()))</f>
        <v>good</v>
      </c>
      <c r="F15" s="952" t="n">
        <f aca="false">(VLOOKUP(A15,'Daily price'!$A$2:$B$338,2,FALSE()))</f>
        <v>565.5</v>
      </c>
      <c r="G15" s="953" t="e">
        <f aca="false">IF(ISNA(VLOOKUP(A15,#REF!,4,FALSE())),"--",VLOOKUP(A15,#REF!,4,FALSE()))</f>
        <v>#VALUE!</v>
      </c>
      <c r="H15" s="954" t="s">
        <v>937</v>
      </c>
      <c r="I15" s="955" t="n">
        <v>200000</v>
      </c>
      <c r="J15" s="956" t="n">
        <f aca="false">+I15/F15</f>
        <v>353.669319186561</v>
      </c>
      <c r="K15" s="954" t="s">
        <v>938</v>
      </c>
      <c r="M15" s="945"/>
      <c r="N15" s="945"/>
      <c r="O15" s="945"/>
      <c r="P15" s="945"/>
      <c r="Q15" s="945"/>
      <c r="R15" s="945"/>
      <c r="S15" s="945"/>
      <c r="T15" s="945"/>
    </row>
    <row r="16" customFormat="false" ht="19.5" hidden="true" customHeight="true" outlineLevel="0" collapsed="false">
      <c r="A16" s="946" t="s">
        <v>39</v>
      </c>
      <c r="B16" s="957" t="n">
        <v>2</v>
      </c>
      <c r="C16" s="957"/>
      <c r="D16" s="957"/>
      <c r="E16" s="957" t="str">
        <f aca="false">IF(ISNA(VLOOKUP(A16,' Share to pick'!$T$5:$U$197,2,FALSE())),"--",VLOOKUP(A16,' Share to pick'!$T$5:$U$197,2,FALSE()))</f>
        <v>good</v>
      </c>
      <c r="F16" s="957" t="n">
        <f aca="false">(VLOOKUP(A16,'Daily price'!$A$2:$B$400,2,FALSE()))</f>
        <v>661</v>
      </c>
      <c r="G16" s="958" t="e">
        <f aca="false">IF(ISNA(VLOOKUP(A16,#REF!,4,FALSE())),"--",VLOOKUP(A16,#REF!,4,FALSE()))</f>
        <v>#VALUE!</v>
      </c>
      <c r="H16" s="959"/>
      <c r="I16" s="960" t="n">
        <v>200000</v>
      </c>
      <c r="J16" s="961" t="n">
        <f aca="false">+I16/F16</f>
        <v>302.571860816944</v>
      </c>
      <c r="K16" s="962" t="s">
        <v>939</v>
      </c>
      <c r="M16" s="945"/>
      <c r="N16" s="945"/>
      <c r="O16" s="945"/>
      <c r="P16" s="945"/>
      <c r="Q16" s="945"/>
      <c r="R16" s="945"/>
      <c r="S16" s="945"/>
      <c r="T16" s="945"/>
    </row>
    <row r="17" customFormat="false" ht="19.5" hidden="true" customHeight="true" outlineLevel="0" collapsed="false">
      <c r="A17" s="963" t="s">
        <v>89</v>
      </c>
      <c r="B17" s="963" t="n">
        <v>1</v>
      </c>
      <c r="C17" s="963"/>
      <c r="D17" s="964"/>
      <c r="E17" s="963" t="str">
        <f aca="false">IF(ISNA(VLOOKUP(A17,' Share to pick'!$T$5:$U$197,2,FALSE())),"--",VLOOKUP(A17,' Share to pick'!$T$5:$U$197,2,FALSE()))</f>
        <v>good</v>
      </c>
      <c r="F17" s="963" t="n">
        <f aca="false">(VLOOKUP(A17,'Daily price'!$A$2:$B$400,2,FALSE()))</f>
        <v>386.9</v>
      </c>
      <c r="G17" s="963" t="e">
        <f aca="false">IF(ISNA(VLOOKUP(A17,#REF!,4,FALSE())),"--",VLOOKUP(A17,#REF!,4,FALSE()))</f>
        <v>#VALUE!</v>
      </c>
      <c r="H17" s="963"/>
      <c r="I17" s="963" t="n">
        <v>200000</v>
      </c>
      <c r="J17" s="963" t="n">
        <f aca="false">+I17/F17</f>
        <v>516.929439131559</v>
      </c>
      <c r="K17" s="963" t="s">
        <v>940</v>
      </c>
      <c r="M17" s="945"/>
      <c r="N17" s="945"/>
      <c r="O17" s="945"/>
      <c r="P17" s="945"/>
      <c r="Q17" s="945"/>
      <c r="R17" s="945"/>
      <c r="S17" s="945"/>
      <c r="T17" s="945"/>
    </row>
    <row r="18" customFormat="false" ht="19.5" hidden="true" customHeight="true" outlineLevel="0" collapsed="false">
      <c r="A18" s="963"/>
      <c r="B18" s="963"/>
      <c r="C18" s="963"/>
      <c r="D18" s="964"/>
      <c r="E18" s="963"/>
      <c r="F18" s="963"/>
      <c r="G18" s="963"/>
      <c r="H18" s="963"/>
      <c r="I18" s="963"/>
      <c r="J18" s="963"/>
      <c r="K18" s="963"/>
      <c r="M18" s="945"/>
      <c r="N18" s="945"/>
      <c r="O18" s="945"/>
      <c r="P18" s="945"/>
      <c r="Q18" s="945"/>
      <c r="R18" s="945"/>
      <c r="S18" s="945"/>
      <c r="T18" s="945"/>
    </row>
    <row r="19" customFormat="false" ht="19.5" hidden="true" customHeight="true" outlineLevel="0" collapsed="false">
      <c r="A19" s="946" t="s">
        <v>824</v>
      </c>
      <c r="B19" s="946" t="n">
        <v>1</v>
      </c>
      <c r="C19" s="946"/>
      <c r="D19" s="946"/>
      <c r="E19" s="946"/>
      <c r="F19" s="946"/>
      <c r="G19" s="946"/>
      <c r="H19" s="946"/>
      <c r="I19" s="946"/>
      <c r="J19" s="946"/>
      <c r="K19" s="946"/>
      <c r="M19" s="945"/>
      <c r="N19" s="945"/>
      <c r="O19" s="945"/>
      <c r="P19" s="945"/>
      <c r="Q19" s="945"/>
      <c r="R19" s="945"/>
      <c r="S19" s="945"/>
      <c r="T19" s="945"/>
    </row>
    <row r="20" customFormat="false" ht="19.5" hidden="true" customHeight="true" outlineLevel="0" collapsed="false">
      <c r="A20" s="946" t="s">
        <v>410</v>
      </c>
      <c r="B20" s="946" t="n">
        <v>1</v>
      </c>
      <c r="C20" s="946"/>
      <c r="D20" s="946"/>
      <c r="E20" s="946"/>
      <c r="F20" s="946"/>
      <c r="G20" s="946"/>
      <c r="H20" s="946"/>
      <c r="I20" s="946"/>
      <c r="J20" s="946"/>
      <c r="K20" s="946"/>
      <c r="M20" s="945"/>
      <c r="N20" s="945"/>
      <c r="O20" s="945"/>
      <c r="P20" s="945"/>
      <c r="Q20" s="945"/>
      <c r="R20" s="945"/>
      <c r="S20" s="945"/>
      <c r="T20" s="945"/>
    </row>
    <row r="21" customFormat="false" ht="19.5" hidden="true" customHeight="true" outlineLevel="0" collapsed="false">
      <c r="A21" s="946" t="s">
        <v>803</v>
      </c>
      <c r="B21" s="946" t="n">
        <v>1</v>
      </c>
      <c r="C21" s="946"/>
      <c r="D21" s="946"/>
      <c r="E21" s="946"/>
      <c r="F21" s="946"/>
      <c r="G21" s="946"/>
      <c r="H21" s="946"/>
      <c r="I21" s="946"/>
      <c r="J21" s="946"/>
      <c r="K21" s="946"/>
      <c r="M21" s="945"/>
      <c r="N21" s="945"/>
      <c r="O21" s="945"/>
      <c r="P21" s="945"/>
      <c r="Q21" s="945"/>
      <c r="R21" s="945"/>
      <c r="S21" s="945"/>
      <c r="T21" s="945"/>
    </row>
    <row r="22" customFormat="false" ht="19.5" hidden="true" customHeight="true" outlineLevel="0" collapsed="false">
      <c r="A22" s="946" t="s">
        <v>334</v>
      </c>
      <c r="B22" s="946" t="n">
        <v>1</v>
      </c>
      <c r="C22" s="946"/>
      <c r="D22" s="946"/>
      <c r="E22" s="946" t="s">
        <v>941</v>
      </c>
      <c r="F22" s="946"/>
      <c r="G22" s="946"/>
      <c r="H22" s="946"/>
      <c r="I22" s="946"/>
      <c r="J22" s="946"/>
      <c r="K22" s="946"/>
      <c r="M22" s="945"/>
      <c r="N22" s="945"/>
      <c r="O22" s="945"/>
      <c r="P22" s="945"/>
      <c r="Q22" s="945"/>
      <c r="R22" s="945"/>
      <c r="S22" s="945"/>
      <c r="T22" s="945"/>
    </row>
    <row r="23" customFormat="false" ht="19.5" hidden="true" customHeight="true" outlineLevel="0" collapsed="false">
      <c r="A23" s="946" t="s">
        <v>755</v>
      </c>
      <c r="B23" s="946" t="n">
        <v>1</v>
      </c>
      <c r="C23" s="946"/>
      <c r="D23" s="946"/>
      <c r="E23" s="946"/>
      <c r="F23" s="946"/>
      <c r="G23" s="946"/>
      <c r="H23" s="946"/>
      <c r="I23" s="946"/>
      <c r="J23" s="946"/>
      <c r="K23" s="946"/>
      <c r="M23" s="945"/>
      <c r="N23" s="945"/>
      <c r="O23" s="945"/>
      <c r="P23" s="945"/>
      <c r="Q23" s="945"/>
      <c r="R23" s="945"/>
      <c r="S23" s="945"/>
      <c r="T23" s="945"/>
    </row>
    <row r="24" customFormat="false" ht="19.5" hidden="true" customHeight="true" outlineLevel="0" collapsed="false">
      <c r="A24" s="946" t="s">
        <v>766</v>
      </c>
      <c r="B24" s="946"/>
      <c r="C24" s="946"/>
      <c r="D24" s="946"/>
      <c r="E24" s="946"/>
      <c r="F24" s="946"/>
      <c r="G24" s="946"/>
      <c r="H24" s="946"/>
      <c r="I24" s="946"/>
      <c r="J24" s="946"/>
      <c r="K24" s="946"/>
      <c r="M24" s="945"/>
      <c r="N24" s="945"/>
      <c r="O24" s="945"/>
      <c r="P24" s="945"/>
      <c r="Q24" s="945"/>
      <c r="R24" s="945"/>
      <c r="S24" s="945"/>
      <c r="T24" s="945"/>
    </row>
    <row r="25" customFormat="false" ht="19.5" hidden="true" customHeight="true" outlineLevel="0" collapsed="false">
      <c r="A25" s="946" t="s">
        <v>117</v>
      </c>
      <c r="B25" s="946"/>
      <c r="C25" s="946"/>
      <c r="D25" s="946"/>
      <c r="E25" s="946"/>
      <c r="F25" s="946"/>
      <c r="G25" s="946"/>
      <c r="H25" s="946"/>
      <c r="I25" s="946"/>
      <c r="J25" s="946"/>
      <c r="K25" s="946"/>
      <c r="M25" s="945"/>
      <c r="N25" s="945"/>
      <c r="O25" s="945"/>
      <c r="P25" s="945"/>
      <c r="Q25" s="945"/>
      <c r="R25" s="945"/>
      <c r="S25" s="945"/>
      <c r="T25" s="945"/>
    </row>
    <row r="26" customFormat="false" ht="19.5" hidden="true" customHeight="true" outlineLevel="0" collapsed="false">
      <c r="A26" s="946" t="s">
        <v>212</v>
      </c>
      <c r="B26" s="946"/>
      <c r="C26" s="946"/>
      <c r="D26" s="946"/>
      <c r="E26" s="946"/>
      <c r="F26" s="946"/>
      <c r="G26" s="946"/>
      <c r="H26" s="946"/>
      <c r="I26" s="946"/>
      <c r="J26" s="946"/>
      <c r="K26" s="946"/>
      <c r="M26" s="945"/>
      <c r="N26" s="945"/>
      <c r="O26" s="945"/>
      <c r="P26" s="945"/>
      <c r="Q26" s="945"/>
      <c r="R26" s="945"/>
      <c r="S26" s="945"/>
      <c r="T26" s="945"/>
    </row>
    <row r="27" customFormat="false" ht="19.5" hidden="true" customHeight="true" outlineLevel="0" collapsed="false">
      <c r="A27" s="946" t="s">
        <v>111</v>
      </c>
      <c r="B27" s="946"/>
      <c r="C27" s="946"/>
      <c r="D27" s="946"/>
      <c r="E27" s="946"/>
      <c r="F27" s="946"/>
      <c r="G27" s="946"/>
      <c r="H27" s="946"/>
      <c r="I27" s="946"/>
      <c r="J27" s="946"/>
      <c r="K27" s="946"/>
      <c r="M27" s="945"/>
      <c r="N27" s="945"/>
      <c r="O27" s="945"/>
      <c r="P27" s="945"/>
      <c r="Q27" s="945"/>
      <c r="R27" s="945"/>
      <c r="S27" s="945"/>
      <c r="T27" s="945"/>
    </row>
    <row r="28" customFormat="false" ht="19.5" hidden="true" customHeight="true" outlineLevel="0" collapsed="false">
      <c r="A28" s="946" t="s">
        <v>691</v>
      </c>
      <c r="B28" s="946"/>
      <c r="C28" s="946"/>
      <c r="D28" s="946"/>
      <c r="E28" s="946"/>
      <c r="F28" s="946"/>
      <c r="G28" s="946"/>
      <c r="H28" s="946"/>
      <c r="I28" s="946"/>
      <c r="J28" s="946"/>
      <c r="K28" s="946"/>
      <c r="M28" s="945"/>
      <c r="N28" s="945"/>
      <c r="O28" s="945"/>
      <c r="P28" s="945"/>
      <c r="Q28" s="945"/>
      <c r="R28" s="945"/>
      <c r="S28" s="945"/>
      <c r="T28" s="945"/>
    </row>
    <row r="29" customFormat="false" ht="19.5" hidden="true" customHeight="true" outlineLevel="0" collapsed="false">
      <c r="A29" s="946" t="s">
        <v>122</v>
      </c>
      <c r="B29" s="946"/>
      <c r="C29" s="946"/>
      <c r="D29" s="946"/>
      <c r="E29" s="946"/>
      <c r="F29" s="946"/>
      <c r="G29" s="946"/>
      <c r="H29" s="946"/>
      <c r="I29" s="946"/>
      <c r="J29" s="946"/>
      <c r="K29" s="946"/>
      <c r="M29" s="945"/>
      <c r="N29" s="945"/>
      <c r="O29" s="945"/>
      <c r="P29" s="945"/>
      <c r="Q29" s="945"/>
      <c r="R29" s="945"/>
      <c r="S29" s="945"/>
      <c r="T29" s="945"/>
    </row>
    <row r="30" customFormat="false" ht="19.5" hidden="true" customHeight="true" outlineLevel="0" collapsed="false">
      <c r="A30" s="946" t="s">
        <v>205</v>
      </c>
      <c r="B30" s="946"/>
      <c r="C30" s="946"/>
      <c r="D30" s="946"/>
      <c r="E30" s="946"/>
      <c r="F30" s="946"/>
      <c r="G30" s="946"/>
      <c r="H30" s="946"/>
      <c r="I30" s="946"/>
      <c r="J30" s="946"/>
      <c r="K30" s="946"/>
      <c r="M30" s="945"/>
      <c r="N30" s="945"/>
      <c r="O30" s="945"/>
      <c r="P30" s="945"/>
      <c r="Q30" s="945"/>
      <c r="R30" s="945"/>
      <c r="S30" s="945"/>
      <c r="T30" s="945"/>
    </row>
    <row r="31" customFormat="false" ht="19.5" hidden="true" customHeight="true" outlineLevel="0" collapsed="false">
      <c r="A31" s="946" t="s">
        <v>66</v>
      </c>
      <c r="B31" s="946"/>
      <c r="C31" s="946"/>
      <c r="D31" s="946"/>
      <c r="E31" s="946"/>
      <c r="F31" s="946"/>
      <c r="G31" s="946"/>
      <c r="H31" s="946"/>
      <c r="I31" s="946"/>
      <c r="J31" s="946"/>
      <c r="K31" s="946"/>
      <c r="M31" s="945"/>
      <c r="N31" s="945"/>
      <c r="O31" s="945"/>
      <c r="P31" s="945"/>
      <c r="Q31" s="945"/>
      <c r="R31" s="945"/>
      <c r="S31" s="945"/>
      <c r="T31" s="945"/>
    </row>
    <row r="32" customFormat="false" ht="19.5" hidden="true" customHeight="true" outlineLevel="0" collapsed="false">
      <c r="A32" s="946" t="s">
        <v>684</v>
      </c>
      <c r="B32" s="946"/>
      <c r="C32" s="946"/>
      <c r="D32" s="946"/>
      <c r="E32" s="946"/>
      <c r="F32" s="946"/>
      <c r="G32" s="946"/>
      <c r="H32" s="946"/>
      <c r="I32" s="946"/>
      <c r="J32" s="946"/>
      <c r="K32" s="946"/>
      <c r="M32" s="945"/>
      <c r="N32" s="945"/>
      <c r="O32" s="945"/>
      <c r="P32" s="945"/>
      <c r="Q32" s="945"/>
      <c r="R32" s="945"/>
      <c r="S32" s="945"/>
      <c r="T32" s="945"/>
    </row>
    <row r="33" customFormat="false" ht="19.5" hidden="true" customHeight="true" outlineLevel="0" collapsed="false">
      <c r="A33" s="946" t="s">
        <v>208</v>
      </c>
      <c r="B33" s="946" t="s">
        <v>942</v>
      </c>
      <c r="C33" s="946"/>
      <c r="D33" s="946" t="n">
        <v>1000000</v>
      </c>
      <c r="E33" s="946"/>
      <c r="F33" s="946"/>
      <c r="G33" s="946"/>
      <c r="H33" s="946"/>
      <c r="I33" s="946"/>
      <c r="J33" s="946"/>
      <c r="K33" s="946"/>
      <c r="M33" s="945"/>
      <c r="N33" s="945"/>
      <c r="O33" s="945"/>
      <c r="P33" s="945"/>
      <c r="Q33" s="945"/>
      <c r="R33" s="945"/>
      <c r="S33" s="945"/>
      <c r="T33" s="945"/>
    </row>
    <row r="34" customFormat="false" ht="19.5" hidden="true" customHeight="true" outlineLevel="0" collapsed="false">
      <c r="A34" s="946" t="s">
        <v>64</v>
      </c>
      <c r="B34" s="946" t="s">
        <v>119</v>
      </c>
      <c r="C34" s="946"/>
      <c r="D34" s="946" t="n">
        <v>100000</v>
      </c>
      <c r="E34" s="946"/>
      <c r="F34" s="946"/>
      <c r="G34" s="946"/>
      <c r="H34" s="946"/>
      <c r="I34" s="946"/>
      <c r="J34" s="946"/>
      <c r="K34" s="946"/>
      <c r="M34" s="945"/>
      <c r="N34" s="945"/>
      <c r="O34" s="945"/>
      <c r="P34" s="945"/>
      <c r="Q34" s="945"/>
      <c r="R34" s="945"/>
      <c r="S34" s="945"/>
      <c r="T34" s="945"/>
    </row>
    <row r="35" customFormat="false" ht="19.5" hidden="true" customHeight="true" outlineLevel="0" collapsed="false">
      <c r="A35" s="946" t="s">
        <v>367</v>
      </c>
      <c r="B35" s="946" t="s">
        <v>943</v>
      </c>
      <c r="C35" s="946"/>
      <c r="D35" s="946" t="n">
        <v>100000</v>
      </c>
      <c r="E35" s="946"/>
      <c r="F35" s="946"/>
      <c r="G35" s="946"/>
      <c r="H35" s="946"/>
      <c r="I35" s="946"/>
      <c r="J35" s="946"/>
      <c r="K35" s="946"/>
      <c r="M35" s="945"/>
      <c r="N35" s="945"/>
      <c r="O35" s="945"/>
      <c r="P35" s="945"/>
      <c r="Q35" s="945"/>
      <c r="R35" s="945"/>
      <c r="S35" s="945"/>
      <c r="T35" s="945"/>
    </row>
    <row r="36" customFormat="false" ht="19.5" hidden="true" customHeight="true" outlineLevel="0" collapsed="false">
      <c r="A36" s="946" t="s">
        <v>687</v>
      </c>
      <c r="B36" s="946" t="s">
        <v>410</v>
      </c>
      <c r="C36" s="946"/>
      <c r="D36" s="946" t="n">
        <v>200000</v>
      </c>
      <c r="E36" s="946"/>
      <c r="F36" s="946"/>
      <c r="G36" s="946"/>
      <c r="H36" s="946"/>
      <c r="I36" s="946"/>
      <c r="J36" s="946"/>
      <c r="K36" s="946"/>
      <c r="M36" s="945"/>
      <c r="N36" s="945"/>
      <c r="O36" s="945"/>
      <c r="P36" s="945"/>
      <c r="Q36" s="945"/>
      <c r="R36" s="945"/>
      <c r="S36" s="945"/>
      <c r="T36" s="945"/>
    </row>
    <row r="37" customFormat="false" ht="19.5" hidden="true" customHeight="true" outlineLevel="0" collapsed="false">
      <c r="A37" s="946" t="s">
        <v>808</v>
      </c>
      <c r="B37" s="946"/>
      <c r="C37" s="946"/>
      <c r="D37" s="946"/>
      <c r="E37" s="946"/>
      <c r="F37" s="946"/>
      <c r="G37" s="946"/>
      <c r="H37" s="946"/>
      <c r="I37" s="946"/>
      <c r="J37" s="946"/>
      <c r="K37" s="946"/>
      <c r="M37" s="945"/>
      <c r="N37" s="945"/>
      <c r="O37" s="945"/>
      <c r="P37" s="945"/>
      <c r="Q37" s="945"/>
      <c r="R37" s="945"/>
      <c r="S37" s="945"/>
      <c r="T37" s="945"/>
    </row>
    <row r="38" customFormat="false" ht="19.5" hidden="true" customHeight="true" outlineLevel="0" collapsed="false">
      <c r="A38" s="946" t="s">
        <v>706</v>
      </c>
      <c r="B38" s="946"/>
      <c r="C38" s="946"/>
      <c r="D38" s="946"/>
      <c r="E38" s="946"/>
      <c r="F38" s="946"/>
      <c r="G38" s="946"/>
      <c r="H38" s="946"/>
      <c r="I38" s="946"/>
      <c r="J38" s="946"/>
      <c r="K38" s="946"/>
      <c r="M38" s="945"/>
      <c r="N38" s="945"/>
      <c r="O38" s="945"/>
      <c r="P38" s="945"/>
      <c r="Q38" s="945"/>
      <c r="R38" s="945"/>
      <c r="S38" s="945"/>
      <c r="T38" s="945"/>
    </row>
    <row r="39" customFormat="false" ht="19.5" hidden="true" customHeight="true" outlineLevel="0" collapsed="false">
      <c r="A39" s="946" t="s">
        <v>806</v>
      </c>
      <c r="B39" s="946"/>
      <c r="C39" s="946"/>
      <c r="D39" s="946"/>
      <c r="E39" s="946"/>
      <c r="F39" s="946"/>
      <c r="G39" s="946"/>
      <c r="H39" s="946"/>
      <c r="I39" s="946"/>
      <c r="J39" s="946"/>
      <c r="K39" s="946"/>
      <c r="M39" s="945"/>
      <c r="N39" s="945"/>
      <c r="O39" s="945"/>
      <c r="P39" s="945"/>
      <c r="Q39" s="945"/>
      <c r="R39" s="945"/>
      <c r="S39" s="945"/>
      <c r="T39" s="945"/>
    </row>
    <row r="40" customFormat="false" ht="19.5" hidden="true" customHeight="true" outlineLevel="0" collapsed="false">
      <c r="A40" s="946" t="s">
        <v>203</v>
      </c>
      <c r="B40" s="946"/>
      <c r="C40" s="946"/>
      <c r="D40" s="946"/>
      <c r="E40" s="946"/>
      <c r="F40" s="946"/>
      <c r="G40" s="946"/>
      <c r="H40" s="946"/>
      <c r="I40" s="946"/>
      <c r="J40" s="946"/>
      <c r="K40" s="946"/>
      <c r="M40" s="945"/>
      <c r="N40" s="945"/>
      <c r="O40" s="945"/>
      <c r="P40" s="945"/>
      <c r="Q40" s="945"/>
      <c r="R40" s="945"/>
      <c r="S40" s="945"/>
      <c r="T40" s="945"/>
    </row>
    <row r="41" customFormat="false" ht="19.5" hidden="true" customHeight="true" outlineLevel="0" collapsed="false">
      <c r="A41" s="946" t="s">
        <v>829</v>
      </c>
      <c r="B41" s="946"/>
      <c r="C41" s="946"/>
      <c r="D41" s="946"/>
      <c r="E41" s="946"/>
      <c r="F41" s="946"/>
      <c r="G41" s="946"/>
      <c r="H41" s="946"/>
      <c r="I41" s="946"/>
      <c r="J41" s="946"/>
      <c r="K41" s="946"/>
      <c r="M41" s="945"/>
      <c r="N41" s="945"/>
      <c r="O41" s="945"/>
      <c r="P41" s="945"/>
      <c r="Q41" s="945"/>
      <c r="R41" s="945"/>
      <c r="S41" s="945"/>
      <c r="T41" s="945"/>
    </row>
    <row r="42" customFormat="false" ht="19.5" hidden="true" customHeight="true" outlineLevel="0" collapsed="false">
      <c r="A42" s="946" t="s">
        <v>119</v>
      </c>
      <c r="B42" s="946"/>
      <c r="C42" s="946"/>
      <c r="D42" s="946"/>
      <c r="E42" s="946"/>
      <c r="F42" s="946"/>
      <c r="G42" s="946"/>
      <c r="H42" s="946"/>
      <c r="I42" s="946"/>
      <c r="J42" s="946"/>
      <c r="K42" s="946"/>
      <c r="M42" s="945"/>
      <c r="N42" s="945"/>
      <c r="O42" s="945"/>
      <c r="P42" s="945"/>
      <c r="Q42" s="945"/>
      <c r="R42" s="945"/>
      <c r="S42" s="945"/>
      <c r="T42" s="945"/>
    </row>
    <row r="43" customFormat="false" ht="19.5" hidden="true" customHeight="true" outlineLevel="0" collapsed="false">
      <c r="A43" s="946" t="s">
        <v>822</v>
      </c>
      <c r="B43" s="946"/>
      <c r="C43" s="946"/>
      <c r="D43" s="946"/>
      <c r="E43" s="946"/>
      <c r="F43" s="946"/>
      <c r="G43" s="946"/>
      <c r="H43" s="946"/>
      <c r="I43" s="946"/>
      <c r="J43" s="946"/>
      <c r="K43" s="946"/>
      <c r="M43" s="945"/>
      <c r="N43" s="945"/>
      <c r="O43" s="945"/>
      <c r="P43" s="945"/>
      <c r="Q43" s="945"/>
      <c r="R43" s="945"/>
      <c r="S43" s="945"/>
      <c r="T43" s="945"/>
    </row>
    <row r="44" customFormat="false" ht="19.5" hidden="true" customHeight="true" outlineLevel="0" collapsed="false">
      <c r="A44" s="946" t="s">
        <v>117</v>
      </c>
      <c r="B44" s="946"/>
      <c r="C44" s="946"/>
      <c r="D44" s="946"/>
      <c r="E44" s="946"/>
      <c r="F44" s="946"/>
      <c r="G44" s="946"/>
      <c r="H44" s="946"/>
      <c r="I44" s="946"/>
      <c r="J44" s="946"/>
      <c r="K44" s="946"/>
      <c r="M44" s="945"/>
      <c r="N44" s="945"/>
      <c r="O44" s="945"/>
      <c r="P44" s="945"/>
      <c r="Q44" s="945"/>
      <c r="R44" s="945"/>
      <c r="S44" s="945"/>
      <c r="T44" s="945"/>
    </row>
    <row r="45" customFormat="false" ht="19.5" hidden="true" customHeight="true" outlineLevel="0" collapsed="false">
      <c r="A45" s="946"/>
      <c r="B45" s="946"/>
      <c r="C45" s="946"/>
      <c r="D45" s="946"/>
      <c r="E45" s="946"/>
      <c r="F45" s="946"/>
      <c r="G45" s="946"/>
      <c r="H45" s="946"/>
      <c r="I45" s="946"/>
      <c r="J45" s="946"/>
      <c r="K45" s="946"/>
      <c r="M45" s="945"/>
      <c r="N45" s="945"/>
      <c r="O45" s="945"/>
      <c r="P45" s="945"/>
      <c r="Q45" s="945"/>
      <c r="R45" s="945"/>
      <c r="S45" s="945"/>
      <c r="T45" s="945"/>
    </row>
    <row r="46" customFormat="false" ht="19.5" hidden="true" customHeight="true" outlineLevel="0" collapsed="false">
      <c r="A46" s="946" t="s">
        <v>944</v>
      </c>
      <c r="B46" s="957" t="n">
        <v>1</v>
      </c>
      <c r="C46" s="957"/>
      <c r="D46" s="957"/>
      <c r="E46" s="957"/>
      <c r="F46" s="957" t="n">
        <f aca="false">(VLOOKUP(A46,'Daily price'!$A$2:$B$400,2,FALSE()))</f>
        <v>454.3</v>
      </c>
      <c r="G46" s="958"/>
      <c r="H46" s="965"/>
      <c r="I46" s="960" t="n">
        <v>200000</v>
      </c>
      <c r="J46" s="961" t="n">
        <f aca="false">+I46/F46</f>
        <v>440.237728373322</v>
      </c>
      <c r="K46" s="962" t="s">
        <v>939</v>
      </c>
      <c r="M46" s="945"/>
      <c r="N46" s="945"/>
      <c r="O46" s="945"/>
      <c r="P46" s="945"/>
      <c r="Q46" s="945"/>
      <c r="R46" s="945"/>
      <c r="S46" s="945"/>
      <c r="T46" s="945"/>
    </row>
    <row r="47" customFormat="false" ht="19.5" hidden="true" customHeight="true" outlineLevel="0" collapsed="false">
      <c r="A47" s="946" t="s">
        <v>40</v>
      </c>
      <c r="B47" s="957" t="n">
        <v>1</v>
      </c>
      <c r="C47" s="957"/>
      <c r="D47" s="957" t="n">
        <v>400</v>
      </c>
      <c r="E47" s="957" t="str">
        <f aca="false">IF(ISNA(VLOOKUP(A47,' Share to pick'!$T$5:$U$197,2,FALSE())),"--",VLOOKUP(A47,' Share to pick'!$T$5:$U$197,2,FALSE()))</f>
        <v>avg</v>
      </c>
      <c r="F47" s="957" t="n">
        <f aca="false">(VLOOKUP(A47,'Daily price'!$A$2:$B$400,2,FALSE()))</f>
        <v>389.9</v>
      </c>
      <c r="G47" s="958" t="e">
        <f aca="false">IF(ISNA(VLOOKUP(A47,#REF!,4,FALSE())),"--",VLOOKUP(A47,#REF!,4,FALSE()))</f>
        <v>#VALUE!</v>
      </c>
      <c r="H47" s="966"/>
      <c r="I47" s="960" t="n">
        <v>200000</v>
      </c>
      <c r="J47" s="961" t="n">
        <f aca="false">+I47/F47</f>
        <v>512.952038984355</v>
      </c>
      <c r="K47" s="962" t="s">
        <v>939</v>
      </c>
      <c r="L47" s="967"/>
      <c r="M47" s="968"/>
      <c r="N47" s="969"/>
      <c r="O47" s="970"/>
      <c r="P47" s="971"/>
      <c r="Q47" s="972"/>
      <c r="R47" s="973"/>
      <c r="S47" s="973"/>
      <c r="T47" s="945"/>
    </row>
    <row r="48" customFormat="false" ht="19.5" hidden="true" customHeight="true" outlineLevel="0" collapsed="false">
      <c r="A48" s="963" t="s">
        <v>90</v>
      </c>
      <c r="B48" s="963" t="n">
        <v>1</v>
      </c>
      <c r="C48" s="963"/>
      <c r="D48" s="963"/>
      <c r="E48" s="963"/>
      <c r="F48" s="963" t="n">
        <f aca="false">(VLOOKUP(A48,'Daily price'!$A$2:$B$400,2,FALSE()))</f>
        <v>660</v>
      </c>
      <c r="G48" s="963"/>
      <c r="H48" s="963"/>
      <c r="I48" s="963" t="n">
        <v>200000</v>
      </c>
      <c r="J48" s="963" t="n">
        <f aca="false">+I48/F48</f>
        <v>303.030303030303</v>
      </c>
      <c r="K48" s="963" t="s">
        <v>940</v>
      </c>
      <c r="M48" s="945"/>
      <c r="N48" s="945"/>
      <c r="O48" s="945"/>
      <c r="P48" s="973"/>
      <c r="Q48" s="973"/>
      <c r="R48" s="973"/>
      <c r="S48" s="973"/>
      <c r="T48" s="945"/>
    </row>
    <row r="49" customFormat="false" ht="19.5" hidden="true" customHeight="true" outlineLevel="0" collapsed="false">
      <c r="A49" s="946" t="s">
        <v>109</v>
      </c>
      <c r="B49" s="957" t="n">
        <v>1</v>
      </c>
      <c r="C49" s="957"/>
      <c r="D49" s="957" t="n">
        <v>225</v>
      </c>
      <c r="E49" s="962"/>
      <c r="F49" s="957" t="n">
        <f aca="false">(VLOOKUP(A49,'Daily price'!$A$2:$B$400,2,FALSE()))</f>
        <v>294.3</v>
      </c>
      <c r="G49" s="958"/>
      <c r="H49" s="966"/>
      <c r="I49" s="960" t="n">
        <v>200000</v>
      </c>
      <c r="J49" s="961" t="n">
        <f aca="false">+I49/F49</f>
        <v>679.578661230037</v>
      </c>
      <c r="K49" s="962" t="s">
        <v>939</v>
      </c>
      <c r="M49" s="945"/>
      <c r="N49" s="945"/>
      <c r="O49" s="945"/>
      <c r="P49" s="973"/>
      <c r="Q49" s="973"/>
      <c r="R49" s="973"/>
      <c r="S49" s="973"/>
      <c r="T49" s="945"/>
    </row>
    <row r="50" customFormat="false" ht="19.5" hidden="true" customHeight="true" outlineLevel="0" collapsed="false">
      <c r="A50" s="946" t="s">
        <v>266</v>
      </c>
      <c r="B50" s="957" t="n">
        <v>2</v>
      </c>
      <c r="C50" s="957"/>
      <c r="D50" s="957"/>
      <c r="E50" s="957" t="str">
        <f aca="false">IF(ISNA(VLOOKUP(A50,' Share to pick'!$T$5:$U$197,2,FALSE())),"--",VLOOKUP(A50,' Share to pick'!$T$5:$U$197,2,FALSE()))</f>
        <v>good</v>
      </c>
      <c r="F50" s="957" t="n">
        <f aca="false">(VLOOKUP(A50,'Daily price'!$A$2:$B$400,2,FALSE()))</f>
        <v>1883.9</v>
      </c>
      <c r="G50" s="958" t="e">
        <f aca="false">IF(ISNA(VLOOKUP(A50,#REF!,4,FALSE())),"--",VLOOKUP(A50,#REF!,4,FALSE()))</f>
        <v>#VALUE!</v>
      </c>
      <c r="H50" s="966"/>
      <c r="I50" s="960" t="n">
        <v>200000</v>
      </c>
      <c r="J50" s="961" t="n">
        <f aca="false">+I50/F50</f>
        <v>106.162747491905</v>
      </c>
      <c r="K50" s="962" t="s">
        <v>939</v>
      </c>
      <c r="M50" s="945"/>
      <c r="N50" s="945"/>
      <c r="O50" s="945"/>
      <c r="P50" s="973"/>
      <c r="Q50" s="973"/>
      <c r="R50" s="973"/>
      <c r="S50" s="973"/>
      <c r="T50" s="945"/>
    </row>
    <row r="51" customFormat="false" ht="19.5" hidden="true" customHeight="true" outlineLevel="0" collapsed="false">
      <c r="A51" s="946" t="s">
        <v>372</v>
      </c>
      <c r="B51" s="957" t="n">
        <v>2</v>
      </c>
      <c r="C51" s="957"/>
      <c r="D51" s="957" t="n">
        <v>500</v>
      </c>
      <c r="E51" s="962"/>
      <c r="F51" s="957" t="n">
        <f aca="false">(VLOOKUP(A51,'Daily price'!$A$2:$B$400,2,FALSE()))</f>
        <v>480</v>
      </c>
      <c r="G51" s="958"/>
      <c r="H51" s="966"/>
      <c r="I51" s="960" t="n">
        <v>200000</v>
      </c>
      <c r="J51" s="961" t="n">
        <f aca="false">+I51/F51</f>
        <v>416.666666666667</v>
      </c>
      <c r="K51" s="962" t="s">
        <v>939</v>
      </c>
      <c r="M51" s="945"/>
      <c r="N51" s="945"/>
      <c r="O51" s="945"/>
      <c r="P51" s="973"/>
      <c r="Q51" s="973"/>
      <c r="R51" s="973"/>
      <c r="S51" s="973"/>
      <c r="T51" s="945"/>
    </row>
    <row r="52" customFormat="false" ht="19.5" hidden="true" customHeight="true" outlineLevel="0" collapsed="false">
      <c r="A52" s="963" t="s">
        <v>87</v>
      </c>
      <c r="B52" s="974" t="n">
        <v>1</v>
      </c>
      <c r="C52" s="974"/>
      <c r="D52" s="974"/>
      <c r="E52" s="975" t="s">
        <v>160</v>
      </c>
      <c r="F52" s="975" t="n">
        <f aca="false">(VLOOKUP(A52,'Daily price'!$A$2:$B$338,2,FALSE()))</f>
        <v>260</v>
      </c>
      <c r="G52" s="976"/>
      <c r="H52" s="977"/>
      <c r="I52" s="978" t="n">
        <v>200000</v>
      </c>
      <c r="J52" s="979" t="n">
        <f aca="false">+I52/F52</f>
        <v>769.230769230769</v>
      </c>
      <c r="K52" s="980" t="s">
        <v>940</v>
      </c>
      <c r="L52" s="981"/>
      <c r="M52" s="945"/>
      <c r="N52" s="945"/>
      <c r="O52" s="945"/>
      <c r="P52" s="973"/>
      <c r="Q52" s="973"/>
      <c r="R52" s="973"/>
      <c r="S52" s="973"/>
      <c r="T52" s="945"/>
    </row>
    <row r="53" customFormat="false" ht="19.5" hidden="true" customHeight="true" outlineLevel="0" collapsed="false">
      <c r="A53" s="963" t="s">
        <v>91</v>
      </c>
      <c r="B53" s="974" t="n">
        <v>1</v>
      </c>
      <c r="C53" s="974"/>
      <c r="D53" s="974"/>
      <c r="E53" s="975"/>
      <c r="F53" s="975" t="n">
        <f aca="false">(VLOOKUP(A53,'Daily price'!$A$2:$B$400,2,FALSE()))</f>
        <v>839</v>
      </c>
      <c r="G53" s="976"/>
      <c r="H53" s="977"/>
      <c r="I53" s="978" t="n">
        <v>60000</v>
      </c>
      <c r="J53" s="979" t="n">
        <f aca="false">+I53/F53</f>
        <v>71.5137067938021</v>
      </c>
      <c r="K53" s="980" t="s">
        <v>940</v>
      </c>
      <c r="M53" s="945"/>
      <c r="N53" s="945"/>
      <c r="O53" s="945"/>
      <c r="P53" s="973"/>
      <c r="Q53" s="973"/>
      <c r="R53" s="973"/>
      <c r="S53" s="973"/>
      <c r="T53" s="945"/>
    </row>
    <row r="54" customFormat="false" ht="19.5" hidden="true" customHeight="true" outlineLevel="0" collapsed="false">
      <c r="A54" s="963" t="s">
        <v>92</v>
      </c>
      <c r="B54" s="974" t="n">
        <v>1</v>
      </c>
      <c r="C54" s="974"/>
      <c r="D54" s="974"/>
      <c r="E54" s="975"/>
      <c r="F54" s="975" t="n">
        <f aca="false">(VLOOKUP(A54,'Daily price'!$A$2:$B$400,2,FALSE()))</f>
        <v>328.9</v>
      </c>
      <c r="G54" s="976"/>
      <c r="H54" s="977"/>
      <c r="I54" s="978" t="n">
        <v>150000</v>
      </c>
      <c r="J54" s="979" t="n">
        <f aca="false">+I54/F54</f>
        <v>456.065673456978</v>
      </c>
      <c r="K54" s="980" t="s">
        <v>940</v>
      </c>
      <c r="M54" s="945"/>
      <c r="N54" s="945"/>
      <c r="O54" s="945"/>
      <c r="P54" s="973"/>
      <c r="Q54" s="973"/>
      <c r="R54" s="973"/>
      <c r="S54" s="973"/>
      <c r="T54" s="945"/>
    </row>
    <row r="55" customFormat="false" ht="19.5" hidden="true" customHeight="true" outlineLevel="0" collapsed="false">
      <c r="A55" s="963" t="s">
        <v>94</v>
      </c>
      <c r="B55" s="974" t="n">
        <v>1</v>
      </c>
      <c r="C55" s="974"/>
      <c r="D55" s="974"/>
      <c r="E55" s="975" t="str">
        <f aca="false">IF(ISNA(VLOOKUP(A55,' Share to pick'!$T$5:$U$197,2,FALSE())),"--",VLOOKUP(A55,' Share to pick'!$T$5:$U$197,2,FALSE()))</f>
        <v>good</v>
      </c>
      <c r="F55" s="975" t="n">
        <f aca="false">(VLOOKUP(A55,'Daily price'!$A$2:$B$400,2,FALSE()))</f>
        <v>424</v>
      </c>
      <c r="G55" s="976" t="e">
        <f aca="false">IF(ISNA(VLOOKUP(A55,#REF!,4,FALSE())),"--",VLOOKUP(A55,#REF!,4,FALSE()))</f>
        <v>#VALUE!</v>
      </c>
      <c r="H55" s="977"/>
      <c r="I55" s="978" t="n">
        <v>200000</v>
      </c>
      <c r="J55" s="979" t="n">
        <f aca="false">+I55/F55</f>
        <v>471.698113207547</v>
      </c>
      <c r="K55" s="980" t="s">
        <v>940</v>
      </c>
      <c r="M55" s="945"/>
      <c r="N55" s="945"/>
      <c r="O55" s="945"/>
      <c r="P55" s="973"/>
      <c r="Q55" s="973"/>
      <c r="R55" s="973"/>
      <c r="S55" s="973"/>
      <c r="T55" s="945"/>
    </row>
    <row r="56" customFormat="false" ht="19.5" hidden="true" customHeight="true" outlineLevel="0" collapsed="false">
      <c r="A56" s="963" t="s">
        <v>96</v>
      </c>
      <c r="B56" s="974" t="n">
        <v>1</v>
      </c>
      <c r="C56" s="974"/>
      <c r="D56" s="974"/>
      <c r="E56" s="975"/>
      <c r="F56" s="975" t="n">
        <f aca="false">(VLOOKUP(A56,'Daily price'!$A$2:$B$338,2,FALSE()))</f>
        <v>581</v>
      </c>
      <c r="G56" s="976"/>
      <c r="H56" s="977"/>
      <c r="I56" s="978" t="n">
        <v>200000</v>
      </c>
      <c r="J56" s="979" t="n">
        <f aca="false">+I56/F56</f>
        <v>344.234079173838</v>
      </c>
      <c r="K56" s="980" t="s">
        <v>940</v>
      </c>
      <c r="M56" s="945"/>
      <c r="N56" s="945"/>
      <c r="O56" s="945"/>
      <c r="P56" s="973"/>
      <c r="Q56" s="973"/>
      <c r="R56" s="973"/>
      <c r="S56" s="973"/>
      <c r="T56" s="945"/>
    </row>
    <row r="57" customFormat="false" ht="19.5" hidden="true" customHeight="true" outlineLevel="0" collapsed="false">
      <c r="A57" s="963" t="s">
        <v>95</v>
      </c>
      <c r="B57" s="974" t="n">
        <v>1</v>
      </c>
      <c r="C57" s="974"/>
      <c r="D57" s="974"/>
      <c r="E57" s="975" t="str">
        <f aca="false">IF(ISNA(VLOOKUP(A57,' Share to pick'!$T$5:$U$197,2,FALSE())),"--",VLOOKUP(A57,' Share to pick'!$T$5:$U$197,2,FALSE()))</f>
        <v>good</v>
      </c>
      <c r="F57" s="975" t="n">
        <f aca="false">(VLOOKUP(A57,'Daily price'!$A$2:$B$338,2,FALSE()))</f>
        <v>849.7</v>
      </c>
      <c r="G57" s="976" t="e">
        <f aca="false">IF(ISNA(VLOOKUP(A57,#REF!,4,FALSE())),"--",VLOOKUP(A57,#REF!,4,FALSE()))</f>
        <v>#VALUE!</v>
      </c>
      <c r="H57" s="977"/>
      <c r="I57" s="978" t="n">
        <v>120000</v>
      </c>
      <c r="J57" s="979" t="n">
        <f aca="false">+I57/F57</f>
        <v>141.22631517006</v>
      </c>
      <c r="K57" s="980" t="s">
        <v>940</v>
      </c>
      <c r="M57" s="945"/>
      <c r="N57" s="945"/>
      <c r="O57" s="945"/>
      <c r="P57" s="973"/>
      <c r="Q57" s="973"/>
      <c r="R57" s="973"/>
      <c r="S57" s="973"/>
      <c r="T57" s="945"/>
    </row>
    <row r="58" customFormat="false" ht="19.5" hidden="true" customHeight="true" outlineLevel="0" collapsed="false">
      <c r="A58" s="963" t="s">
        <v>70</v>
      </c>
      <c r="B58" s="974" t="n">
        <v>1</v>
      </c>
      <c r="C58" s="974"/>
      <c r="D58" s="974"/>
      <c r="E58" s="975"/>
      <c r="F58" s="975" t="n">
        <f aca="false">(VLOOKUP(A58,'Daily price'!$A$2:$B$400,2,FALSE()))</f>
        <v>468</v>
      </c>
      <c r="G58" s="976"/>
      <c r="H58" s="977"/>
      <c r="I58" s="982" t="n">
        <v>200000</v>
      </c>
      <c r="J58" s="979" t="n">
        <f aca="false">+I58/F58</f>
        <v>427.350427350427</v>
      </c>
      <c r="K58" s="980" t="s">
        <v>940</v>
      </c>
      <c r="M58" s="945"/>
      <c r="N58" s="945"/>
      <c r="O58" s="945"/>
      <c r="P58" s="973"/>
      <c r="Q58" s="973"/>
      <c r="R58" s="973"/>
      <c r="S58" s="973"/>
      <c r="T58" s="945"/>
    </row>
    <row r="59" customFormat="false" ht="19.5" hidden="true" customHeight="true" outlineLevel="0" collapsed="false">
      <c r="A59" s="983" t="s">
        <v>86</v>
      </c>
      <c r="B59" s="984" t="n">
        <v>1</v>
      </c>
      <c r="C59" s="984"/>
      <c r="D59" s="984"/>
      <c r="E59" s="984" t="str">
        <f aca="false">IF(ISNA(VLOOKUP(A59,' Share to pick'!$T$5:$U$197,2,FALSE())),"--",VLOOKUP(A59,' Share to pick'!$T$5:$U$197,2,FALSE()))</f>
        <v>good</v>
      </c>
      <c r="F59" s="984" t="n">
        <f aca="false">(VLOOKUP(A59,'Daily price'!$A$2:$B$338,2,FALSE()))</f>
        <v>670</v>
      </c>
      <c r="G59" s="985"/>
      <c r="H59" s="986"/>
      <c r="I59" s="982" t="n">
        <v>200000</v>
      </c>
      <c r="J59" s="979" t="n">
        <f aca="false">+I59/F59</f>
        <v>298.507462686567</v>
      </c>
      <c r="K59" s="987" t="s">
        <v>940</v>
      </c>
      <c r="M59" s="945"/>
      <c r="N59" s="945"/>
      <c r="O59" s="945"/>
      <c r="P59" s="973"/>
      <c r="Q59" s="973"/>
      <c r="R59" s="973"/>
      <c r="S59" s="973"/>
      <c r="T59" s="945"/>
    </row>
    <row r="60" customFormat="false" ht="19.5" hidden="true" customHeight="true" outlineLevel="0" collapsed="false">
      <c r="A60" s="963" t="s">
        <v>43</v>
      </c>
      <c r="B60" s="975" t="n">
        <v>1</v>
      </c>
      <c r="C60" s="975"/>
      <c r="D60" s="975" t="n">
        <v>980</v>
      </c>
      <c r="E60" s="975" t="s">
        <v>160</v>
      </c>
      <c r="F60" s="975" t="n">
        <f aca="false">(VLOOKUP(A60,'Daily price'!$A$2:$B$400,2,FALSE()))</f>
        <v>882.1</v>
      </c>
      <c r="G60" s="976" t="e">
        <f aca="false">IF(ISNA(VLOOKUP(A60,#REF!,4,FALSE())),"--",VLOOKUP(A60,#REF!,4,FALSE()))</f>
        <v>#VALUE!</v>
      </c>
      <c r="H60" s="977"/>
      <c r="I60" s="982" t="n">
        <v>200000</v>
      </c>
      <c r="J60" s="979" t="n">
        <f aca="false">+I60/F60</f>
        <v>226.731663076749</v>
      </c>
      <c r="K60" s="980" t="s">
        <v>940</v>
      </c>
      <c r="M60" s="945"/>
      <c r="N60" s="945"/>
      <c r="O60" s="945"/>
      <c r="P60" s="973"/>
      <c r="Q60" s="973"/>
      <c r="R60" s="973"/>
      <c r="S60" s="973"/>
      <c r="T60" s="945"/>
    </row>
    <row r="61" customFormat="false" ht="19.5" hidden="true" customHeight="true" outlineLevel="0" collapsed="false">
      <c r="A61" s="963" t="s">
        <v>100</v>
      </c>
      <c r="B61" s="975" t="n">
        <v>1</v>
      </c>
      <c r="C61" s="975"/>
      <c r="D61" s="975"/>
      <c r="E61" s="975"/>
      <c r="F61" s="975" t="n">
        <f aca="false">(VLOOKUP(A61,'Daily price'!$A$2:$B$400,2,FALSE()))</f>
        <v>870</v>
      </c>
      <c r="G61" s="976"/>
      <c r="H61" s="977"/>
      <c r="I61" s="982" t="n">
        <v>200000</v>
      </c>
      <c r="J61" s="979" t="n">
        <f aca="false">+I61/F61</f>
        <v>229.885057471264</v>
      </c>
      <c r="K61" s="980" t="s">
        <v>940</v>
      </c>
      <c r="M61" s="945"/>
      <c r="N61" s="945"/>
      <c r="O61" s="945"/>
      <c r="P61" s="973"/>
      <c r="Q61" s="973"/>
      <c r="R61" s="973"/>
      <c r="S61" s="973"/>
      <c r="T61" s="945"/>
    </row>
    <row r="62" customFormat="false" ht="19.5" hidden="true" customHeight="true" outlineLevel="0" collapsed="false">
      <c r="A62" s="963" t="s">
        <v>101</v>
      </c>
      <c r="B62" s="975" t="n">
        <v>1</v>
      </c>
      <c r="C62" s="975"/>
      <c r="D62" s="975"/>
      <c r="E62" s="975"/>
      <c r="F62" s="975" t="n">
        <f aca="false">(VLOOKUP(A62,'Daily price'!$A$2:$B$400,2,FALSE()))</f>
        <v>437</v>
      </c>
      <c r="G62" s="976"/>
      <c r="H62" s="977"/>
      <c r="I62" s="982" t="n">
        <v>200000</v>
      </c>
      <c r="J62" s="979" t="n">
        <f aca="false">+I62/F62</f>
        <v>457.66590389016</v>
      </c>
      <c r="K62" s="980" t="s">
        <v>940</v>
      </c>
      <c r="M62" s="945"/>
      <c r="N62" s="945"/>
      <c r="O62" s="945"/>
      <c r="P62" s="973"/>
      <c r="Q62" s="973"/>
      <c r="R62" s="973"/>
      <c r="S62" s="973"/>
      <c r="T62" s="945"/>
    </row>
    <row r="63" customFormat="false" ht="19.5" hidden="true" customHeight="true" outlineLevel="0" collapsed="false">
      <c r="A63" s="983" t="s">
        <v>97</v>
      </c>
      <c r="B63" s="984" t="n">
        <v>1</v>
      </c>
      <c r="C63" s="984"/>
      <c r="D63" s="984"/>
      <c r="E63" s="984" t="str">
        <f aca="false">IF(ISNA(VLOOKUP(A63,' Share to pick'!$T$5:$U$197,2,FALSE())),"--",VLOOKUP(A63,' Share to pick'!$T$5:$U$197,2,FALSE()))</f>
        <v>avg</v>
      </c>
      <c r="F63" s="984" t="n">
        <f aca="false">(VLOOKUP(A63,'Daily price'!$A$2:$B$338,2,FALSE()))</f>
        <v>1355</v>
      </c>
      <c r="G63" s="985" t="e">
        <f aca="false">IF(ISNA(VLOOKUP(A63,#REF!,4,FALSE())),"--",VLOOKUP(A63,#REF!,4,FALSE()))</f>
        <v>#VALUE!</v>
      </c>
      <c r="H63" s="986"/>
      <c r="I63" s="980" t="n">
        <v>100000</v>
      </c>
      <c r="J63" s="979" t="n">
        <f aca="false">+I63/F63</f>
        <v>73.8007380073801</v>
      </c>
      <c r="K63" s="987" t="s">
        <v>940</v>
      </c>
      <c r="M63" s="945"/>
      <c r="N63" s="945"/>
      <c r="O63" s="945"/>
      <c r="P63" s="973"/>
      <c r="Q63" s="973"/>
      <c r="R63" s="973"/>
      <c r="S63" s="973"/>
      <c r="T63" s="945"/>
    </row>
    <row r="64" customFormat="false" ht="19.5" hidden="true" customHeight="true" outlineLevel="0" collapsed="false">
      <c r="A64" s="988" t="s">
        <v>44</v>
      </c>
      <c r="B64" s="989" t="n">
        <v>1</v>
      </c>
      <c r="C64" s="989"/>
      <c r="D64" s="989"/>
      <c r="E64" s="984"/>
      <c r="F64" s="984" t="n">
        <f aca="false">(VLOOKUP(A64,'Daily price'!$A$2:$B$338,2,FALSE()))</f>
        <v>198.9</v>
      </c>
      <c r="G64" s="990"/>
      <c r="H64" s="982"/>
      <c r="I64" s="991" t="n">
        <v>200000</v>
      </c>
      <c r="J64" s="992" t="n">
        <f aca="false">+I64/F64</f>
        <v>1005.53041729512</v>
      </c>
      <c r="K64" s="993" t="s">
        <v>940</v>
      </c>
      <c r="P64" s="973"/>
      <c r="Q64" s="973"/>
      <c r="R64" s="973"/>
      <c r="S64" s="973"/>
    </row>
    <row r="65" customFormat="false" ht="19.5" hidden="true" customHeight="true" outlineLevel="0" collapsed="false">
      <c r="A65" s="983" t="s">
        <v>47</v>
      </c>
      <c r="B65" s="984" t="n">
        <v>1</v>
      </c>
      <c r="C65" s="984"/>
      <c r="D65" s="984"/>
      <c r="E65" s="984"/>
      <c r="F65" s="984" t="n">
        <f aca="false">(VLOOKUP(A65,'Daily price'!$A$2:$B$338,2,FALSE()))</f>
        <v>190</v>
      </c>
      <c r="G65" s="994"/>
      <c r="H65" s="986"/>
      <c r="I65" s="982" t="n">
        <v>200000</v>
      </c>
      <c r="J65" s="991" t="n">
        <f aca="false">+I65/F65</f>
        <v>1052.63157894737</v>
      </c>
      <c r="K65" s="949" t="s">
        <v>940</v>
      </c>
      <c r="P65" s="973"/>
      <c r="Q65" s="973"/>
      <c r="R65" s="973"/>
      <c r="S65" s="973"/>
    </row>
    <row r="66" customFormat="false" ht="19.5" hidden="true" customHeight="true" outlineLevel="0" collapsed="false">
      <c r="A66" s="983" t="s">
        <v>103</v>
      </c>
      <c r="B66" s="984" t="n">
        <v>1</v>
      </c>
      <c r="C66" s="984"/>
      <c r="D66" s="984"/>
      <c r="E66" s="984"/>
      <c r="F66" s="984" t="n">
        <f aca="false">(VLOOKUP(A66,'Daily price'!$A$2:$B$338,2,FALSE()))</f>
        <v>387.1</v>
      </c>
      <c r="G66" s="994"/>
      <c r="H66" s="986"/>
      <c r="I66" s="982" t="n">
        <v>200000</v>
      </c>
      <c r="J66" s="991" t="n">
        <f aca="false">+I66/F66</f>
        <v>516.66236114699</v>
      </c>
      <c r="K66" s="949" t="s">
        <v>940</v>
      </c>
    </row>
    <row r="67" customFormat="false" ht="19.5" hidden="true" customHeight="true" outlineLevel="0" collapsed="false">
      <c r="A67" s="988" t="s">
        <v>102</v>
      </c>
      <c r="B67" s="989" t="n">
        <v>1</v>
      </c>
      <c r="C67" s="989"/>
      <c r="D67" s="989"/>
      <c r="E67" s="984" t="str">
        <f aca="false">IF(ISNA(VLOOKUP(A67,' Share to pick'!$T$5:$U$197,2,FALSE())),"--",VLOOKUP(A67,' Share to pick'!$T$5:$U$197,2,FALSE()))</f>
        <v>good</v>
      </c>
      <c r="F67" s="984" t="n">
        <f aca="false">(VLOOKUP(A67,'Daily price'!$A$2:$B$338,2,FALSE()))</f>
        <v>356.8</v>
      </c>
      <c r="G67" s="994" t="e">
        <f aca="false">IF(ISNA(VLOOKUP(A67,#REF!,4,FALSE())),"--",VLOOKUP(A67,#REF!,4,FALSE()))</f>
        <v>#VALUE!</v>
      </c>
      <c r="H67" s="990"/>
      <c r="I67" s="982" t="n">
        <v>200000</v>
      </c>
      <c r="J67" s="991" t="n">
        <f aca="false">+I67/F67</f>
        <v>560.538116591928</v>
      </c>
      <c r="K67" s="949" t="s">
        <v>940</v>
      </c>
    </row>
    <row r="68" customFormat="false" ht="19.5" hidden="true" customHeight="true" outlineLevel="0" collapsed="false">
      <c r="A68" s="983" t="s">
        <v>83</v>
      </c>
      <c r="B68" s="984" t="n">
        <v>1</v>
      </c>
      <c r="C68" s="984"/>
      <c r="D68" s="984" t="n">
        <v>180</v>
      </c>
      <c r="E68" s="984"/>
      <c r="F68" s="984" t="n">
        <f aca="false">(VLOOKUP(A68,'Daily price'!$A$2:$B$338,2,FALSE()))</f>
        <v>197.8</v>
      </c>
      <c r="G68" s="985"/>
      <c r="H68" s="986"/>
      <c r="I68" s="982" t="n">
        <v>200000</v>
      </c>
      <c r="J68" s="991" t="n">
        <f aca="false">+I68/F68</f>
        <v>1011.12234580384</v>
      </c>
      <c r="K68" s="949" t="s">
        <v>940</v>
      </c>
      <c r="L68" s="995" t="s">
        <v>945</v>
      </c>
    </row>
    <row r="69" customFormat="false" ht="19.5" hidden="true" customHeight="true" outlineLevel="0" collapsed="false">
      <c r="A69" s="983" t="s">
        <v>104</v>
      </c>
      <c r="B69" s="984" t="n">
        <v>1</v>
      </c>
      <c r="C69" s="984"/>
      <c r="D69" s="984" t="n">
        <v>840</v>
      </c>
      <c r="E69" s="987"/>
      <c r="F69" s="984" t="n">
        <f aca="false">(VLOOKUP(A69,'Daily price'!$A$2:$B$338,2,FALSE()))</f>
        <v>913.9</v>
      </c>
      <c r="G69" s="985" t="e">
        <f aca="false">IF(ISNA(VLOOKUP(A76,#REF!,4,FALSE())),"--",VLOOKUP(A76,#REF!,4,FALSE()))</f>
        <v>#VALUE!</v>
      </c>
      <c r="H69" s="996"/>
      <c r="I69" s="997" t="n">
        <v>200000</v>
      </c>
      <c r="J69" s="998" t="n">
        <f aca="false">+I69/F69</f>
        <v>218.842324105482</v>
      </c>
      <c r="K69" s="949" t="s">
        <v>940</v>
      </c>
      <c r="L69" s="995"/>
    </row>
    <row r="70" customFormat="false" ht="19.5" hidden="true" customHeight="true" outlineLevel="0" collapsed="false">
      <c r="A70" s="983" t="s">
        <v>45</v>
      </c>
      <c r="B70" s="984" t="n">
        <v>1</v>
      </c>
      <c r="C70" s="984"/>
      <c r="D70" s="984" t="n">
        <v>1300</v>
      </c>
      <c r="E70" s="984" t="str">
        <f aca="false">IF(ISNA(VLOOKUP(A70,' Share to pick'!$T$5:$U$197,2,FALSE())),"--",VLOOKUP(A70,' Share to pick'!$T$5:$U$197,2,FALSE()))</f>
        <v>good</v>
      </c>
      <c r="F70" s="984" t="n">
        <f aca="false">(VLOOKUP(A70,'Daily price'!$A$2:$B$338,2,FALSE()))</f>
        <v>1210</v>
      </c>
      <c r="G70" s="994" t="e">
        <f aca="false">IF(ISNA(VLOOKUP(A70,#REF!,4,FALSE())),"--",VLOOKUP(A70,#REF!,4,FALSE()))</f>
        <v>#VALUE!</v>
      </c>
      <c r="H70" s="986"/>
      <c r="I70" s="982" t="n">
        <v>200000</v>
      </c>
      <c r="J70" s="991" t="n">
        <f aca="false">+I70/F70</f>
        <v>165.289256198347</v>
      </c>
      <c r="K70" s="949" t="s">
        <v>940</v>
      </c>
      <c r="L70" s="995"/>
    </row>
    <row r="71" customFormat="false" ht="41.25" hidden="true" customHeight="true" outlineLevel="0" collapsed="false">
      <c r="A71" s="963" t="s">
        <v>98</v>
      </c>
      <c r="B71" s="974" t="n">
        <v>2</v>
      </c>
      <c r="C71" s="974"/>
      <c r="D71" s="974"/>
      <c r="E71" s="975" t="str">
        <f aca="false">IF(ISNA(VLOOKUP(A71,' Share to pick'!$T$5:$U$197,2,FALSE())),"--",VLOOKUP(A71,' Share to pick'!$T$5:$U$197,2,FALSE()))</f>
        <v>good</v>
      </c>
      <c r="F71" s="975" t="n">
        <f aca="false">(VLOOKUP(A71,'Daily price'!$A$2:$B$400,2,FALSE()))</f>
        <v>593</v>
      </c>
      <c r="G71" s="976" t="e">
        <f aca="false">IF(ISNA(VLOOKUP(A71,#REF!,4,FALSE())),"--",VLOOKUP(A71,#REF!,4,FALSE()))</f>
        <v>#VALUE!</v>
      </c>
      <c r="H71" s="977"/>
      <c r="I71" s="978" t="n">
        <v>200000</v>
      </c>
      <c r="J71" s="979" t="n">
        <f aca="false">+I71/F71</f>
        <v>337.268128161889</v>
      </c>
      <c r="K71" s="980" t="s">
        <v>940</v>
      </c>
      <c r="L71" s="995" t="s">
        <v>946</v>
      </c>
    </row>
    <row r="72" customFormat="false" ht="19.5" hidden="true" customHeight="true" outlineLevel="0" collapsed="false">
      <c r="A72" s="999" t="s">
        <v>120</v>
      </c>
      <c r="B72" s="1000"/>
      <c r="C72" s="1000"/>
      <c r="D72" s="1000"/>
      <c r="E72" s="1000"/>
      <c r="F72" s="1000"/>
      <c r="G72" s="994"/>
      <c r="H72" s="1001"/>
      <c r="I72" s="960"/>
      <c r="J72" s="998"/>
      <c r="K72" s="949"/>
    </row>
    <row r="73" customFormat="false" ht="19.5" hidden="true" customHeight="true" outlineLevel="0" collapsed="false">
      <c r="A73" s="999" t="s">
        <v>193</v>
      </c>
      <c r="B73" s="1000"/>
      <c r="C73" s="1000"/>
      <c r="D73" s="1000"/>
      <c r="E73" s="1001" t="str">
        <f aca="false">IF(ISNA(VLOOKUP(A73,' Share to pick'!$T$5:$U$197,2,FALSE())),"--",VLOOKUP(A73,' Share to pick'!$T$5:$U$197,2,FALSE()))</f>
        <v>merge</v>
      </c>
      <c r="F73" s="1000" t="e">
        <f aca="false">(VLOOKUP(A73,'Daily price'!$A$2:$B$338,2,FALSE()))</f>
        <v>#N/A</v>
      </c>
      <c r="G73" s="994" t="e">
        <f aca="false">IF(ISNA(VLOOKUP(A73,#REF!,4,FALSE())),"--",VLOOKUP(A73,#REF!,4,FALSE()))</f>
        <v>#VALUE!</v>
      </c>
      <c r="H73" s="1001"/>
      <c r="I73" s="962"/>
      <c r="J73" s="949"/>
      <c r="K73" s="949"/>
      <c r="W73" s="729" t="n">
        <f aca="false">200000/1000</f>
        <v>200</v>
      </c>
    </row>
    <row r="74" customFormat="false" ht="19.5" hidden="true" customHeight="true" outlineLevel="0" collapsed="false">
      <c r="A74" s="999" t="s">
        <v>542</v>
      </c>
      <c r="B74" s="1000"/>
      <c r="C74" s="1000"/>
      <c r="D74" s="1000"/>
      <c r="E74" s="1000" t="str">
        <f aca="false">IF(ISNA(VLOOKUP(A74,' Share to pick'!$T$5:$U$197,2,FALSE())),"--",VLOOKUP(A74,' Share to pick'!$T$5:$U$197,2,FALSE()))</f>
        <v>--</v>
      </c>
      <c r="F74" s="1000" t="n">
        <f aca="false">(VLOOKUP(A74,'Daily price'!$A$2:$B$338,2,FALSE()))</f>
        <v>293</v>
      </c>
      <c r="G74" s="994" t="e">
        <f aca="false">IF(ISNA(VLOOKUP(A74,#REF!,4,FALSE())),"--",VLOOKUP(A74,#REF!,4,FALSE()))</f>
        <v>#VALUE!</v>
      </c>
      <c r="H74" s="1001"/>
      <c r="I74" s="962"/>
      <c r="J74" s="949"/>
      <c r="K74" s="949"/>
    </row>
    <row r="75" customFormat="false" ht="19.5" hidden="true" customHeight="true" outlineLevel="0" collapsed="false">
      <c r="A75" s="999" t="s">
        <v>113</v>
      </c>
      <c r="B75" s="1000"/>
      <c r="C75" s="1000"/>
      <c r="D75" s="1000"/>
      <c r="E75" s="1000"/>
      <c r="F75" s="1000" t="n">
        <f aca="false">(VLOOKUP(A75,'Daily price'!$A$2:$B$338,2,FALSE()))</f>
        <v>472.9</v>
      </c>
      <c r="G75" s="994"/>
      <c r="H75" s="1001"/>
      <c r="I75" s="1002"/>
      <c r="J75" s="208"/>
      <c r="K75" s="949"/>
    </row>
    <row r="76" customFormat="false" ht="19.5" hidden="true" customHeight="true" outlineLevel="0" collapsed="false">
      <c r="A76" s="999" t="s">
        <v>119</v>
      </c>
      <c r="B76" s="1000"/>
      <c r="C76" s="1000"/>
      <c r="D76" s="1000"/>
      <c r="E76" s="1000" t="str">
        <f aca="false">IF(ISNA(VLOOKUP(A76,' Share to pick'!$T$5:$U$197,2,FALSE())),"--",VLOOKUP(A76,' Share to pick'!$T$5:$U$197,2,FALSE()))</f>
        <v>good</v>
      </c>
      <c r="F76" s="1000" t="n">
        <f aca="false">(VLOOKUP(A76,'Daily price'!$A$2:$B$338,2,FALSE()))</f>
        <v>1037.7</v>
      </c>
      <c r="G76" s="994" t="e">
        <f aca="false">IF(ISNA(VLOOKUP(A76,#REF!,4,FALSE())),"--",VLOOKUP(A76,#REF!,4,FALSE()))</f>
        <v>#VALUE!</v>
      </c>
      <c r="H76" s="1003"/>
      <c r="I76" s="1002"/>
      <c r="J76" s="208"/>
      <c r="K76" s="949"/>
    </row>
    <row r="77" customFormat="false" ht="19.5" hidden="true" customHeight="true" outlineLevel="0" collapsed="false">
      <c r="A77" s="999" t="s">
        <v>262</v>
      </c>
      <c r="B77" s="1000"/>
      <c r="C77" s="1000"/>
      <c r="D77" s="1000"/>
      <c r="E77" s="1001" t="str">
        <f aca="false">IF(ISNA(VLOOKUP(A77,' Share to pick'!$T$5:$U$197,2,FALSE())),"--",VLOOKUP(A77,' Share to pick'!$T$5:$U$197,2,FALSE()))</f>
        <v>nearly lock expire date</v>
      </c>
      <c r="F77" s="1000" t="n">
        <f aca="false">(VLOOKUP(A77,'Daily price'!$A$2:$B$338,2,FALSE()))</f>
        <v>2430</v>
      </c>
      <c r="G77" s="994" t="e">
        <f aca="false">IF(ISNA(VLOOKUP(A77,#REF!,4,FALSE())),"--",VLOOKUP(A77,#REF!,4,FALSE()))</f>
        <v>#VALUE!</v>
      </c>
      <c r="H77" s="1001"/>
      <c r="I77" s="960"/>
      <c r="J77" s="208"/>
      <c r="K77" s="949"/>
    </row>
    <row r="78" customFormat="false" ht="19.5" hidden="true" customHeight="true" outlineLevel="0" collapsed="false">
      <c r="A78" s="999" t="s">
        <v>252</v>
      </c>
      <c r="B78" s="1000"/>
      <c r="C78" s="1000"/>
      <c r="D78" s="1000"/>
      <c r="E78" s="1000" t="str">
        <f aca="false">IF(ISNA(VLOOKUP(A78,' Share to pick'!$T$5:$U$197,2,FALSE())),"--",VLOOKUP(A78,' Share to pick'!$T$5:$U$197,2,FALSE()))</f>
        <v>new</v>
      </c>
      <c r="F78" s="1000" t="n">
        <f aca="false">(VLOOKUP(A78,'Daily price'!$A$2:$B$338,2,FALSE()))</f>
        <v>538.5</v>
      </c>
      <c r="G78" s="994" t="e">
        <f aca="false">IF(ISNA(VLOOKUP(A78,#REF!,4,FALSE())),"--",VLOOKUP(A78,#REF!,4,FALSE()))</f>
        <v>#VALUE!</v>
      </c>
      <c r="H78" s="1001"/>
      <c r="I78" s="960"/>
      <c r="J78" s="208"/>
      <c r="K78" s="949"/>
    </row>
    <row r="79" customFormat="false" ht="19.5" hidden="true" customHeight="true" outlineLevel="0" collapsed="false">
      <c r="A79" s="999" t="s">
        <v>66</v>
      </c>
      <c r="B79" s="1000"/>
      <c r="C79" s="1000"/>
      <c r="D79" s="1000"/>
      <c r="E79" s="1000" t="str">
        <f aca="false">IF(ISNA(VLOOKUP(A79,' Share to pick'!$T$5:$U$197,2,FALSE())),"--",VLOOKUP(A79,' Share to pick'!$T$5:$U$197,2,FALSE()))</f>
        <v>good</v>
      </c>
      <c r="F79" s="1000" t="n">
        <f aca="false">(VLOOKUP(A79,'Daily price'!$A$2:$B$338,2,FALSE()))</f>
        <v>884</v>
      </c>
      <c r="G79" s="994" t="e">
        <f aca="false">IF(ISNA(VLOOKUP(A79,#REF!,4,FALSE())),"--",VLOOKUP(A79,#REF!,4,FALSE()))</f>
        <v>#VALUE!</v>
      </c>
      <c r="H79" s="1001"/>
      <c r="I79" s="1002"/>
      <c r="J79" s="208"/>
      <c r="K79" s="949"/>
    </row>
    <row r="80" customFormat="false" ht="19.5" hidden="true" customHeight="true" outlineLevel="0" collapsed="false">
      <c r="A80" s="999" t="s">
        <v>122</v>
      </c>
      <c r="B80" s="1000"/>
      <c r="C80" s="1000"/>
      <c r="D80" s="1000"/>
      <c r="E80" s="1000" t="str">
        <f aca="false">IF(ISNA(VLOOKUP(A80,' Share to pick'!$T$5:$U$197,2,FALSE())),"--",VLOOKUP(A80,' Share to pick'!$T$5:$U$197,2,FALSE()))</f>
        <v>good</v>
      </c>
      <c r="F80" s="1000" t="n">
        <f aca="false">(VLOOKUP(A80,'Daily price'!$A$2:$B$338,2,FALSE()))</f>
        <v>853</v>
      </c>
      <c r="G80" s="994" t="e">
        <f aca="false">IF(ISNA(VLOOKUP(A80,#REF!,4,FALSE())),"--",VLOOKUP(A80,#REF!,4,FALSE()))</f>
        <v>#VALUE!</v>
      </c>
      <c r="H80" s="1001"/>
      <c r="I80" s="1002"/>
      <c r="J80" s="949"/>
      <c r="K80" s="949"/>
    </row>
    <row r="81" customFormat="false" ht="19.5" hidden="true" customHeight="true" outlineLevel="0" collapsed="false">
      <c r="A81" s="999" t="s">
        <v>205</v>
      </c>
      <c r="B81" s="1000"/>
      <c r="C81" s="1000"/>
      <c r="D81" s="1000"/>
      <c r="E81" s="1000" t="str">
        <f aca="false">IF(ISNA(VLOOKUP(A81,' Share to pick'!$T$5:$U$197,2,FALSE())),"--",VLOOKUP(A81,' Share to pick'!$T$5:$U$197,2,FALSE()))</f>
        <v>weak</v>
      </c>
      <c r="F81" s="1000" t="n">
        <f aca="false">(VLOOKUP(A81,'Daily price'!$A$2:$B$338,2,FALSE()))</f>
        <v>1120</v>
      </c>
      <c r="G81" s="994" t="e">
        <f aca="false">IF(ISNA(VLOOKUP(A81,#REF!,4,FALSE())),"--",VLOOKUP(A81,#REF!,4,FALSE()))</f>
        <v>#VALUE!</v>
      </c>
      <c r="H81" s="1001"/>
      <c r="I81" s="960"/>
      <c r="J81" s="949"/>
      <c r="K81" s="949"/>
    </row>
    <row r="82" customFormat="false" ht="19.5" hidden="true" customHeight="true" outlineLevel="0" collapsed="false">
      <c r="A82" s="999" t="s">
        <v>153</v>
      </c>
      <c r="B82" s="1000"/>
      <c r="C82" s="1000"/>
      <c r="D82" s="1000"/>
      <c r="E82" s="1000" t="str">
        <f aca="false">IF(ISNA(VLOOKUP(A82,' Share to pick'!$T$5:$U$197,2,FALSE())),"--",VLOOKUP(A82,' Share to pick'!$T$5:$U$197,2,FALSE()))</f>
        <v>weak</v>
      </c>
      <c r="F82" s="1000" t="n">
        <f aca="false">(VLOOKUP(A82,'Daily price'!$A$2:$B$338,2,FALSE()))</f>
        <v>230.7</v>
      </c>
      <c r="G82" s="994" t="e">
        <f aca="false">IF(ISNA(VLOOKUP(A82,#REF!,4,FALSE())),"--",VLOOKUP(A82,#REF!,4,FALSE()))</f>
        <v>#VALUE!</v>
      </c>
      <c r="H82" s="1001"/>
      <c r="I82" s="960"/>
      <c r="J82" s="949"/>
      <c r="K82" s="949"/>
      <c r="L82" s="1004"/>
    </row>
    <row r="83" customFormat="false" ht="19.5" hidden="true" customHeight="true" outlineLevel="0" collapsed="false">
      <c r="A83" s="999" t="s">
        <v>111</v>
      </c>
      <c r="B83" s="1000"/>
      <c r="C83" s="1000"/>
      <c r="D83" s="1000"/>
      <c r="E83" s="1000"/>
      <c r="F83" s="1000" t="n">
        <f aca="false">(VLOOKUP(A83,'Daily price'!$A$2:$B$338,2,FALSE()))</f>
        <v>1299</v>
      </c>
      <c r="G83" s="994"/>
      <c r="H83" s="990"/>
      <c r="I83" s="1002"/>
      <c r="J83" s="949"/>
      <c r="K83" s="949"/>
    </row>
    <row r="84" customFormat="false" ht="19.5" hidden="true" customHeight="true" outlineLevel="0" collapsed="false">
      <c r="A84" s="999" t="s">
        <v>84</v>
      </c>
      <c r="B84" s="1000"/>
      <c r="C84" s="1000"/>
      <c r="D84" s="1000"/>
      <c r="E84" s="1000" t="str">
        <f aca="false">IF(ISNA(VLOOKUP(A84,' Share to pick'!$T$5:$U$197,2,FALSE())),"--",VLOOKUP(A84,' Share to pick'!$T$5:$U$197,2,FALSE()))</f>
        <v>avg, npl is high</v>
      </c>
      <c r="F84" s="1000" t="n">
        <f aca="false">(VLOOKUP(A84,'Daily price'!$A$2:$B$338,2,FALSE()))</f>
        <v>510</v>
      </c>
      <c r="G84" s="994" t="e">
        <f aca="false">IF(ISNA(VLOOKUP(A84,#REF!,4,FALSE())),"--",VLOOKUP(A84,#REF!,4,FALSE()))</f>
        <v>#VALUE!</v>
      </c>
      <c r="H84" s="1001"/>
      <c r="I84" s="962"/>
      <c r="J84" s="949"/>
      <c r="K84" s="949"/>
      <c r="AC84" s="1005" t="n">
        <f aca="false">140*2700</f>
        <v>378000</v>
      </c>
    </row>
    <row r="85" customFormat="false" ht="19.5" hidden="true" customHeight="true" outlineLevel="0" collapsed="false">
      <c r="A85" s="999" t="s">
        <v>123</v>
      </c>
      <c r="B85" s="1000"/>
      <c r="C85" s="1000"/>
      <c r="D85" s="1000"/>
      <c r="E85" s="1000" t="str">
        <f aca="false">IF(ISNA(VLOOKUP(A85,' Share to pick'!$T$5:$U$197,2,FALSE())),"--",VLOOKUP(A85,' Share to pick'!$T$5:$U$197,2,FALSE()))</f>
        <v>--</v>
      </c>
      <c r="F85" s="1000" t="n">
        <f aca="false">(VLOOKUP(A85,'Daily price'!$A$2:$B$338,2,FALSE()))</f>
        <v>506</v>
      </c>
      <c r="G85" s="994" t="e">
        <f aca="false">IF(ISNA(VLOOKUP(A85,#REF!,4,FALSE())),"--",VLOOKUP(A85,#REF!,4,FALSE()))</f>
        <v>#VALUE!</v>
      </c>
      <c r="H85" s="1001"/>
      <c r="I85" s="962"/>
      <c r="J85" s="949"/>
      <c r="K85" s="949"/>
    </row>
    <row r="86" customFormat="false" ht="19.5" hidden="true" customHeight="true" outlineLevel="0" collapsed="false">
      <c r="A86" s="999" t="s">
        <v>667</v>
      </c>
      <c r="B86" s="1000"/>
      <c r="C86" s="1000"/>
      <c r="D86" s="1000"/>
      <c r="E86" s="1000" t="str">
        <f aca="false">IF(ISNA(VLOOKUP(A86,' Share to pick'!$T$5:$U$197,2,FALSE())),"--",VLOOKUP(A86,' Share to pick'!$T$5:$U$197,2,FALSE()))</f>
        <v>--</v>
      </c>
      <c r="F86" s="1000" t="n">
        <f aca="false">(VLOOKUP(A86,'Daily price'!$A$2:$B$338,2,FALSE()))</f>
        <v>360</v>
      </c>
      <c r="G86" s="994" t="e">
        <f aca="false">IF(ISNA(VLOOKUP(A86,#REF!,4,FALSE())),"--",VLOOKUP(A86,#REF!,4,FALSE()))</f>
        <v>#VALUE!</v>
      </c>
      <c r="H86" s="1001"/>
      <c r="I86" s="962"/>
      <c r="J86" s="949"/>
      <c r="K86" s="949"/>
      <c r="AC86" s="973" t="n">
        <f aca="false">1000*2700</f>
        <v>2700000</v>
      </c>
    </row>
    <row r="87" customFormat="false" ht="19.5" hidden="true" customHeight="true" outlineLevel="0" collapsed="false">
      <c r="A87" s="999" t="s">
        <v>81</v>
      </c>
      <c r="B87" s="1000"/>
      <c r="C87" s="1000"/>
      <c r="D87" s="1000"/>
      <c r="E87" s="1000" t="str">
        <f aca="false">IF(ISNA(VLOOKUP(A87,' Share to pick'!$T$5:$U$197,2,FALSE())),"--",VLOOKUP(A87,' Share to pick'!$T$5:$U$197,2,FALSE()))</f>
        <v>avg</v>
      </c>
      <c r="F87" s="1000" t="n">
        <f aca="false">(VLOOKUP(A87,'Daily price'!$A$2:$B$338,2,FALSE()))</f>
        <v>278</v>
      </c>
      <c r="G87" s="994" t="e">
        <f aca="false">IF(ISNA(VLOOKUP(A87,#REF!,4,FALSE())),"--",VLOOKUP(A87,#REF!,4,FALSE()))</f>
        <v>#VALUE!</v>
      </c>
      <c r="H87" s="1001"/>
      <c r="I87" s="962"/>
      <c r="J87" s="949"/>
      <c r="K87" s="949"/>
    </row>
    <row r="88" customFormat="false" ht="19.5" hidden="true" customHeight="true" outlineLevel="0" collapsed="false">
      <c r="A88" s="999" t="s">
        <v>74</v>
      </c>
      <c r="B88" s="1000"/>
      <c r="C88" s="1000"/>
      <c r="D88" s="1000"/>
      <c r="E88" s="1000" t="str">
        <f aca="false">IF(ISNA(VLOOKUP(A88,' Share to pick'!$T$5:$U$197,2,FALSE())),"--",VLOOKUP(A88,' Share to pick'!$T$5:$U$197,2,FALSE()))</f>
        <v>avg</v>
      </c>
      <c r="F88" s="1000" t="n">
        <f aca="false">(VLOOKUP(A88,'Daily price'!$A$2:$B$338,2,FALSE()))</f>
        <v>643</v>
      </c>
      <c r="G88" s="994" t="e">
        <f aca="false">IF(ISNA(VLOOKUP(A88,#REF!,4,FALSE())),"--",VLOOKUP(A88,#REF!,4,FALSE()))</f>
        <v>#VALUE!</v>
      </c>
      <c r="H88" s="1001"/>
      <c r="I88" s="962"/>
      <c r="J88" s="949"/>
      <c r="K88" s="949"/>
    </row>
    <row r="89" customFormat="false" ht="19.5" hidden="true" customHeight="true" outlineLevel="0" collapsed="false">
      <c r="A89" s="999" t="s">
        <v>117</v>
      </c>
      <c r="B89" s="1000"/>
      <c r="C89" s="1000"/>
      <c r="D89" s="1000"/>
      <c r="E89" s="1000" t="str">
        <f aca="false">IF(ISNA(VLOOKUP(A89,' Share to pick'!$T$5:$U$197,2,FALSE())),"--",VLOOKUP(A89,' Share to pick'!$T$5:$U$197,2,FALSE()))</f>
        <v>good</v>
      </c>
      <c r="F89" s="1000" t="n">
        <f aca="false">(VLOOKUP(A89,'Daily price'!$A$2:$B$338,2,FALSE()))</f>
        <v>1542</v>
      </c>
      <c r="G89" s="994" t="e">
        <f aca="false">IF(ISNA(VLOOKUP(A89,#REF!,4,FALSE())),"--",VLOOKUP(A89,#REF!,4,FALSE()))</f>
        <v>#VALUE!</v>
      </c>
      <c r="H89" s="1001"/>
      <c r="I89" s="962"/>
      <c r="J89" s="949"/>
      <c r="K89" s="949"/>
    </row>
    <row r="90" customFormat="false" ht="19.5" hidden="true" customHeight="true" outlineLevel="0" collapsed="false">
      <c r="A90" s="999" t="s">
        <v>249</v>
      </c>
      <c r="B90" s="1000"/>
      <c r="C90" s="1000"/>
      <c r="D90" s="1000"/>
      <c r="E90" s="1000" t="str">
        <f aca="false">IF(ISNA(VLOOKUP(A90,' Share to pick'!$T$5:$U$197,2,FALSE())),"--",VLOOKUP(A90,' Share to pick'!$T$5:$U$197,2,FALSE()))</f>
        <v>new</v>
      </c>
      <c r="F90" s="1000" t="n">
        <f aca="false">(VLOOKUP(A90,'Daily price'!$A$2:$B$338,2,FALSE()))</f>
        <v>914</v>
      </c>
      <c r="G90" s="994" t="e">
        <f aca="false">IF(ISNA(VLOOKUP(A90,#REF!,4,FALSE())),"--",VLOOKUP(A90,#REF!,4,FALSE()))</f>
        <v>#VALUE!</v>
      </c>
      <c r="H90" s="1001"/>
      <c r="I90" s="962"/>
      <c r="J90" s="949"/>
      <c r="K90" s="949"/>
    </row>
    <row r="91" customFormat="false" ht="19.5" hidden="true" customHeight="true" outlineLevel="0" collapsed="false">
      <c r="A91" s="1006" t="s">
        <v>121</v>
      </c>
      <c r="B91" s="1007"/>
      <c r="C91" s="1007"/>
      <c r="D91" s="1007"/>
      <c r="E91" s="1000" t="str">
        <f aca="false">IF(ISNA(VLOOKUP(A91,' Share to pick'!$T$5:$U$197,2,FALSE())),"--",VLOOKUP(A91,' Share to pick'!$T$5:$U$197,2,FALSE()))</f>
        <v>good</v>
      </c>
      <c r="F91" s="1000" t="n">
        <f aca="false">(VLOOKUP(A91,'Daily price'!$A$2:$B$338,2,FALSE()))</f>
        <v>603</v>
      </c>
      <c r="G91" s="994" t="e">
        <f aca="false">IF(ISNA(VLOOKUP(A91,#REF!,4,FALSE())),"--",VLOOKUP(A91,#REF!,4,FALSE()))</f>
        <v>#VALUE!</v>
      </c>
      <c r="H91" s="1001"/>
      <c r="I91" s="962"/>
      <c r="J91" s="949"/>
      <c r="K91" s="949"/>
    </row>
    <row r="92" customFormat="false" ht="19.5" hidden="true" customHeight="true" outlineLevel="0" collapsed="false">
      <c r="A92" s="999" t="s">
        <v>208</v>
      </c>
      <c r="B92" s="1000"/>
      <c r="C92" s="1000"/>
      <c r="D92" s="1000"/>
      <c r="E92" s="1000" t="str">
        <f aca="false">IF(ISNA(VLOOKUP(A92,' Share to pick'!$T$5:$U$197,2,FALSE())),"--",VLOOKUP(A92,' Share to pick'!$T$5:$U$197,2,FALSE()))</f>
        <v>npl is high, rest is good</v>
      </c>
      <c r="F92" s="1000" t="n">
        <f aca="false">(VLOOKUP(A92,'Daily price'!$A$2:$B$338,2,FALSE()))</f>
        <v>2040</v>
      </c>
      <c r="G92" s="994" t="e">
        <f aca="false">IF(ISNA(VLOOKUP(A92,#REF!,4,FALSE())),"--",VLOOKUP(A92,#REF!,4,FALSE()))</f>
        <v>#VALUE!</v>
      </c>
      <c r="H92" s="1001"/>
      <c r="I92" s="962"/>
      <c r="J92" s="949"/>
      <c r="K92" s="949"/>
    </row>
    <row r="93" customFormat="false" ht="19.5" hidden="true" customHeight="true" outlineLevel="0" collapsed="false">
      <c r="A93" s="1006" t="s">
        <v>947</v>
      </c>
      <c r="B93" s="1008"/>
      <c r="C93" s="1008"/>
      <c r="D93" s="1007"/>
      <c r="E93" s="1000"/>
      <c r="F93" s="1000" t="e">
        <f aca="false">(VLOOKUP(A93,'Daily price'!$A$2:$B$338,2,FALSE()))</f>
        <v>#N/A</v>
      </c>
      <c r="G93" s="994"/>
      <c r="H93" s="1009"/>
      <c r="I93" s="962"/>
      <c r="J93" s="949"/>
      <c r="K93" s="949"/>
    </row>
    <row r="94" customFormat="false" ht="19.5" hidden="true" customHeight="true" outlineLevel="0" collapsed="false">
      <c r="A94" s="999" t="s">
        <v>72</v>
      </c>
      <c r="B94" s="1000"/>
      <c r="C94" s="1000"/>
      <c r="D94" s="1000"/>
      <c r="E94" s="1000" t="str">
        <f aca="false">IF(ISNA(VLOOKUP(A94,' Share to pick'!$T$5:$U$197,2,FALSE())),"--",VLOOKUP(A94,' Share to pick'!$T$5:$U$197,2,FALSE()))</f>
        <v>good</v>
      </c>
      <c r="F94" s="1000" t="n">
        <f aca="false">(VLOOKUP(A94,'Daily price'!$A$2:$B$338,2,FALSE()))</f>
        <v>514.9</v>
      </c>
      <c r="G94" s="994" t="e">
        <f aca="false">IF(ISNA(VLOOKUP(A94,#REF!,4,FALSE())),"--",VLOOKUP(A94,#REF!,4,FALSE()))</f>
        <v>#VALUE!</v>
      </c>
      <c r="H94" s="1001"/>
      <c r="I94" s="959"/>
      <c r="J94" s="949"/>
      <c r="K94" s="949"/>
    </row>
    <row r="95" customFormat="false" ht="19.5" hidden="true" customHeight="true" outlineLevel="0" collapsed="false">
      <c r="A95" s="999" t="s">
        <v>124</v>
      </c>
      <c r="B95" s="1000"/>
      <c r="C95" s="1000"/>
      <c r="D95" s="1000"/>
      <c r="E95" s="1000" t="str">
        <f aca="false">IF(ISNA(VLOOKUP(A95,' Share to pick'!$T$5:$U$197,2,FALSE())),"--",VLOOKUP(A95,' Share to pick'!$T$5:$U$197,2,FALSE()))</f>
        <v>--</v>
      </c>
      <c r="F95" s="1000" t="n">
        <f aca="false">(VLOOKUP(A95,'Daily price'!$A$2:$B$338,2,FALSE()))</f>
        <v>397.6</v>
      </c>
      <c r="G95" s="994" t="e">
        <f aca="false">IF(ISNA(VLOOKUP(A95,#REF!,4,FALSE())),"--",VLOOKUP(A95,#REF!,4,FALSE()))</f>
        <v>#VALUE!</v>
      </c>
      <c r="H95" s="1001"/>
      <c r="I95" s="962"/>
      <c r="J95" s="949"/>
      <c r="K95" s="949"/>
    </row>
    <row r="96" customFormat="false" ht="19.5" hidden="true" customHeight="true" outlineLevel="0" collapsed="false">
      <c r="A96" s="999" t="s">
        <v>118</v>
      </c>
      <c r="B96" s="1000"/>
      <c r="C96" s="1000"/>
      <c r="D96" s="1000"/>
      <c r="E96" s="1000" t="str">
        <f aca="false">IF(ISNA(VLOOKUP(A96,' Share to pick'!$T$5:$U$197,2,FALSE())),"--",VLOOKUP(A96,' Share to pick'!$T$5:$U$197,2,FALSE()))</f>
        <v>good</v>
      </c>
      <c r="F96" s="1000" t="n">
        <f aca="false">(VLOOKUP(A96,'Daily price'!$A$2:$B$338,2,FALSE()))</f>
        <v>715</v>
      </c>
      <c r="G96" s="994" t="e">
        <f aca="false">IF(ISNA(VLOOKUP(A96,#REF!,4,FALSE())),"--",VLOOKUP(A96,#REF!,4,FALSE()))</f>
        <v>#VALUE!</v>
      </c>
      <c r="H96" s="1010"/>
      <c r="I96" s="1011"/>
      <c r="J96" s="949"/>
      <c r="K96" s="949"/>
    </row>
    <row r="97" customFormat="false" ht="19.5" hidden="true" customHeight="true" outlineLevel="0" collapsed="false">
      <c r="A97" s="999" t="s">
        <v>162</v>
      </c>
      <c r="B97" s="1000"/>
      <c r="C97" s="1000"/>
      <c r="D97" s="1000"/>
      <c r="E97" s="1000" t="str">
        <f aca="false">IF(ISNA(VLOOKUP(A97,' Share to pick'!$T$5:$U$197,2,FALSE())),"--",VLOOKUP(A97,' Share to pick'!$T$5:$U$197,2,FALSE()))</f>
        <v>weak</v>
      </c>
      <c r="F97" s="1000" t="e">
        <f aca="false">(VLOOKUP(A97,'Daily price'!$A$2:$B$338,2,FALSE()))</f>
        <v>#N/A</v>
      </c>
      <c r="G97" s="994" t="e">
        <f aca="false">IF(ISNA(VLOOKUP(A97,#REF!,4,FALSE())),"--",VLOOKUP(A97,#REF!,4,FALSE()))</f>
        <v>#VALUE!</v>
      </c>
      <c r="H97" s="1001"/>
      <c r="I97" s="962"/>
      <c r="J97" s="949"/>
      <c r="K97" s="949"/>
    </row>
    <row r="98" customFormat="false" ht="19.5" hidden="true" customHeight="true" outlineLevel="0" collapsed="false">
      <c r="A98" s="999" t="s">
        <v>116</v>
      </c>
      <c r="B98" s="1000"/>
      <c r="C98" s="1000"/>
      <c r="D98" s="1000"/>
      <c r="E98" s="1000" t="str">
        <f aca="false">IF(ISNA(VLOOKUP(A98,' Share to pick'!$T$5:$U$197,2,FALSE())),"--",VLOOKUP(A98,' Share to pick'!$T$5:$U$197,2,FALSE()))</f>
        <v>good</v>
      </c>
      <c r="F98" s="1000" t="n">
        <f aca="false">(VLOOKUP(A98,'Daily price'!$A$2:$B$338,2,FALSE()))</f>
        <v>334.9</v>
      </c>
      <c r="G98" s="994" t="e">
        <f aca="false">IF(ISNA(VLOOKUP(A98,#REF!,4,FALSE())),"--",VLOOKUP(A98,#REF!,4,FALSE()))</f>
        <v>#VALUE!</v>
      </c>
      <c r="H98" s="1001"/>
      <c r="I98" s="1002"/>
      <c r="J98" s="949"/>
      <c r="K98" s="949"/>
    </row>
    <row r="99" customFormat="false" ht="19.5" hidden="true" customHeight="true" outlineLevel="0" collapsed="false">
      <c r="A99" s="999" t="s">
        <v>80</v>
      </c>
      <c r="B99" s="1012"/>
      <c r="C99" s="1012"/>
      <c r="D99" s="1000"/>
      <c r="E99" s="1000" t="str">
        <f aca="false">IF(ISNA(VLOOKUP(A99,' Share to pick'!$T$5:$U$197,2,FALSE())),"--",VLOOKUP(A99,' Share to pick'!$T$5:$U$197,2,FALSE()))</f>
        <v>avg</v>
      </c>
      <c r="F99" s="1000" t="n">
        <f aca="false">(VLOOKUP(A99,'Daily price'!$A$2:$B$338,2,FALSE()))</f>
        <v>286.8</v>
      </c>
      <c r="G99" s="994" t="e">
        <f aca="false">IF(ISNA(VLOOKUP(A99,#REF!,4,FALSE())),"--",VLOOKUP(A99,#REF!,4,FALSE()))</f>
        <v>#VALUE!</v>
      </c>
      <c r="H99" s="1001"/>
      <c r="I99" s="962"/>
      <c r="J99" s="949"/>
      <c r="K99" s="949"/>
    </row>
    <row r="100" customFormat="false" ht="19.5" hidden="true" customHeight="true" outlineLevel="0" collapsed="false">
      <c r="A100" s="999" t="s">
        <v>187</v>
      </c>
      <c r="B100" s="1000"/>
      <c r="C100" s="1000"/>
      <c r="D100" s="1000"/>
      <c r="E100" s="1000" t="str">
        <f aca="false">IF(ISNA(VLOOKUP(A100,' Share to pick'!$T$5:$U$197,2,FALSE())),"--",VLOOKUP(A100,' Share to pick'!$T$5:$U$197,2,FALSE()))</f>
        <v>good</v>
      </c>
      <c r="F100" s="1000" t="n">
        <f aca="false">(VLOOKUP(A100,'Daily price'!$A$2:$B$338,2,FALSE()))</f>
        <v>629</v>
      </c>
      <c r="G100" s="994" t="e">
        <f aca="false">IF(ISNA(VLOOKUP(A100,#REF!,4,FALSE())),"--",VLOOKUP(A100,#REF!,4,FALSE()))</f>
        <v>#VALUE!</v>
      </c>
      <c r="H100" s="1001"/>
      <c r="I100" s="962"/>
      <c r="J100" s="949"/>
      <c r="K100" s="949"/>
    </row>
    <row r="101" customFormat="false" ht="19.5" hidden="true" customHeight="true" outlineLevel="0" collapsed="false">
      <c r="A101" s="999" t="s">
        <v>71</v>
      </c>
      <c r="B101" s="1000"/>
      <c r="C101" s="1000"/>
      <c r="D101" s="1000"/>
      <c r="E101" s="1000" t="str">
        <f aca="false">IF(ISNA(VLOOKUP(A101,' Share to pick'!$T$5:$U$197,2,FALSE())),"--",VLOOKUP(A101,' Share to pick'!$T$5:$U$197,2,FALSE()))</f>
        <v>weak?</v>
      </c>
      <c r="F101" s="1000" t="n">
        <f aca="false">(VLOOKUP(A101,'Daily price'!$A$2:$B$338,2,FALSE()))</f>
        <v>710</v>
      </c>
      <c r="G101" s="994" t="e">
        <f aca="false">IF(ISNA(VLOOKUP(A101,#REF!,4,FALSE())),"--",VLOOKUP(A101,#REF!,4,FALSE()))</f>
        <v>#VALUE!</v>
      </c>
      <c r="H101" s="1001"/>
      <c r="I101" s="962"/>
      <c r="J101" s="949"/>
      <c r="K101" s="949"/>
    </row>
    <row r="102" customFormat="false" ht="19.5" hidden="true" customHeight="true" outlineLevel="0" collapsed="false">
      <c r="A102" s="999" t="s">
        <v>87</v>
      </c>
      <c r="B102" s="1000"/>
      <c r="C102" s="1000"/>
      <c r="D102" s="1000"/>
      <c r="E102" s="1000" t="str">
        <f aca="false">IF(ISNA(VLOOKUP(A102,' Share to pick'!$T$5:$U$197,2,FALSE())),"--",VLOOKUP(A102,' Share to pick'!$T$5:$U$197,2,FALSE()))</f>
        <v>--</v>
      </c>
      <c r="F102" s="1000" t="n">
        <f aca="false">(VLOOKUP(A102,'Daily price'!$A$2:$B$338,2,FALSE()))</f>
        <v>260</v>
      </c>
      <c r="G102" s="994" t="e">
        <f aca="false">IF(ISNA(VLOOKUP(A102,#REF!,4,FALSE())),"--",VLOOKUP(A102,#REF!,4,FALSE()))</f>
        <v>#VALUE!</v>
      </c>
      <c r="H102" s="1001"/>
      <c r="I102" s="962"/>
      <c r="J102" s="949"/>
      <c r="K102" s="949"/>
    </row>
    <row r="103" customFormat="false" ht="19.5" hidden="true" customHeight="true" outlineLevel="0" collapsed="false">
      <c r="A103" s="999" t="s">
        <v>948</v>
      </c>
      <c r="B103" s="1000"/>
      <c r="C103" s="1000"/>
      <c r="D103" s="1000"/>
      <c r="E103" s="1000"/>
      <c r="F103" s="1000"/>
      <c r="G103" s="994"/>
      <c r="H103" s="1001"/>
      <c r="I103" s="962"/>
      <c r="J103" s="949"/>
      <c r="K103" s="949"/>
    </row>
    <row r="104" customFormat="false" ht="19.5" hidden="true" customHeight="true" outlineLevel="0" collapsed="false">
      <c r="A104" s="1006" t="s">
        <v>120</v>
      </c>
      <c r="B104" s="1007"/>
      <c r="C104" s="1007"/>
      <c r="D104" s="1007"/>
      <c r="E104" s="1000" t="str">
        <f aca="false">IF(ISNA(VLOOKUP(A104,' Share to pick'!$T$5:$U$197,2,FALSE())),"--",VLOOKUP(A104,' Share to pick'!$T$5:$U$197,2,FALSE()))</f>
        <v>good</v>
      </c>
      <c r="F104" s="1000" t="n">
        <f aca="false">(VLOOKUP(A104,'Daily price'!$A$2:$B$338,2,FALSE()))</f>
        <v>866</v>
      </c>
      <c r="G104" s="994" t="e">
        <f aca="false">IF(ISNA(VLOOKUP(A104,#REF!,4,FALSE())),"--",VLOOKUP(A104,#REF!,4,FALSE()))</f>
        <v>#VALUE!</v>
      </c>
      <c r="H104" s="1001"/>
      <c r="I104" s="1011"/>
      <c r="J104" s="949"/>
      <c r="K104" s="949"/>
    </row>
    <row r="105" customFormat="false" ht="19.5" hidden="true" customHeight="true" outlineLevel="0" collapsed="false">
      <c r="A105" s="999" t="s">
        <v>203</v>
      </c>
      <c r="B105" s="1000"/>
      <c r="C105" s="1000"/>
      <c r="D105" s="1000"/>
      <c r="E105" s="1000" t="str">
        <f aca="false">IF(ISNA(VLOOKUP(A105,' Share to pick'!$T$5:$U$197,2,FALSE())),"--",VLOOKUP(A105,' Share to pick'!$T$5:$U$197,2,FALSE()))</f>
        <v>weak</v>
      </c>
      <c r="F105" s="1000" t="n">
        <f aca="false">(VLOOKUP(A105,'Daily price'!$A$2:$B$338,2,FALSE()))</f>
        <v>777</v>
      </c>
      <c r="G105" s="994" t="e">
        <f aca="false">IF(ISNA(VLOOKUP(A105,#REF!,4,FALSE())),"--",VLOOKUP(A105,#REF!,4,FALSE()))</f>
        <v>#VALUE!</v>
      </c>
      <c r="H105" s="1001"/>
      <c r="I105" s="962"/>
      <c r="J105" s="949"/>
      <c r="K105" s="949"/>
    </row>
    <row r="106" customFormat="false" ht="19.5" hidden="true" customHeight="true" outlineLevel="0" collapsed="false">
      <c r="A106" s="999" t="s">
        <v>126</v>
      </c>
      <c r="B106" s="1012"/>
      <c r="C106" s="1012"/>
      <c r="D106" s="1000"/>
      <c r="E106" s="1000" t="str">
        <f aca="false">IF(ISNA(VLOOKUP(A106,' Share to pick'!$T$5:$U$197,2,FALSE())),"--",VLOOKUP(A106,' Share to pick'!$T$5:$U$197,2,FALSE()))</f>
        <v>avg</v>
      </c>
      <c r="F106" s="1000" t="n">
        <f aca="false">(VLOOKUP(A106,'Daily price'!$A$2:$B$338,2,FALSE()))</f>
        <v>257</v>
      </c>
      <c r="G106" s="994" t="e">
        <f aca="false">IF(ISNA(VLOOKUP(A106,#REF!,4,FALSE())),"--",VLOOKUP(A106,#REF!,4,FALSE()))</f>
        <v>#VALUE!</v>
      </c>
      <c r="H106" s="1001"/>
      <c r="I106" s="962"/>
      <c r="J106" s="949"/>
      <c r="K106" s="949"/>
    </row>
    <row r="107" customFormat="false" ht="19.5" hidden="true" customHeight="true" outlineLevel="0" collapsed="false">
      <c r="A107" s="999" t="s">
        <v>189</v>
      </c>
      <c r="B107" s="1012"/>
      <c r="C107" s="1012"/>
      <c r="D107" s="1000"/>
      <c r="E107" s="1000" t="str">
        <f aca="false">IF(ISNA(VLOOKUP(A107,' Share to pick'!$T$5:$U$197,2,FALSE())),"--",VLOOKUP(A107,' Share to pick'!$T$5:$U$197,2,FALSE()))</f>
        <v>Weak?</v>
      </c>
      <c r="F107" s="1000" t="e">
        <f aca="false">(VLOOKUP(A107,'Daily price'!$A$2:$B$338,2,FALSE()))</f>
        <v>#N/A</v>
      </c>
      <c r="G107" s="994" t="e">
        <f aca="false">IF(ISNA(VLOOKUP(A107,#REF!,4,FALSE())),"--",VLOOKUP(A107,#REF!,4,FALSE()))</f>
        <v>#VALUE!</v>
      </c>
      <c r="H107" s="1001"/>
      <c r="I107" s="962"/>
      <c r="J107" s="949"/>
      <c r="K107" s="949"/>
    </row>
    <row r="108" customFormat="false" ht="19.5" hidden="true" customHeight="true" outlineLevel="0" collapsed="false">
      <c r="A108" s="999" t="s">
        <v>88</v>
      </c>
      <c r="B108" s="1012"/>
      <c r="C108" s="1012"/>
      <c r="D108" s="949"/>
      <c r="E108" s="949"/>
      <c r="F108" s="1000" t="n">
        <f aca="false">(VLOOKUP(A108,'Daily price'!$A$2:$B$338,2,FALSE()))</f>
        <v>199.8</v>
      </c>
      <c r="G108" s="994" t="e">
        <f aca="false">IF(ISNA(VLOOKUP(A108,#REF!,4,FALSE())),"--",VLOOKUP(A108,#REF!,4,FALSE()))</f>
        <v>#VALUE!</v>
      </c>
      <c r="H108" s="949" t="s">
        <v>949</v>
      </c>
      <c r="I108" s="962"/>
      <c r="J108" s="949"/>
      <c r="K108" s="949"/>
    </row>
    <row r="109" customFormat="false" ht="19.5" hidden="true" customHeight="true" outlineLevel="0" collapsed="false">
      <c r="A109" s="999" t="s">
        <v>766</v>
      </c>
      <c r="B109" s="1000"/>
      <c r="C109" s="1000"/>
      <c r="D109" s="1000"/>
      <c r="E109" s="1000" t="str">
        <f aca="false">IF(ISNA(VLOOKUP(A109,' Share to pick'!$T$5:$U$197,2,FALSE())),"--",VLOOKUP(A109,' Share to pick'!$T$5:$U$197,2,FALSE()))</f>
        <v>--</v>
      </c>
      <c r="F109" s="1000" t="n">
        <f aca="false">(VLOOKUP(A109,'Daily price'!$A$2:$B$338,2,FALSE()))</f>
        <v>679.9</v>
      </c>
      <c r="G109" s="994" t="e">
        <f aca="false">IF(ISNA(VLOOKUP(A109,#REF!,4,FALSE())),"--",VLOOKUP(A109,#REF!,4,FALSE()))</f>
        <v>#VALUE!</v>
      </c>
      <c r="H109" s="1001"/>
      <c r="I109" s="962"/>
      <c r="J109" s="949"/>
      <c r="K109" s="949"/>
    </row>
    <row r="110" customFormat="false" ht="19.5" hidden="true" customHeight="true" outlineLevel="0" collapsed="false">
      <c r="A110" s="999" t="s">
        <v>106</v>
      </c>
      <c r="B110" s="1000"/>
      <c r="C110" s="1000"/>
      <c r="D110" s="1000"/>
      <c r="E110" s="1000" t="str">
        <f aca="false">IF(ISNA(VLOOKUP(A110,' Share to pick'!$T$5:$U$197,2,FALSE())),"--",VLOOKUP(A110,' Share to pick'!$T$5:$U$197,2,FALSE()))</f>
        <v>avg</v>
      </c>
      <c r="F110" s="1000" t="n">
        <f aca="false">(VLOOKUP(A110,'Daily price'!$A$2:$B$338,2,FALSE()))</f>
        <v>318</v>
      </c>
      <c r="G110" s="994" t="e">
        <f aca="false">IF(ISNA(VLOOKUP(A110,#REF!,4,FALSE())),"--",VLOOKUP(A110,#REF!,4,FALSE()))</f>
        <v>#VALUE!</v>
      </c>
      <c r="H110" s="1001"/>
      <c r="I110" s="962"/>
      <c r="J110" s="949"/>
      <c r="K110" s="949"/>
    </row>
    <row r="111" customFormat="false" ht="19.5" hidden="true" customHeight="true" outlineLevel="0" collapsed="false">
      <c r="A111" s="999" t="s">
        <v>312</v>
      </c>
      <c r="B111" s="1012"/>
      <c r="C111" s="1012"/>
      <c r="D111" s="949"/>
      <c r="E111" s="949"/>
      <c r="F111" s="1000" t="n">
        <f aca="false">(VLOOKUP(A111,'Daily price'!$A$2:$B$338,2,FALSE()))</f>
        <v>406.8</v>
      </c>
      <c r="G111" s="994"/>
      <c r="H111" s="949"/>
      <c r="I111" s="962"/>
      <c r="J111" s="949"/>
      <c r="K111" s="949"/>
    </row>
    <row r="112" customFormat="false" ht="19.5" hidden="true" customHeight="true" outlineLevel="0" collapsed="false">
      <c r="A112" s="999" t="s">
        <v>90</v>
      </c>
      <c r="B112" s="1012"/>
      <c r="C112" s="1012"/>
      <c r="D112" s="949"/>
      <c r="E112" s="1000" t="s">
        <v>160</v>
      </c>
      <c r="F112" s="1000" t="n">
        <f aca="false">(VLOOKUP(A112,'Daily price'!$A$2:$B$338,2,FALSE()))</f>
        <v>660</v>
      </c>
      <c r="G112" s="994"/>
      <c r="H112" s="949"/>
      <c r="I112" s="962"/>
      <c r="J112" s="949"/>
      <c r="K112" s="949"/>
    </row>
    <row r="113" customFormat="false" ht="19.5" hidden="true" customHeight="true" outlineLevel="0" collapsed="false">
      <c r="A113" s="999" t="s">
        <v>245</v>
      </c>
      <c r="B113" s="1000"/>
      <c r="C113" s="1000"/>
      <c r="D113" s="1000"/>
      <c r="E113" s="1000" t="str">
        <f aca="false">IF(ISNA(VLOOKUP(A113,' Share to pick'!$T$5:$U$197,2,FALSE())),"--",VLOOKUP(A113,' Share to pick'!$T$5:$U$197,2,FALSE()))</f>
        <v>good</v>
      </c>
      <c r="F113" s="1000" t="n">
        <f aca="false">(VLOOKUP(A113,'Daily price'!$A$2:$B$338,2,FALSE()))</f>
        <v>495</v>
      </c>
      <c r="G113" s="994" t="e">
        <f aca="false">IF(ISNA(VLOOKUP(A113,#REF!,4,FALSE())),"--",VLOOKUP(A113,#REF!,4,FALSE()))</f>
        <v>#VALUE!</v>
      </c>
      <c r="H113" s="1001"/>
      <c r="I113" s="962"/>
      <c r="J113" s="949"/>
      <c r="K113" s="949"/>
    </row>
    <row r="114" customFormat="false" ht="19.5" hidden="true" customHeight="true" outlineLevel="0" collapsed="false">
      <c r="A114" s="999" t="s">
        <v>112</v>
      </c>
      <c r="B114" s="1000"/>
      <c r="C114" s="1000"/>
      <c r="D114" s="1000"/>
      <c r="E114" s="1000"/>
      <c r="F114" s="1000" t="n">
        <f aca="false">(VLOOKUP(A114,'Daily price'!$A$2:$B$338,2,FALSE()))</f>
        <v>1706.1</v>
      </c>
      <c r="G114" s="994"/>
      <c r="H114" s="1001"/>
      <c r="I114" s="1002"/>
      <c r="J114" s="949"/>
      <c r="K114" s="949"/>
    </row>
    <row r="115" customFormat="false" ht="19.5" hidden="true" customHeight="true" outlineLevel="0" collapsed="false">
      <c r="A115" s="999" t="s">
        <v>178</v>
      </c>
      <c r="B115" s="1000"/>
      <c r="C115" s="1000"/>
      <c r="D115" s="1000"/>
      <c r="E115" s="1000" t="str">
        <f aca="false">IF(ISNA(VLOOKUP(A115,' Share to pick'!$T$5:$U$197,2,FALSE())),"--",VLOOKUP(A115,' Share to pick'!$T$5:$U$197,2,FALSE()))</f>
        <v>avg</v>
      </c>
      <c r="F115" s="1000" t="n">
        <f aca="false">(VLOOKUP(A115,'Daily price'!$A$2:$B$338,2,FALSE()))</f>
        <v>481</v>
      </c>
      <c r="G115" s="994" t="e">
        <f aca="false">IF(ISNA(VLOOKUP(A115,#REF!,4,FALSE())),"--",VLOOKUP(A115,#REF!,4,FALSE()))</f>
        <v>#VALUE!</v>
      </c>
      <c r="H115" s="1001"/>
      <c r="I115" s="962"/>
      <c r="J115" s="949"/>
      <c r="K115" s="949"/>
    </row>
    <row r="116" customFormat="false" ht="19.5" hidden="true" customHeight="true" outlineLevel="0" collapsed="false">
      <c r="A116" s="999" t="s">
        <v>199</v>
      </c>
      <c r="B116" s="1000"/>
      <c r="C116" s="1000"/>
      <c r="D116" s="1000"/>
      <c r="E116" s="1000" t="str">
        <f aca="false">IF(ISNA(VLOOKUP(A116,' Share to pick'!$T$5:$U$197,2,FALSE())),"--",VLOOKUP(A116,' Share to pick'!$T$5:$U$197,2,FALSE()))</f>
        <v>going merge, wait</v>
      </c>
      <c r="F116" s="1013" t="n">
        <f aca="false">(VLOOKUP(A116,'Daily price'!$A$2:$B$338,2,FALSE()))</f>
        <v>881</v>
      </c>
      <c r="G116" s="1014" t="e">
        <f aca="false">IF(ISNA(VLOOKUP(A116,#REF!,4,FALSE())),"--",VLOOKUP(A116,#REF!,4,FALSE()))</f>
        <v>#VALUE!</v>
      </c>
      <c r="H116" s="1001"/>
      <c r="I116" s="1015"/>
      <c r="J116" s="949"/>
      <c r="K116" s="949"/>
    </row>
    <row r="117" customFormat="false" ht="19.5" hidden="true" customHeight="true" outlineLevel="0" collapsed="false">
      <c r="A117" s="999" t="s">
        <v>950</v>
      </c>
      <c r="B117" s="1000"/>
      <c r="C117" s="1000"/>
      <c r="D117" s="1000"/>
      <c r="E117" s="1000" t="str">
        <f aca="false">IF(ISNA(VLOOKUP(A117,' Share to pick'!$T$5:$U$197,2,FALSE())),"--",VLOOKUP(A117,' Share to pick'!$T$5:$U$197,2,FALSE()))</f>
        <v>--</v>
      </c>
      <c r="F117" s="1013" t="e">
        <f aca="false">(VLOOKUP(A117,'Daily price'!$A$2:$B$338,2,FALSE()))</f>
        <v>#N/A</v>
      </c>
      <c r="G117" s="1014" t="e">
        <f aca="false">IF(ISNA(VLOOKUP(A117,#REF!,4,FALSE())),"--",VLOOKUP(A117,#REF!,4,FALSE()))</f>
        <v>#VALUE!</v>
      </c>
      <c r="H117" s="1001" t="s">
        <v>951</v>
      </c>
      <c r="I117" s="1015"/>
      <c r="J117" s="949"/>
      <c r="K117" s="949"/>
    </row>
    <row r="118" customFormat="false" ht="19.5" hidden="true" customHeight="true" outlineLevel="0" collapsed="false">
      <c r="A118" s="999" t="s">
        <v>212</v>
      </c>
      <c r="B118" s="1000"/>
      <c r="C118" s="1000"/>
      <c r="D118" s="1000"/>
      <c r="E118" s="1001" t="str">
        <f aca="false">IF(ISNA(VLOOKUP(A118,' Share to pick'!$T$5:$U$197,2,FALSE())),"--",VLOOKUP(A118,' Share to pick'!$T$5:$U$197,2,FALSE()))</f>
        <v>npl is high, rest is avg</v>
      </c>
      <c r="F118" s="1013" t="n">
        <f aca="false">(VLOOKUP(A118,'Daily price'!$A$2:$B$338,2,FALSE()))</f>
        <v>815</v>
      </c>
      <c r="G118" s="1014" t="e">
        <f aca="false">IF(ISNA(VLOOKUP(A118,#REF!,4,FALSE())),"--",VLOOKUP(A118,#REF!,4,FALSE()))</f>
        <v>#VALUE!</v>
      </c>
      <c r="H118" s="1001"/>
      <c r="I118" s="1016"/>
      <c r="J118" s="949"/>
      <c r="K118" s="949"/>
    </row>
    <row r="119" customFormat="false" ht="45" hidden="true" customHeight="true" outlineLevel="0" collapsed="false">
      <c r="A119" s="999" t="s">
        <v>247</v>
      </c>
      <c r="B119" s="1000"/>
      <c r="C119" s="1000"/>
      <c r="D119" s="1000"/>
      <c r="E119" s="1000" t="str">
        <f aca="false">IF(ISNA(VLOOKUP(A119,' Share to pick'!$T$5:$U$197,2,FALSE())),"--",VLOOKUP(A119,' Share to pick'!$T$5:$U$197,2,FALSE()))</f>
        <v>good</v>
      </c>
      <c r="F119" s="1013" t="n">
        <f aca="false">(VLOOKUP(A119,'Daily price'!$A$2:$B$338,2,FALSE()))</f>
        <v>727.5</v>
      </c>
      <c r="G119" s="1014" t="e">
        <f aca="false">IF(ISNA(VLOOKUP(A119,#REF!,4,FALSE())),"--",VLOOKUP(A119,#REF!,4,FALSE()))</f>
        <v>#VALUE!</v>
      </c>
      <c r="H119" s="1001"/>
      <c r="I119" s="1015"/>
      <c r="J119" s="949"/>
      <c r="K119" s="949"/>
    </row>
    <row r="120" customFormat="false" ht="19.5" hidden="true" customHeight="true" outlineLevel="0" collapsed="false">
      <c r="A120" s="999" t="s">
        <v>952</v>
      </c>
      <c r="B120" s="1000"/>
      <c r="C120" s="1000"/>
      <c r="D120" s="1000"/>
      <c r="E120" s="1000" t="str">
        <f aca="false">IF(ISNA(VLOOKUP(A120,' Share to pick'!$T$5:$U$197,2,FALSE())),"--",VLOOKUP(A120,' Share to pick'!$T$5:$U$197,2,FALSE()))</f>
        <v>--</v>
      </c>
      <c r="F120" s="1013" t="e">
        <f aca="false">(VLOOKUP(A120,'Daily price'!$A$2:$B$338,2,FALSE()))</f>
        <v>#N/A</v>
      </c>
      <c r="G120" s="1014" t="e">
        <f aca="false">IF(ISNA(VLOOKUP(A120,#REF!,4,FALSE())),"--",VLOOKUP(A120,#REF!,4,FALSE()))</f>
        <v>#VALUE!</v>
      </c>
      <c r="H120" s="1001"/>
      <c r="I120" s="1015"/>
      <c r="J120" s="949"/>
      <c r="K120" s="949"/>
    </row>
    <row r="121" customFormat="false" ht="19.5" hidden="true" customHeight="true" outlineLevel="0" collapsed="false">
      <c r="A121" s="999" t="s">
        <v>93</v>
      </c>
      <c r="B121" s="1000"/>
      <c r="C121" s="1000"/>
      <c r="D121" s="1000"/>
      <c r="E121" s="1000" t="str">
        <f aca="false">IF(ISNA(VLOOKUP(A121,' Share to pick'!$T$5:$U$197,2,FALSE())),"--",VLOOKUP(A121,' Share to pick'!$T$5:$U$197,2,FALSE()))</f>
        <v>weak</v>
      </c>
      <c r="F121" s="1013" t="n">
        <f aca="false">(VLOOKUP(A121,'Daily price'!$A$2:$B$338,2,FALSE()))</f>
        <v>183</v>
      </c>
      <c r="G121" s="1014" t="e">
        <f aca="false">IF(ISNA(VLOOKUP(A121,#REF!,4,FALSE())),"--",VLOOKUP(A121,#REF!,4,FALSE()))</f>
        <v>#VALUE!</v>
      </c>
      <c r="H121" s="1001"/>
      <c r="I121" s="1015"/>
      <c r="J121" s="949"/>
      <c r="K121" s="949"/>
    </row>
    <row r="122" customFormat="false" ht="15" hidden="false" customHeight="false" outlineLevel="0" collapsed="false">
      <c r="B122" s="1017"/>
      <c r="C122" s="1017"/>
      <c r="D122" s="1017"/>
      <c r="E122" s="1017"/>
      <c r="F122" s="1018"/>
      <c r="G122" s="1019"/>
      <c r="H122" s="1020"/>
    </row>
  </sheetData>
  <autoFilter ref="A1:K121">
    <sortState ref="A2:K121">
      <sortCondition ref="A2:A121" customList=""/>
    </sortState>
  </autoFilter>
  <conditionalFormatting sqref="G2:G14 G46:G47 G49:G122">
    <cfRule type="cellIs" priority="2" operator="lessThan" aboveAverage="0" equalAverage="0" bottom="0" percent="0" rank="0" text="" dxfId="37">
      <formula>75000</formula>
    </cfRule>
  </conditionalFormatting>
  <conditionalFormatting sqref="H74">
    <cfRule type="cellIs" priority="3" operator="lessThan" aboveAverage="0" equalAverage="0" bottom="0" percent="0" rank="0" text="" dxfId="38">
      <formula>100000</formula>
    </cfRule>
  </conditionalFormatting>
  <hyperlinks>
    <hyperlink ref="L68" r:id="rId1" display="राष्ट्रियस्तरका ७ विकास बैंक लाभांश वितरण गर्न सक्ने अवस्थामा, खराब कर्जा भने बढ्यो (bizmandu.com)"/>
    <hyperlink ref="L71" r:id="rId2" display="मुनाफा खुम्चिएको असर वाणिज्य बैंकको लाभांशमा, कुनले कति दिन सक्छन् प्रतिफल? (bizmandu.com)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G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4" activeCellId="0" sqref="E24"/>
    </sheetView>
  </sheetViews>
  <sheetFormatPr defaultColWidth="11.453125" defaultRowHeight="14.25" zeroHeight="false" outlineLevelRow="0" outlineLevelCol="0"/>
  <cols>
    <col collapsed="false" customWidth="true" hidden="false" outlineLevel="0" max="3" min="3" style="1" width="14.54"/>
    <col collapsed="false" customWidth="true" hidden="false" outlineLevel="0" max="4" min="4" style="1" width="20"/>
    <col collapsed="false" customWidth="true" hidden="false" outlineLevel="0" max="5" min="5" style="1" width="30.18"/>
    <col collapsed="false" customWidth="true" hidden="false" outlineLevel="0" max="6" min="6" style="1" width="24.45"/>
    <col collapsed="false" customWidth="true" hidden="false" outlineLevel="0" max="7" min="7" style="1" width="13.73"/>
  </cols>
  <sheetData>
    <row r="2" customFormat="false" ht="14.25" hidden="false" customHeight="false" outlineLevel="0" collapsed="false">
      <c r="A2" s="1" t="s">
        <v>953</v>
      </c>
    </row>
    <row r="3" customFormat="false" ht="14.25" hidden="false" customHeight="false" outlineLevel="0" collapsed="false">
      <c r="A3" s="9" t="s">
        <v>135</v>
      </c>
      <c r="B3" s="9" t="s">
        <v>954</v>
      </c>
      <c r="C3" s="9" t="s">
        <v>955</v>
      </c>
      <c r="D3" s="9" t="s">
        <v>956</v>
      </c>
      <c r="E3" s="9" t="s">
        <v>957</v>
      </c>
      <c r="F3" s="9" t="s">
        <v>958</v>
      </c>
      <c r="G3" s="9" t="s">
        <v>959</v>
      </c>
    </row>
    <row r="4" customFormat="false" ht="14.25" hidden="false" customHeight="false" outlineLevel="0" collapsed="false">
      <c r="A4" s="1021" t="n">
        <v>1</v>
      </c>
      <c r="B4" s="1021" t="s">
        <v>119</v>
      </c>
      <c r="C4" s="1021" t="n">
        <v>100</v>
      </c>
      <c r="D4" s="1021" t="n">
        <v>1100</v>
      </c>
      <c r="E4" s="1021" t="n">
        <v>110000</v>
      </c>
      <c r="F4" s="1021" t="n">
        <v>1085</v>
      </c>
      <c r="G4" s="1021" t="n">
        <v>108500</v>
      </c>
    </row>
    <row r="5" customFormat="false" ht="14.25" hidden="false" customHeight="false" outlineLevel="0" collapsed="false">
      <c r="A5" s="1021" t="n">
        <v>2</v>
      </c>
      <c r="B5" s="1021" t="s">
        <v>89</v>
      </c>
      <c r="C5" s="1021" t="n">
        <v>500</v>
      </c>
      <c r="D5" s="1021" t="n">
        <v>250</v>
      </c>
      <c r="E5" s="1021" t="n">
        <v>125000</v>
      </c>
      <c r="F5" s="1021" t="n">
        <v>247</v>
      </c>
      <c r="G5" s="1021" t="n">
        <v>123500</v>
      </c>
    </row>
    <row r="6" customFormat="false" ht="14.25" hidden="false" customHeight="false" outlineLevel="0" collapsed="false">
      <c r="A6" s="1021" t="n">
        <v>3</v>
      </c>
      <c r="B6" s="1021" t="s">
        <v>153</v>
      </c>
      <c r="C6" s="1021" t="n">
        <v>500</v>
      </c>
      <c r="D6" s="1021" t="n">
        <v>267</v>
      </c>
      <c r="E6" s="1021" t="n">
        <v>133500</v>
      </c>
      <c r="F6" s="1021" t="n">
        <v>262</v>
      </c>
      <c r="G6" s="1021" t="n">
        <v>131000</v>
      </c>
    </row>
    <row r="7" customFormat="false" ht="14.25" hidden="false" customHeight="false" outlineLevel="0" collapsed="false">
      <c r="A7" s="1021" t="n">
        <v>4</v>
      </c>
      <c r="B7" s="1021" t="s">
        <v>102</v>
      </c>
      <c r="C7" s="1021" t="n">
        <v>400</v>
      </c>
      <c r="D7" s="1021" t="n">
        <v>343</v>
      </c>
      <c r="E7" s="1021" t="n">
        <v>137200</v>
      </c>
      <c r="F7" s="1021" t="n">
        <v>339</v>
      </c>
      <c r="G7" s="1021" t="n">
        <v>135600</v>
      </c>
    </row>
    <row r="8" customFormat="false" ht="14.25" hidden="false" customHeight="false" outlineLevel="0" collapsed="false">
      <c r="A8" s="1021" t="n">
        <v>5</v>
      </c>
      <c r="B8" s="1021" t="s">
        <v>72</v>
      </c>
      <c r="C8" s="1021" t="n">
        <v>120</v>
      </c>
      <c r="D8" s="1021" t="n">
        <v>860</v>
      </c>
      <c r="E8" s="1021" t="n">
        <v>103200</v>
      </c>
      <c r="F8" s="1021" t="n">
        <v>854</v>
      </c>
      <c r="G8" s="1021" t="n">
        <v>102480</v>
      </c>
    </row>
    <row r="9" customFormat="false" ht="14.25" hidden="false" customHeight="false" outlineLevel="0" collapsed="false">
      <c r="A9" s="1021" t="n">
        <v>6</v>
      </c>
      <c r="B9" s="1021" t="s">
        <v>162</v>
      </c>
      <c r="C9" s="1021" t="n">
        <v>250</v>
      </c>
      <c r="D9" s="1021" t="n">
        <v>470</v>
      </c>
      <c r="E9" s="1021" t="n">
        <v>117500</v>
      </c>
      <c r="F9" s="1021" t="n">
        <v>469</v>
      </c>
      <c r="G9" s="1021" t="n">
        <v>117250</v>
      </c>
    </row>
    <row r="10" customFormat="false" ht="14.25" hidden="false" customHeight="false" outlineLevel="0" collapsed="false">
      <c r="A10" s="1021" t="n">
        <v>7</v>
      </c>
      <c r="B10" s="1021" t="s">
        <v>71</v>
      </c>
      <c r="C10" s="1021" t="n">
        <v>91</v>
      </c>
      <c r="D10" s="1021" t="n">
        <v>683</v>
      </c>
      <c r="E10" s="1021" t="n">
        <v>62153</v>
      </c>
      <c r="F10" s="1021" t="n">
        <v>675</v>
      </c>
      <c r="G10" s="1021" t="n">
        <v>61425</v>
      </c>
    </row>
    <row r="11" customFormat="false" ht="14.25" hidden="false" customHeight="false" outlineLevel="0" collapsed="false">
      <c r="A11" s="1021" t="n">
        <v>8</v>
      </c>
      <c r="B11" s="1021" t="s">
        <v>95</v>
      </c>
      <c r="C11" s="1021" t="n">
        <v>100</v>
      </c>
      <c r="D11" s="1021" t="n">
        <v>1377</v>
      </c>
      <c r="E11" s="1021" t="n">
        <v>137700</v>
      </c>
      <c r="F11" s="1021" t="n">
        <v>1370</v>
      </c>
      <c r="G11" s="1021" t="n">
        <v>137000</v>
      </c>
    </row>
    <row r="12" customFormat="false" ht="14.25" hidden="false" customHeight="false" outlineLevel="0" collapsed="false">
      <c r="A12" s="1021" t="n">
        <v>9</v>
      </c>
      <c r="B12" s="1021" t="s">
        <v>203</v>
      </c>
      <c r="C12" s="1021" t="n">
        <v>50</v>
      </c>
      <c r="D12" s="1021" t="n">
        <v>1014</v>
      </c>
      <c r="E12" s="1021" t="n">
        <v>50700</v>
      </c>
      <c r="F12" s="1021" t="n">
        <v>1004</v>
      </c>
      <c r="G12" s="1021" t="n">
        <v>50200</v>
      </c>
    </row>
    <row r="13" customFormat="false" ht="14.25" hidden="false" customHeight="false" outlineLevel="0" collapsed="false">
      <c r="A13" s="1021" t="n">
        <v>10</v>
      </c>
      <c r="B13" s="1021" t="s">
        <v>126</v>
      </c>
      <c r="C13" s="1021" t="n">
        <v>200</v>
      </c>
      <c r="D13" s="1021" t="n">
        <v>285</v>
      </c>
      <c r="E13" s="1021" t="n">
        <v>57000</v>
      </c>
      <c r="F13" s="1021" t="n">
        <v>284</v>
      </c>
      <c r="G13" s="1021" t="n">
        <v>56800</v>
      </c>
    </row>
    <row r="14" customFormat="false" ht="14.25" hidden="false" customHeight="false" outlineLevel="0" collapsed="false">
      <c r="A14" s="1021" t="n">
        <v>11</v>
      </c>
      <c r="B14" s="1021" t="s">
        <v>199</v>
      </c>
      <c r="C14" s="1021" t="n">
        <v>100</v>
      </c>
      <c r="D14" s="1021" t="n">
        <v>1300</v>
      </c>
      <c r="E14" s="1021" t="n">
        <v>130000</v>
      </c>
      <c r="F14" s="1021" t="n">
        <v>1291</v>
      </c>
      <c r="G14" s="1021" t="n">
        <v>129100</v>
      </c>
    </row>
    <row r="15" customFormat="false" ht="14.25" hidden="false" customHeight="false" outlineLevel="0" collapsed="false">
      <c r="A15" s="34"/>
      <c r="B15" s="34"/>
      <c r="C15" s="34"/>
      <c r="D15" s="34"/>
      <c r="E15" s="34"/>
      <c r="F15" s="34"/>
      <c r="G15" s="34"/>
    </row>
    <row r="16" customFormat="false" ht="14.25" hidden="false" customHeight="false" outlineLevel="0" collapsed="false">
      <c r="A16" s="34"/>
      <c r="B16" s="34"/>
      <c r="C16" s="34"/>
      <c r="D16" s="34"/>
      <c r="E16" s="34"/>
      <c r="F16" s="34"/>
      <c r="G16" s="34"/>
    </row>
    <row r="17" customFormat="false" ht="14.25" hidden="false" customHeight="false" outlineLevel="0" collapsed="false">
      <c r="A17" s="34"/>
      <c r="B17" s="34"/>
      <c r="C17" s="34"/>
      <c r="D17" s="34"/>
      <c r="E17" s="34"/>
      <c r="F17" s="34"/>
      <c r="G17" s="34"/>
    </row>
    <row r="18" customFormat="false" ht="14.25" hidden="false" customHeight="false" outlineLevel="0" collapsed="false">
      <c r="A18" s="34"/>
      <c r="B18" s="34"/>
      <c r="C18" s="34"/>
      <c r="D18" s="34"/>
      <c r="E18" s="34"/>
      <c r="F18" s="34"/>
      <c r="G18" s="34"/>
    </row>
    <row r="19" customFormat="false" ht="14.25" hidden="false" customHeight="false" outlineLevel="0" collapsed="false">
      <c r="A19" s="34"/>
      <c r="B19" s="34"/>
      <c r="C19" s="34"/>
      <c r="D19" s="34"/>
      <c r="E19" s="34"/>
      <c r="F19" s="34"/>
      <c r="G19" s="34"/>
    </row>
    <row r="20" customFormat="false" ht="14.25" hidden="false" customHeight="false" outlineLevel="0" collapsed="false">
      <c r="A20" s="34"/>
      <c r="B20" s="34"/>
      <c r="C20" s="34"/>
      <c r="D20" s="34"/>
      <c r="E20" s="34"/>
      <c r="F20" s="34"/>
      <c r="G20" s="34"/>
    </row>
    <row r="21" customFormat="false" ht="14.25" hidden="false" customHeight="false" outlineLevel="0" collapsed="false">
      <c r="A21" s="34"/>
      <c r="B21" s="34"/>
      <c r="C21" s="34"/>
      <c r="D21" s="34"/>
      <c r="E21" s="34"/>
      <c r="F21" s="34"/>
      <c r="G21" s="34"/>
    </row>
    <row r="22" customFormat="false" ht="14.25" hidden="false" customHeight="false" outlineLevel="0" collapsed="false">
      <c r="A22" s="34"/>
      <c r="B22" s="34"/>
      <c r="C22" s="34"/>
      <c r="D22" s="34"/>
      <c r="E22" s="34"/>
      <c r="F22" s="34"/>
      <c r="G22" s="34"/>
    </row>
    <row r="23" customFormat="false" ht="14.25" hidden="false" customHeight="false" outlineLevel="0" collapsed="false">
      <c r="A23" s="34"/>
      <c r="B23" s="34"/>
      <c r="C23" s="34"/>
      <c r="D23" s="34"/>
      <c r="E23" s="34"/>
      <c r="F23" s="34"/>
      <c r="G23" s="3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67"/>
  <sheetViews>
    <sheetView showFormulas="false" showGridLines="true" showRowColHeaders="true" showZeros="true" rightToLeft="false" tabSelected="false" showOutlineSymbols="true" defaultGridColor="true" view="normal" topLeftCell="A32" colorId="64" zoomScale="100" zoomScaleNormal="100" zoomScalePageLayoutView="100" workbookViewId="0">
      <selection pane="topLeft" activeCell="A32" activeCellId="0" sqref="A32"/>
    </sheetView>
  </sheetViews>
  <sheetFormatPr defaultColWidth="10.73046875" defaultRowHeight="14.25" zeroHeight="false" outlineLevelRow="0" outlineLevelCol="0"/>
  <cols>
    <col collapsed="false" customWidth="true" hidden="false" outlineLevel="0" max="1" min="1" style="1" width="14.54"/>
    <col collapsed="false" customWidth="true" hidden="false" outlineLevel="0" max="2" min="2" style="1" width="47.18"/>
    <col collapsed="false" customWidth="true" hidden="false" outlineLevel="0" max="3" min="3" style="1" width="13.27"/>
    <col collapsed="false" customWidth="true" hidden="false" outlineLevel="0" max="4" min="4" style="1" width="14.18"/>
    <col collapsed="false" customWidth="true" hidden="false" outlineLevel="0" max="5" min="5" style="1" width="13.45"/>
    <col collapsed="false" customWidth="true" hidden="false" outlineLevel="0" max="6" min="6" style="1" width="39"/>
    <col collapsed="false" customWidth="true" hidden="false" outlineLevel="0" max="10" min="10" style="1" width="4.27"/>
  </cols>
  <sheetData>
    <row r="1" customFormat="false" ht="14.25" hidden="false" customHeight="false" outlineLevel="0" collapsed="false">
      <c r="A1" s="1" t="s">
        <v>960</v>
      </c>
    </row>
    <row r="2" customFormat="false" ht="14.25" hidden="false" customHeight="false" outlineLevel="0" collapsed="false">
      <c r="A2" s="1" t="s">
        <v>961</v>
      </c>
      <c r="C2" s="916" t="n">
        <v>0.17</v>
      </c>
    </row>
    <row r="3" customFormat="false" ht="14.25" hidden="false" customHeight="false" outlineLevel="0" collapsed="false">
      <c r="B3" s="1" t="s">
        <v>962</v>
      </c>
      <c r="C3" s="1" t="s">
        <v>963</v>
      </c>
      <c r="D3" s="1" t="s">
        <v>964</v>
      </c>
    </row>
    <row r="4" customFormat="false" ht="14.25" hidden="false" customHeight="false" outlineLevel="0" collapsed="false">
      <c r="A4" s="917" t="n">
        <v>44013</v>
      </c>
      <c r="B4" s="3" t="n">
        <v>1000000</v>
      </c>
      <c r="C4" s="1" t="n">
        <v>0</v>
      </c>
    </row>
    <row r="5" customFormat="false" ht="14.25" hidden="false" customHeight="false" outlineLevel="0" collapsed="false">
      <c r="A5" s="917" t="n">
        <f aca="false">31+A4</f>
        <v>44044</v>
      </c>
      <c r="C5" s="326" t="n">
        <f aca="false">+C2*B4/12</f>
        <v>14166.6666666667</v>
      </c>
      <c r="E5" s="4" t="s">
        <v>965</v>
      </c>
    </row>
    <row r="6" customFormat="false" ht="14.25" hidden="false" customHeight="false" outlineLevel="0" collapsed="false">
      <c r="A6" s="917" t="n">
        <f aca="false">31+A5</f>
        <v>44075</v>
      </c>
      <c r="C6" s="3" t="n">
        <v>14200</v>
      </c>
      <c r="E6" s="4" t="s">
        <v>966</v>
      </c>
    </row>
    <row r="7" customFormat="false" ht="14.25" hidden="false" customHeight="false" outlineLevel="0" collapsed="false">
      <c r="A7" s="917" t="n">
        <f aca="false">31+A6</f>
        <v>44106</v>
      </c>
      <c r="C7" s="3" t="n">
        <v>14200</v>
      </c>
      <c r="E7" s="4" t="s">
        <v>967</v>
      </c>
    </row>
    <row r="8" customFormat="false" ht="14.25" hidden="false" customHeight="false" outlineLevel="0" collapsed="false">
      <c r="A8" s="917" t="n">
        <f aca="false">31+A7</f>
        <v>44137</v>
      </c>
      <c r="C8" s="3" t="n">
        <v>14200</v>
      </c>
      <c r="E8" s="4" t="s">
        <v>968</v>
      </c>
    </row>
    <row r="9" customFormat="false" ht="14.25" hidden="false" customHeight="false" outlineLevel="0" collapsed="false">
      <c r="A9" s="917" t="n">
        <f aca="false">31+A8</f>
        <v>44168</v>
      </c>
      <c r="C9" s="3" t="n">
        <v>14200</v>
      </c>
      <c r="E9" s="4" t="s">
        <v>969</v>
      </c>
    </row>
    <row r="10" customFormat="false" ht="14.25" hidden="false" customHeight="false" outlineLevel="0" collapsed="false">
      <c r="A10" s="917" t="n">
        <f aca="false">31+A9</f>
        <v>44199</v>
      </c>
      <c r="C10" s="3" t="n">
        <v>14200</v>
      </c>
      <c r="E10" s="4" t="s">
        <v>970</v>
      </c>
    </row>
    <row r="11" customFormat="false" ht="14.25" hidden="false" customHeight="false" outlineLevel="0" collapsed="false">
      <c r="A11" s="917" t="n">
        <f aca="false">31+A10</f>
        <v>44230</v>
      </c>
      <c r="C11" s="3" t="n">
        <v>14200</v>
      </c>
      <c r="E11" s="4" t="s">
        <v>971</v>
      </c>
    </row>
    <row r="12" customFormat="false" ht="14.25" hidden="false" customHeight="false" outlineLevel="0" collapsed="false">
      <c r="A12" s="917" t="n">
        <f aca="false">31+A11</f>
        <v>44261</v>
      </c>
      <c r="C12" s="3" t="n">
        <v>14200</v>
      </c>
      <c r="E12" s="4" t="s">
        <v>972</v>
      </c>
    </row>
    <row r="13" customFormat="false" ht="14.25" hidden="false" customHeight="false" outlineLevel="0" collapsed="false">
      <c r="A13" s="917" t="n">
        <f aca="false">31+A12</f>
        <v>44292</v>
      </c>
      <c r="C13" s="3" t="n">
        <v>10000</v>
      </c>
      <c r="E13" s="4" t="s">
        <v>973</v>
      </c>
      <c r="F13" s="4" t="s">
        <v>974</v>
      </c>
    </row>
    <row r="14" customFormat="false" ht="14.25" hidden="false" customHeight="false" outlineLevel="0" collapsed="false">
      <c r="A14" s="917" t="n">
        <f aca="false">31+A13</f>
        <v>44323</v>
      </c>
      <c r="C14" s="3" t="n">
        <v>10000</v>
      </c>
      <c r="E14" s="4" t="s">
        <v>975</v>
      </c>
      <c r="F14" s="4" t="s">
        <v>974</v>
      </c>
    </row>
    <row r="15" customFormat="false" ht="14.25" hidden="false" customHeight="false" outlineLevel="0" collapsed="false">
      <c r="A15" s="917" t="n">
        <f aca="false">31+A14</f>
        <v>44354</v>
      </c>
      <c r="C15" s="3" t="n">
        <v>10000</v>
      </c>
      <c r="E15" s="4" t="s">
        <v>976</v>
      </c>
      <c r="F15" s="4" t="s">
        <v>977</v>
      </c>
    </row>
    <row r="16" customFormat="false" ht="14.25" hidden="false" customHeight="false" outlineLevel="0" collapsed="false">
      <c r="A16" s="917" t="n">
        <f aca="false">31+A15</f>
        <v>44385</v>
      </c>
      <c r="C16" s="3" t="n">
        <v>10000</v>
      </c>
      <c r="E16" s="4" t="s">
        <v>978</v>
      </c>
      <c r="F16" s="4" t="s">
        <v>979</v>
      </c>
    </row>
    <row r="17" customFormat="false" ht="14.25" hidden="false" customHeight="false" outlineLevel="0" collapsed="false">
      <c r="A17" s="917" t="n">
        <f aca="false">31+A16</f>
        <v>44416</v>
      </c>
      <c r="C17" s="3" t="n">
        <v>10000</v>
      </c>
      <c r="E17" s="4" t="s">
        <v>965</v>
      </c>
      <c r="F17" s="4" t="s">
        <v>980</v>
      </c>
    </row>
    <row r="18" customFormat="false" ht="14.25" hidden="false" customHeight="false" outlineLevel="0" collapsed="false">
      <c r="A18" s="917" t="n">
        <f aca="false">31+A17</f>
        <v>44447</v>
      </c>
      <c r="C18" s="365" t="n">
        <v>10000</v>
      </c>
      <c r="E18" s="4" t="s">
        <v>981</v>
      </c>
      <c r="F18" s="4" t="s">
        <v>982</v>
      </c>
    </row>
    <row r="19" customFormat="false" ht="14.25" hidden="false" customHeight="false" outlineLevel="0" collapsed="false">
      <c r="A19" s="917" t="n">
        <f aca="false">31+A18</f>
        <v>44478</v>
      </c>
      <c r="C19" s="365" t="n">
        <v>10000</v>
      </c>
      <c r="E19" s="4" t="s">
        <v>983</v>
      </c>
      <c r="F19" s="4" t="s">
        <v>984</v>
      </c>
    </row>
    <row r="20" customFormat="false" ht="14.25" hidden="false" customHeight="false" outlineLevel="0" collapsed="false">
      <c r="A20" s="917" t="n">
        <f aca="false">31+A19</f>
        <v>44509</v>
      </c>
      <c r="C20" s="365" t="n">
        <v>10000</v>
      </c>
      <c r="E20" s="4" t="s">
        <v>968</v>
      </c>
      <c r="F20" s="4" t="s">
        <v>985</v>
      </c>
    </row>
    <row r="21" customFormat="false" ht="14.25" hidden="false" customHeight="false" outlineLevel="0" collapsed="false">
      <c r="A21" s="917" t="n">
        <f aca="false">31+A20</f>
        <v>44540</v>
      </c>
      <c r="C21" s="365" t="n">
        <v>10000</v>
      </c>
      <c r="E21" s="4" t="s">
        <v>969</v>
      </c>
      <c r="F21" s="4" t="s">
        <v>986</v>
      </c>
    </row>
    <row r="22" customFormat="false" ht="14.25" hidden="false" customHeight="false" outlineLevel="0" collapsed="false">
      <c r="A22" s="917" t="n">
        <f aca="false">31+A21</f>
        <v>44571</v>
      </c>
      <c r="C22" s="365" t="n">
        <v>10000</v>
      </c>
      <c r="E22" s="4" t="s">
        <v>970</v>
      </c>
      <c r="F22" s="4" t="s">
        <v>987</v>
      </c>
    </row>
    <row r="23" customFormat="false" ht="14.25" hidden="false" customHeight="false" outlineLevel="0" collapsed="false">
      <c r="A23" s="917" t="n">
        <f aca="false">31+A22</f>
        <v>44602</v>
      </c>
      <c r="C23" s="365" t="n">
        <v>10000</v>
      </c>
      <c r="E23" s="4" t="s">
        <v>971</v>
      </c>
      <c r="F23" s="4" t="s">
        <v>988</v>
      </c>
    </row>
    <row r="24" customFormat="false" ht="14.25" hidden="false" customHeight="false" outlineLevel="0" collapsed="false">
      <c r="A24" s="917" t="n">
        <f aca="false">31+A23</f>
        <v>44633</v>
      </c>
      <c r="C24" s="365" t="n">
        <v>10000</v>
      </c>
      <c r="E24" s="4" t="s">
        <v>972</v>
      </c>
      <c r="F24" s="4" t="s">
        <v>989</v>
      </c>
    </row>
    <row r="25" customFormat="false" ht="14.25" hidden="false" customHeight="false" outlineLevel="0" collapsed="false">
      <c r="A25" s="917" t="n">
        <f aca="false">31+A24</f>
        <v>44664</v>
      </c>
      <c r="C25" s="365" t="n">
        <v>10000</v>
      </c>
      <c r="E25" s="4" t="s">
        <v>973</v>
      </c>
      <c r="F25" s="4" t="s">
        <v>990</v>
      </c>
    </row>
    <row r="26" customFormat="false" ht="14.25" hidden="false" customHeight="false" outlineLevel="0" collapsed="false">
      <c r="A26" s="917" t="n">
        <f aca="false">31+A25</f>
        <v>44695</v>
      </c>
      <c r="C26" s="365" t="n">
        <v>10000</v>
      </c>
      <c r="E26" s="4" t="s">
        <v>975</v>
      </c>
      <c r="F26" s="4" t="s">
        <v>991</v>
      </c>
    </row>
    <row r="27" customFormat="false" ht="14.25" hidden="false" customHeight="false" outlineLevel="0" collapsed="false">
      <c r="A27" s="917" t="n">
        <f aca="false">31+A26</f>
        <v>44726</v>
      </c>
      <c r="C27" s="365" t="n">
        <v>10000</v>
      </c>
      <c r="E27" s="4" t="s">
        <v>976</v>
      </c>
      <c r="F27" s="4" t="s">
        <v>992</v>
      </c>
    </row>
    <row r="28" customFormat="false" ht="14.25" hidden="false" customHeight="false" outlineLevel="0" collapsed="false">
      <c r="A28" s="918" t="n">
        <v>44737</v>
      </c>
      <c r="B28" s="3" t="n">
        <v>-500000</v>
      </c>
      <c r="C28" s="365"/>
      <c r="F28" s="4" t="s">
        <v>993</v>
      </c>
    </row>
    <row r="29" customFormat="false" ht="14.25" hidden="false" customHeight="false" outlineLevel="0" collapsed="false">
      <c r="A29" s="917" t="n">
        <v>44743</v>
      </c>
      <c r="C29" s="365" t="n">
        <v>5000</v>
      </c>
      <c r="E29" s="4" t="s">
        <v>978</v>
      </c>
      <c r="F29" s="4" t="s">
        <v>994</v>
      </c>
    </row>
    <row r="30" customFormat="false" ht="14.25" hidden="false" customHeight="false" outlineLevel="0" collapsed="false">
      <c r="A30" s="917" t="n">
        <v>44774</v>
      </c>
      <c r="B30" s="3" t="n">
        <v>-100000</v>
      </c>
      <c r="C30" s="519"/>
      <c r="F30" s="4" t="s">
        <v>995</v>
      </c>
    </row>
    <row r="31" customFormat="false" ht="14.25" hidden="false" customHeight="false" outlineLevel="0" collapsed="false">
      <c r="A31" s="917" t="n">
        <v>44843</v>
      </c>
      <c r="B31" s="3" t="n">
        <v>-100000</v>
      </c>
      <c r="C31" s="519"/>
      <c r="F31" s="4" t="s">
        <v>996</v>
      </c>
    </row>
    <row r="32" customFormat="false" ht="28.35" hidden="false" customHeight="false" outlineLevel="0" collapsed="false">
      <c r="A32" s="917" t="n">
        <v>44848</v>
      </c>
      <c r="B32" s="3"/>
      <c r="C32" s="365" t="n">
        <v>13000</v>
      </c>
      <c r="E32" s="915" t="s">
        <v>997</v>
      </c>
      <c r="F32" s="4" t="s">
        <v>998</v>
      </c>
    </row>
    <row r="33" customFormat="false" ht="55.2" hidden="false" customHeight="false" outlineLevel="0" collapsed="false">
      <c r="A33" s="1022" t="n">
        <v>44977</v>
      </c>
      <c r="C33" s="365" t="n">
        <v>12000</v>
      </c>
      <c r="E33" s="915" t="s">
        <v>999</v>
      </c>
      <c r="F33" s="4" t="s">
        <v>1000</v>
      </c>
    </row>
    <row r="36" customFormat="false" ht="14.25" hidden="false" customHeight="false" outlineLevel="0" collapsed="false">
      <c r="A36" s="9" t="s">
        <v>1001</v>
      </c>
      <c r="B36" s="1023" t="n">
        <f aca="false">SUM(B4:B33)</f>
        <v>300000</v>
      </c>
    </row>
    <row r="37" customFormat="false" ht="14.25" hidden="false" customHeight="false" outlineLevel="0" collapsed="false">
      <c r="A37" s="9" t="s">
        <v>1001</v>
      </c>
      <c r="B37" s="1" t="n">
        <v>0</v>
      </c>
      <c r="C37" s="365"/>
      <c r="E37" s="4" t="s">
        <v>1002</v>
      </c>
      <c r="F37" s="4" t="s">
        <v>1003</v>
      </c>
    </row>
    <row r="39" customFormat="false" ht="14.25" hidden="false" customHeight="false" outlineLevel="0" collapsed="false">
      <c r="B39" s="9" t="s">
        <v>1004</v>
      </c>
      <c r="C39" s="1024" t="n">
        <f aca="false">SUM(C5:C37)</f>
        <v>293566.666666667</v>
      </c>
    </row>
    <row r="41" customFormat="false" ht="14.25" hidden="false" customHeight="false" outlineLevel="0" collapsed="false">
      <c r="A41" s="1" t="n">
        <v>1</v>
      </c>
      <c r="B41" s="1" t="s">
        <v>1005</v>
      </c>
      <c r="C41" s="365" t="n">
        <v>35000</v>
      </c>
      <c r="F41" s="4" t="s">
        <v>1006</v>
      </c>
    </row>
    <row r="42" customFormat="false" ht="14.25" hidden="false" customHeight="false" outlineLevel="0" collapsed="false">
      <c r="A42" s="1" t="n">
        <v>2</v>
      </c>
      <c r="B42" s="1" t="s">
        <v>1007</v>
      </c>
      <c r="C42" s="365" t="n">
        <v>14000</v>
      </c>
      <c r="F42" s="4" t="s">
        <v>1008</v>
      </c>
    </row>
    <row r="43" customFormat="false" ht="14.25" hidden="false" customHeight="false" outlineLevel="0" collapsed="false">
      <c r="A43" s="1" t="n">
        <v>3</v>
      </c>
      <c r="B43" s="1" t="s">
        <v>1009</v>
      </c>
      <c r="C43" s="365" t="n">
        <v>6000</v>
      </c>
      <c r="F43" s="4" t="s">
        <v>1010</v>
      </c>
    </row>
    <row r="44" customFormat="false" ht="14.25" hidden="false" customHeight="false" outlineLevel="0" collapsed="false">
      <c r="A44" s="1" t="n">
        <v>4</v>
      </c>
      <c r="B44" s="1" t="s">
        <v>1011</v>
      </c>
      <c r="C44" s="365" t="n">
        <v>1000</v>
      </c>
    </row>
    <row r="47" customFormat="false" ht="14.25" hidden="false" customHeight="false" outlineLevel="0" collapsed="false">
      <c r="B47" s="1" t="s">
        <v>1012</v>
      </c>
      <c r="C47" s="3" t="n">
        <f aca="false">+SUM(C41:C44,C6:C33)</f>
        <v>335400</v>
      </c>
      <c r="E47" s="4" t="s">
        <v>1013</v>
      </c>
    </row>
    <row r="48" customFormat="false" ht="14.25" hidden="false" customHeight="false" outlineLevel="0" collapsed="false">
      <c r="B48" s="1" t="s">
        <v>1014</v>
      </c>
      <c r="C48" s="3"/>
    </row>
    <row r="49" customFormat="false" ht="14.25" hidden="false" customHeight="false" outlineLevel="0" collapsed="false">
      <c r="A49" s="25"/>
      <c r="B49" s="25"/>
      <c r="C49" s="25" t="s">
        <v>1015</v>
      </c>
      <c r="D49" s="25"/>
      <c r="E49" s="25"/>
      <c r="F49" s="1025" t="s">
        <v>1016</v>
      </c>
      <c r="G49" s="1026"/>
      <c r="H49" s="9"/>
      <c r="I49" s="9"/>
    </row>
    <row r="50" customFormat="false" ht="23.85" hidden="false" customHeight="false" outlineLevel="0" collapsed="false">
      <c r="A50" s="1027" t="n">
        <v>45346</v>
      </c>
      <c r="B50" s="25" t="s">
        <v>1017</v>
      </c>
      <c r="C50" s="1028" t="n">
        <v>20000</v>
      </c>
      <c r="D50" s="25" t="s">
        <v>1018</v>
      </c>
      <c r="E50" s="25"/>
      <c r="F50" s="1029" t="s">
        <v>1019</v>
      </c>
      <c r="G50" s="1030" t="n">
        <v>16000</v>
      </c>
    </row>
    <row r="51" customFormat="false" ht="14.25" hidden="false" customHeight="false" outlineLevel="0" collapsed="false">
      <c r="A51" s="25"/>
      <c r="B51" s="25"/>
      <c r="C51" s="25"/>
      <c r="D51" s="25"/>
      <c r="E51" s="25"/>
      <c r="F51" s="1029" t="s">
        <v>1020</v>
      </c>
      <c r="G51" s="1030" t="n">
        <v>5000</v>
      </c>
    </row>
    <row r="52" customFormat="false" ht="14.25" hidden="false" customHeight="false" outlineLevel="0" collapsed="false">
      <c r="A52" s="25"/>
      <c r="B52" s="25"/>
      <c r="C52" s="25"/>
      <c r="D52" s="25"/>
      <c r="E52" s="25"/>
      <c r="F52" s="1029" t="s">
        <v>1021</v>
      </c>
      <c r="G52" s="1030" t="n">
        <v>2500</v>
      </c>
    </row>
    <row r="53" customFormat="false" ht="14.25" hidden="false" customHeight="false" outlineLevel="0" collapsed="false">
      <c r="A53" s="25"/>
      <c r="B53" s="25"/>
      <c r="C53" s="25"/>
      <c r="D53" s="25"/>
      <c r="E53" s="25"/>
      <c r="F53" s="1029" t="s">
        <v>1022</v>
      </c>
      <c r="G53" s="1030" t="n">
        <v>1500</v>
      </c>
    </row>
    <row r="54" customFormat="false" ht="14.25" hidden="false" customHeight="false" outlineLevel="0" collapsed="false">
      <c r="A54" s="25"/>
      <c r="B54" s="25"/>
      <c r="C54" s="25"/>
      <c r="D54" s="25"/>
      <c r="E54" s="25"/>
      <c r="F54" s="1029" t="s">
        <v>1023</v>
      </c>
      <c r="G54" s="1030" t="n">
        <v>1000</v>
      </c>
    </row>
    <row r="55" customFormat="false" ht="14.25" hidden="false" customHeight="false" outlineLevel="0" collapsed="false">
      <c r="A55" s="25"/>
      <c r="B55" s="25"/>
      <c r="C55" s="25"/>
      <c r="D55" s="25"/>
      <c r="E55" s="25"/>
      <c r="F55" s="1029" t="s">
        <v>1024</v>
      </c>
      <c r="G55" s="1030" t="n">
        <v>16300</v>
      </c>
    </row>
    <row r="56" customFormat="false" ht="14.25" hidden="false" customHeight="false" outlineLevel="0" collapsed="false">
      <c r="A56" s="25"/>
      <c r="B56" s="25"/>
      <c r="C56" s="25"/>
      <c r="D56" s="25"/>
      <c r="E56" s="25"/>
      <c r="F56" s="1029" t="s">
        <v>1025</v>
      </c>
      <c r="G56" s="1030" t="n">
        <v>500</v>
      </c>
    </row>
    <row r="57" customFormat="false" ht="14.25" hidden="false" customHeight="false" outlineLevel="0" collapsed="false">
      <c r="A57" s="25"/>
      <c r="B57" s="25"/>
      <c r="C57" s="25"/>
      <c r="D57" s="25"/>
      <c r="E57" s="25"/>
      <c r="F57" s="1029" t="s">
        <v>1026</v>
      </c>
      <c r="G57" s="1030" t="n">
        <v>500</v>
      </c>
    </row>
    <row r="58" customFormat="false" ht="14.25" hidden="false" customHeight="false" outlineLevel="0" collapsed="false">
      <c r="A58" s="25"/>
      <c r="B58" s="25"/>
      <c r="C58" s="25"/>
      <c r="D58" s="25"/>
      <c r="E58" s="25"/>
      <c r="F58" s="1029" t="s">
        <v>1027</v>
      </c>
      <c r="G58" s="1030" t="n">
        <v>1500</v>
      </c>
    </row>
    <row r="59" customFormat="false" ht="14.25" hidden="false" customHeight="false" outlineLevel="0" collapsed="false">
      <c r="A59" s="25"/>
      <c r="B59" s="25"/>
      <c r="C59" s="25"/>
      <c r="D59" s="25"/>
      <c r="E59" s="25"/>
      <c r="F59" s="1031" t="s">
        <v>1028</v>
      </c>
      <c r="G59" s="1032" t="n">
        <v>1000</v>
      </c>
    </row>
    <row r="60" customFormat="false" ht="23.85" hidden="false" customHeight="false" outlineLevel="0" collapsed="false">
      <c r="A60" s="25"/>
      <c r="B60" s="25"/>
      <c r="C60" s="25"/>
      <c r="D60" s="25"/>
      <c r="E60" s="25"/>
      <c r="F60" s="1033" t="s">
        <v>1029</v>
      </c>
      <c r="G60" s="1034" t="n">
        <v>10008</v>
      </c>
    </row>
    <row r="61" customFormat="false" ht="14.25" hidden="false" customHeight="false" outlineLevel="0" collapsed="false">
      <c r="A61" s="25"/>
      <c r="B61" s="1035" t="s">
        <v>1030</v>
      </c>
      <c r="C61" s="1036" t="n">
        <f aca="false">+G61-C50</f>
        <v>35808</v>
      </c>
      <c r="D61" s="25"/>
      <c r="E61" s="25"/>
      <c r="F61" s="27" t="s">
        <v>1031</v>
      </c>
      <c r="G61" s="1037" t="n">
        <f aca="false">SUM(G50:G60)</f>
        <v>55808</v>
      </c>
    </row>
    <row r="62" customFormat="false" ht="14.25" hidden="false" customHeight="false" outlineLevel="0" collapsed="false">
      <c r="A62" s="25"/>
      <c r="B62" s="25" t="s">
        <v>1032</v>
      </c>
      <c r="C62" s="1028" t="n">
        <v>1203936.925</v>
      </c>
      <c r="D62" s="25"/>
      <c r="E62" s="25"/>
      <c r="F62" s="25"/>
      <c r="G62" s="25"/>
    </row>
    <row r="63" customFormat="false" ht="14.25" hidden="false" customHeight="false" outlineLevel="0" collapsed="false">
      <c r="A63" s="25"/>
      <c r="B63" s="1038" t="s">
        <v>1033</v>
      </c>
      <c r="C63" s="1039" t="n">
        <v>1000000</v>
      </c>
      <c r="D63" s="25"/>
      <c r="E63" s="25"/>
      <c r="F63" s="25"/>
      <c r="G63" s="25"/>
    </row>
    <row r="64" customFormat="false" ht="14.25" hidden="false" customHeight="false" outlineLevel="0" collapsed="false">
      <c r="A64" s="25"/>
      <c r="B64" s="1038" t="s">
        <v>1034</v>
      </c>
      <c r="C64" s="1040" t="n">
        <v>100000</v>
      </c>
      <c r="D64" s="25"/>
      <c r="E64" s="25"/>
      <c r="F64" s="25"/>
      <c r="G64" s="25"/>
    </row>
    <row r="65" customFormat="false" ht="14.25" hidden="false" customHeight="false" outlineLevel="0" collapsed="false">
      <c r="B65" s="1038" t="s">
        <v>1035</v>
      </c>
      <c r="C65" s="365" t="n">
        <v>38000</v>
      </c>
      <c r="D65" s="4" t="s">
        <v>1036</v>
      </c>
    </row>
    <row r="66" customFormat="false" ht="14.25" hidden="false" customHeight="false" outlineLevel="0" collapsed="false">
      <c r="B66" s="1041" t="s">
        <v>1037</v>
      </c>
      <c r="C66" s="1042" t="n">
        <f aca="false">+C62-C63-C61-C64-C65</f>
        <v>30128.925</v>
      </c>
      <c r="F66" s="4" t="s">
        <v>1038</v>
      </c>
    </row>
    <row r="67" customFormat="false" ht="14.25" hidden="false" customHeight="false" outlineLevel="0" collapsed="false">
      <c r="F67" s="1" t="s">
        <v>1039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47"/>
  <sheetViews>
    <sheetView showFormulas="false" showGridLines="true" showRowColHeaders="true" showZeros="true" rightToLeft="false" tabSelected="false" showOutlineSymbols="true" defaultGridColor="true" view="normal" topLeftCell="A65" colorId="64" zoomScale="100" zoomScaleNormal="100" zoomScalePageLayoutView="100" workbookViewId="0">
      <selection pane="topLeft" activeCell="L33" activeCellId="0" sqref="L33"/>
    </sheetView>
  </sheetViews>
  <sheetFormatPr defaultColWidth="11.453125" defaultRowHeight="14.25" zeroHeight="false" outlineLevelRow="0" outlineLevelCol="0"/>
  <cols>
    <col collapsed="false" customWidth="true" hidden="false" outlineLevel="0" max="2" min="2" style="1" width="13"/>
    <col collapsed="false" customWidth="true" hidden="false" outlineLevel="0" max="4" min="3" style="1" width="11.54"/>
    <col collapsed="false" customWidth="true" hidden="false" outlineLevel="0" max="5" min="5" style="1" width="17.73"/>
    <col collapsed="false" customWidth="true" hidden="false" outlineLevel="0" max="6" min="6" style="1" width="18.18"/>
    <col collapsed="false" customWidth="true" hidden="false" outlineLevel="0" max="7" min="7" style="1" width="14.82"/>
    <col collapsed="false" customWidth="true" hidden="false" outlineLevel="0" max="8" min="8" style="1" width="14"/>
  </cols>
  <sheetData>
    <row r="1" customFormat="false" ht="14.25" hidden="false" customHeight="false" outlineLevel="0" collapsed="false">
      <c r="B1" s="1043"/>
      <c r="C1" s="1044"/>
      <c r="D1" s="1044"/>
      <c r="E1" s="1044"/>
      <c r="F1" s="1044"/>
      <c r="G1" s="1044"/>
      <c r="H1" s="1044"/>
    </row>
    <row r="2" customFormat="false" ht="14.25" hidden="false" customHeight="false" outlineLevel="0" collapsed="false">
      <c r="B2" s="1" t="s">
        <v>1040</v>
      </c>
      <c r="C2" s="1044"/>
      <c r="D2" s="1044"/>
      <c r="E2" s="1044"/>
      <c r="F2" s="1044"/>
    </row>
    <row r="3" customFormat="false" ht="14.25" hidden="false" customHeight="false" outlineLevel="0" collapsed="false">
      <c r="A3" s="1022"/>
      <c r="F3" s="3"/>
      <c r="G3" s="326"/>
      <c r="H3" s="1045"/>
    </row>
    <row r="4" customFormat="false" ht="14.25" hidden="false" customHeight="false" outlineLevel="0" collapsed="false">
      <c r="A4" s="1022"/>
      <c r="G4" s="326"/>
      <c r="H4" s="1045"/>
    </row>
    <row r="5" customFormat="false" ht="14.25" hidden="false" customHeight="false" outlineLevel="0" collapsed="false">
      <c r="A5" s="1022"/>
      <c r="G5" s="326"/>
      <c r="H5" s="1045"/>
    </row>
    <row r="7" customFormat="false" ht="14.25" hidden="false" customHeight="false" outlineLevel="0" collapsed="false">
      <c r="F7" s="326"/>
      <c r="G7" s="1046"/>
      <c r="H7" s="1047"/>
    </row>
    <row r="12" customFormat="false" ht="14.25" hidden="false" customHeight="false" outlineLevel="0" collapsed="false">
      <c r="G12" s="685"/>
      <c r="H12" s="1048"/>
    </row>
    <row r="13" customFormat="false" ht="14.25" hidden="false" customHeight="false" outlineLevel="0" collapsed="false">
      <c r="H13" s="685"/>
    </row>
    <row r="14" customFormat="false" ht="14.25" hidden="false" customHeight="false" outlineLevel="0" collapsed="false">
      <c r="G14" s="685"/>
      <c r="H14" s="685"/>
    </row>
    <row r="15" customFormat="false" ht="14.25" hidden="false" customHeight="false" outlineLevel="0" collapsed="false">
      <c r="G15" s="685"/>
      <c r="H15" s="685"/>
    </row>
    <row r="16" customFormat="false" ht="14.25" hidden="false" customHeight="false" outlineLevel="0" collapsed="false">
      <c r="G16" s="685"/>
      <c r="H16" s="685"/>
    </row>
    <row r="17" customFormat="false" ht="14.25" hidden="false" customHeight="false" outlineLevel="0" collapsed="false">
      <c r="G17" s="685"/>
      <c r="H17" s="685"/>
    </row>
    <row r="18" customFormat="false" ht="14.25" hidden="false" customHeight="false" outlineLevel="0" collapsed="false">
      <c r="G18" s="685"/>
      <c r="H18" s="685"/>
    </row>
    <row r="47" customFormat="false" ht="14.25" hidden="false" customHeight="false" outlineLevel="0" collapsed="false">
      <c r="A47" s="1" t="s">
        <v>1041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Y12" activeCellId="0" sqref="Y12"/>
    </sheetView>
  </sheetViews>
  <sheetFormatPr defaultColWidth="8.82421875" defaultRowHeight="14.25" zeroHeight="false" outlineLevelRow="0" outlineLevelCol="0"/>
  <cols>
    <col collapsed="false" customWidth="true" hidden="false" outlineLevel="0" max="1" min="1" style="1" width="4.73"/>
    <col collapsed="false" customWidth="true" hidden="false" outlineLevel="0" max="2" min="2" style="1" width="43"/>
    <col collapsed="false" customWidth="true" hidden="false" outlineLevel="0" max="3" min="3" style="1" width="12.27"/>
    <col collapsed="false" customWidth="true" hidden="true" outlineLevel="0" max="4" min="4" style="1" width="9.45"/>
    <col collapsed="false" customWidth="true" hidden="false" outlineLevel="0" max="5" min="5" style="1" width="13"/>
    <col collapsed="false" customWidth="true" hidden="false" outlineLevel="0" max="6" min="6" style="1" width="11"/>
    <col collapsed="false" customWidth="true" hidden="false" outlineLevel="0" max="7" min="7" style="1" width="8.45"/>
    <col collapsed="false" customWidth="true" hidden="false" outlineLevel="0" max="9" min="8" style="1" width="12.54"/>
    <col collapsed="false" customWidth="true" hidden="true" outlineLevel="0" max="10" min="10" style="1" width="12.54"/>
    <col collapsed="false" customWidth="true" hidden="true" outlineLevel="0" max="11" min="11" style="1" width="15.18"/>
    <col collapsed="false" customWidth="true" hidden="true" outlineLevel="0" max="13" min="12" style="1" width="12.54"/>
    <col collapsed="false" customWidth="true" hidden="false" outlineLevel="0" max="15" min="14" style="1" width="12.54"/>
    <col collapsed="false" customWidth="true" hidden="false" outlineLevel="0" max="16" min="16" style="1049" width="10.27"/>
    <col collapsed="false" customWidth="true" hidden="false" outlineLevel="0" max="17" min="17" style="1" width="14.27"/>
    <col collapsed="false" customWidth="true" hidden="false" outlineLevel="0" max="18" min="18" style="1" width="13.54"/>
    <col collapsed="false" customWidth="true" hidden="false" outlineLevel="0" max="19" min="19" style="1" width="9.18"/>
    <col collapsed="false" customWidth="true" hidden="false" outlineLevel="0" max="20" min="20" style="1" width="10.27"/>
    <col collapsed="false" customWidth="true" hidden="false" outlineLevel="0" max="24" min="21" style="1" width="9.18"/>
    <col collapsed="false" customWidth="true" hidden="false" outlineLevel="0" max="25" min="25" style="1" width="16.82"/>
  </cols>
  <sheetData>
    <row r="1" customFormat="false" ht="30" hidden="false" customHeight="true" outlineLevel="0" collapsed="false">
      <c r="A1" s="920"/>
      <c r="B1" s="4" t="s">
        <v>1042</v>
      </c>
      <c r="C1" s="1050"/>
      <c r="D1" s="1050"/>
      <c r="E1" s="1050"/>
      <c r="H1" s="1051"/>
      <c r="I1" s="1052"/>
      <c r="J1" s="1052"/>
      <c r="K1" s="1052"/>
      <c r="L1" s="1052"/>
      <c r="M1" s="1052"/>
      <c r="N1" s="1052"/>
      <c r="O1" s="1052"/>
      <c r="P1" s="1053"/>
      <c r="Q1" s="1054" t="s">
        <v>1043</v>
      </c>
      <c r="R1" s="1055" t="s">
        <v>1044</v>
      </c>
    </row>
    <row r="2" customFormat="false" ht="24.75" hidden="false" customHeight="true" outlineLevel="0" collapsed="false">
      <c r="A2" s="1056"/>
      <c r="B2" s="1057" t="s">
        <v>1045</v>
      </c>
      <c r="C2" s="1058"/>
      <c r="D2" s="1058"/>
      <c r="E2" s="1058"/>
      <c r="F2" s="1058"/>
      <c r="G2" s="1058"/>
      <c r="H2" s="1059" t="n">
        <f aca="false">SUM(H4:H12)</f>
        <v>900000</v>
      </c>
      <c r="I2" s="1060"/>
      <c r="J2" s="1060"/>
      <c r="K2" s="1060"/>
      <c r="L2" s="1060"/>
      <c r="M2" s="1060"/>
      <c r="N2" s="1060"/>
      <c r="O2" s="1060"/>
      <c r="P2" s="1061"/>
      <c r="Q2" s="1062" t="n">
        <f aca="false">SUM(Q4:Q12)</f>
        <v>1080811.06536325</v>
      </c>
      <c r="R2" s="1063" t="n">
        <f aca="false">Q2-H2</f>
        <v>180811.065363253</v>
      </c>
      <c r="S2" s="1064" t="n">
        <f aca="false">+R2/H2</f>
        <v>0.200901183736948</v>
      </c>
    </row>
    <row r="3" s="51" customFormat="true" ht="32.25" hidden="false" customHeight="true" outlineLevel="0" collapsed="false">
      <c r="A3" s="51" t="s">
        <v>135</v>
      </c>
      <c r="B3" s="51" t="s">
        <v>136</v>
      </c>
      <c r="C3" s="51" t="s">
        <v>37</v>
      </c>
      <c r="D3" s="649" t="s">
        <v>1046</v>
      </c>
      <c r="E3" s="649" t="s">
        <v>51</v>
      </c>
      <c r="F3" s="649" t="s">
        <v>1047</v>
      </c>
      <c r="G3" s="649" t="s">
        <v>1048</v>
      </c>
      <c r="H3" s="649" t="s">
        <v>1049</v>
      </c>
      <c r="I3" s="1065" t="s">
        <v>1050</v>
      </c>
      <c r="J3" s="1066" t="s">
        <v>1051</v>
      </c>
      <c r="K3" s="1066" t="s">
        <v>1052</v>
      </c>
      <c r="L3" s="1066" t="s">
        <v>1053</v>
      </c>
      <c r="M3" s="1066" t="s">
        <v>1054</v>
      </c>
      <c r="N3" s="1066" t="s">
        <v>1055</v>
      </c>
      <c r="O3" s="1066" t="s">
        <v>1056</v>
      </c>
      <c r="P3" s="1067" t="s">
        <v>1057</v>
      </c>
      <c r="Q3" s="51" t="s">
        <v>1058</v>
      </c>
      <c r="R3" s="51" t="s">
        <v>1044</v>
      </c>
    </row>
    <row r="4" customFormat="false" ht="24.75" hidden="false" customHeight="true" outlineLevel="0" collapsed="false">
      <c r="A4" s="684" t="n">
        <v>1</v>
      </c>
      <c r="B4" s="1068" t="s">
        <v>1059</v>
      </c>
      <c r="C4" s="1069" t="s">
        <v>122</v>
      </c>
      <c r="D4" s="1069"/>
      <c r="E4" s="1070" t="n">
        <v>45424</v>
      </c>
      <c r="F4" s="1071" t="n">
        <v>680</v>
      </c>
      <c r="G4" s="1072" t="n">
        <f aca="false">H4/F4</f>
        <v>147.058823529412</v>
      </c>
      <c r="H4" s="1073" t="n">
        <v>100000</v>
      </c>
      <c r="I4" s="1074" t="n">
        <f aca="false">+VLOOKUP(C4,'Daily price'!$A$2:$B$300,2,FALSE())</f>
        <v>853</v>
      </c>
      <c r="J4" s="1074"/>
      <c r="K4" s="1074"/>
      <c r="L4" s="1075"/>
      <c r="M4" s="1075"/>
      <c r="N4" s="1076" t="n">
        <v>600</v>
      </c>
      <c r="O4" s="1075"/>
      <c r="P4" s="1077" t="n">
        <f aca="false">M4+G4</f>
        <v>147.058823529412</v>
      </c>
      <c r="Q4" s="1078" t="n">
        <f aca="false">P4*I4</f>
        <v>125441.176470588</v>
      </c>
      <c r="R4" s="1079" t="n">
        <f aca="false">Q4-H4</f>
        <v>25441.1764705882</v>
      </c>
      <c r="S4" s="916" t="n">
        <f aca="false">+R4/H4</f>
        <v>0.254411764705882</v>
      </c>
    </row>
    <row r="5" customFormat="false" ht="24.75" hidden="false" customHeight="true" outlineLevel="0" collapsed="false">
      <c r="A5" s="684" t="n">
        <v>2</v>
      </c>
      <c r="B5" s="1068" t="s">
        <v>1060</v>
      </c>
      <c r="C5" s="1069" t="s">
        <v>412</v>
      </c>
      <c r="D5" s="1069"/>
      <c r="E5" s="1070" t="n">
        <v>45424</v>
      </c>
      <c r="F5" s="1071" t="n">
        <v>460</v>
      </c>
      <c r="G5" s="1072" t="n">
        <f aca="false">H5/F5</f>
        <v>217.391304347826</v>
      </c>
      <c r="H5" s="1073" t="n">
        <v>100000</v>
      </c>
      <c r="I5" s="1074" t="n">
        <f aca="false">+VLOOKUP(C5,'Daily price'!$A$2:$B$300,2,FALSE())</f>
        <v>945</v>
      </c>
      <c r="J5" s="1074"/>
      <c r="K5" s="1074"/>
      <c r="L5" s="1075" t="n">
        <v>0</v>
      </c>
      <c r="M5" s="1075"/>
      <c r="N5" s="1076" t="n">
        <v>400</v>
      </c>
      <c r="O5" s="1075"/>
      <c r="P5" s="1077" t="n">
        <f aca="false">M5+G5+L5</f>
        <v>217.391304347826</v>
      </c>
      <c r="Q5" s="1078" t="n">
        <f aca="false">P5*I5</f>
        <v>205434.782608696</v>
      </c>
      <c r="R5" s="1079" t="n">
        <f aca="false">Q5-H5</f>
        <v>105434.782608696</v>
      </c>
      <c r="S5" s="916" t="n">
        <f aca="false">+R5/H5</f>
        <v>1.05434782608696</v>
      </c>
    </row>
    <row r="6" customFormat="false" ht="24.75" hidden="false" customHeight="true" outlineLevel="0" collapsed="false">
      <c r="A6" s="684" t="n">
        <v>3</v>
      </c>
      <c r="B6" s="1068" t="s">
        <v>1061</v>
      </c>
      <c r="C6" s="1069" t="s">
        <v>687</v>
      </c>
      <c r="D6" s="1069"/>
      <c r="E6" s="1070" t="n">
        <v>45424</v>
      </c>
      <c r="F6" s="1071" t="n">
        <v>740</v>
      </c>
      <c r="G6" s="1072" t="n">
        <f aca="false">H6/F6</f>
        <v>135.135135135135</v>
      </c>
      <c r="H6" s="1073" t="n">
        <v>100000</v>
      </c>
      <c r="I6" s="1074" t="n">
        <f aca="false">+VLOOKUP(C6,'Daily price'!$A$2:$B$300,2,FALSE())</f>
        <v>926</v>
      </c>
      <c r="J6" s="1074"/>
      <c r="K6" s="1074"/>
      <c r="L6" s="1069"/>
      <c r="M6" s="1069"/>
      <c r="N6" s="1080" t="n">
        <v>650</v>
      </c>
      <c r="O6" s="1069"/>
      <c r="P6" s="1077" t="n">
        <f aca="false">M6+G6</f>
        <v>135.135135135135</v>
      </c>
      <c r="Q6" s="1081" t="n">
        <f aca="false">P6*I6</f>
        <v>125135.135135135</v>
      </c>
      <c r="R6" s="1079" t="n">
        <f aca="false">Q6-H6</f>
        <v>25135.1351351351</v>
      </c>
      <c r="S6" s="916" t="n">
        <f aca="false">+R6/H6</f>
        <v>0.251351351351351</v>
      </c>
    </row>
    <row r="7" customFormat="false" ht="24.75" hidden="false" customHeight="true" outlineLevel="0" collapsed="false">
      <c r="A7" s="684" t="n">
        <v>4</v>
      </c>
      <c r="B7" s="1068" t="s">
        <v>1062</v>
      </c>
      <c r="C7" s="1082" t="s">
        <v>496</v>
      </c>
      <c r="D7" s="1082"/>
      <c r="E7" s="1070" t="n">
        <v>45424</v>
      </c>
      <c r="F7" s="1083" t="n">
        <v>445</v>
      </c>
      <c r="G7" s="1072" t="n">
        <f aca="false">H7/F7</f>
        <v>224.719101123596</v>
      </c>
      <c r="H7" s="1073" t="n">
        <v>100000</v>
      </c>
      <c r="I7" s="1074" t="n">
        <f aca="false">+VLOOKUP(C7,'Daily price'!$A$2:$B$300,2,FALSE())</f>
        <v>506</v>
      </c>
      <c r="J7" s="1074"/>
      <c r="K7" s="1084" t="n">
        <f aca="false">2%*112</f>
        <v>2.24</v>
      </c>
      <c r="L7" s="1075" t="n">
        <f aca="false">0.14*112</f>
        <v>15.68</v>
      </c>
      <c r="M7" s="1075" t="n">
        <v>12</v>
      </c>
      <c r="N7" s="1076" t="n">
        <v>400</v>
      </c>
      <c r="O7" s="1075"/>
      <c r="P7" s="1077" t="n">
        <f aca="false">M7+G7+L7+K7</f>
        <v>254.639101123596</v>
      </c>
      <c r="Q7" s="1078" t="n">
        <f aca="false">P7*I7</f>
        <v>128847.385168539</v>
      </c>
      <c r="R7" s="1079" t="n">
        <f aca="false">Q7-H7</f>
        <v>28847.3851685393</v>
      </c>
      <c r="S7" s="916" t="n">
        <f aca="false">+R7/H7</f>
        <v>0.288473851685393</v>
      </c>
    </row>
    <row r="8" customFormat="false" ht="24.75" hidden="false" customHeight="true" outlineLevel="0" collapsed="false">
      <c r="A8" s="684" t="n">
        <v>5</v>
      </c>
      <c r="B8" s="1068" t="s">
        <v>1063</v>
      </c>
      <c r="C8" s="1069" t="s">
        <v>416</v>
      </c>
      <c r="D8" s="1069"/>
      <c r="E8" s="1070" t="n">
        <v>45424</v>
      </c>
      <c r="F8" s="1071" t="n">
        <v>390</v>
      </c>
      <c r="G8" s="1072" t="n">
        <f aca="false">H8/F8</f>
        <v>256.410256410256</v>
      </c>
      <c r="H8" s="1073" t="n">
        <v>100000</v>
      </c>
      <c r="I8" s="1074" t="n">
        <f aca="false">+VLOOKUP(C8,'Daily price'!$A$2:$B$300,2,FALSE())</f>
        <v>599</v>
      </c>
      <c r="J8" s="1074"/>
      <c r="K8" s="1074"/>
      <c r="L8" s="1069"/>
      <c r="M8" s="1069"/>
      <c r="N8" s="1080" t="n">
        <v>345</v>
      </c>
      <c r="O8" s="1069"/>
      <c r="P8" s="1077" t="n">
        <f aca="false">M8+G8</f>
        <v>256.410256410256</v>
      </c>
      <c r="Q8" s="1081" t="n">
        <f aca="false">P8*I8</f>
        <v>153589.743589744</v>
      </c>
      <c r="R8" s="1079" t="n">
        <f aca="false">Q8-H8</f>
        <v>53589.7435897436</v>
      </c>
      <c r="S8" s="916" t="n">
        <f aca="false">+R8/H8</f>
        <v>0.535897435897436</v>
      </c>
      <c r="T8" s="1045"/>
    </row>
    <row r="9" customFormat="false" ht="24.75" hidden="false" customHeight="true" outlineLevel="0" collapsed="false">
      <c r="A9" s="684" t="n">
        <v>6</v>
      </c>
      <c r="B9" s="1068" t="s">
        <v>1064</v>
      </c>
      <c r="C9" s="1082" t="s">
        <v>116</v>
      </c>
      <c r="D9" s="1082"/>
      <c r="E9" s="1070" t="n">
        <v>45431</v>
      </c>
      <c r="F9" s="1071" t="n">
        <v>395</v>
      </c>
      <c r="G9" s="1072" t="n">
        <f aca="false">H9/F9</f>
        <v>253.164556962025</v>
      </c>
      <c r="H9" s="1073" t="n">
        <v>100000</v>
      </c>
      <c r="I9" s="1074" t="n">
        <f aca="false">+VLOOKUP(C9,'Daily price'!$A$2:$B$300,2,FALSE())</f>
        <v>334.9</v>
      </c>
      <c r="J9" s="1074"/>
      <c r="K9" s="1074"/>
      <c r="L9" s="1069"/>
      <c r="M9" s="1069"/>
      <c r="N9" s="1080" t="n">
        <v>346</v>
      </c>
      <c r="O9" s="1069"/>
      <c r="P9" s="1077" t="n">
        <f aca="false">M9+G9</f>
        <v>253.164556962025</v>
      </c>
      <c r="Q9" s="1081" t="n">
        <f aca="false">P9*I9</f>
        <v>84784.8101265823</v>
      </c>
      <c r="R9" s="1079" t="n">
        <f aca="false">Q9-H9</f>
        <v>-15215.1898734177</v>
      </c>
      <c r="S9" s="916" t="n">
        <f aca="false">+R9/H9</f>
        <v>-0.152151898734177</v>
      </c>
      <c r="T9" s="1045"/>
    </row>
    <row r="10" customFormat="false" ht="24.75" hidden="false" customHeight="true" outlineLevel="0" collapsed="false">
      <c r="A10" s="684" t="n">
        <v>7</v>
      </c>
      <c r="B10" s="1068" t="s">
        <v>1065</v>
      </c>
      <c r="C10" s="1085" t="s">
        <v>764</v>
      </c>
      <c r="D10" s="1085"/>
      <c r="E10" s="1070" t="n">
        <v>45432</v>
      </c>
      <c r="F10" s="1071" t="n">
        <v>610</v>
      </c>
      <c r="G10" s="1072" t="n">
        <f aca="false">H10/F10</f>
        <v>163.934426229508</v>
      </c>
      <c r="H10" s="1073" t="n">
        <v>100000</v>
      </c>
      <c r="I10" s="1074" t="n">
        <f aca="false">+VLOOKUP(C10,'Daily price'!$A$2:$B$300,2,FALSE())</f>
        <v>486</v>
      </c>
      <c r="J10" s="1074"/>
      <c r="K10" s="1074"/>
      <c r="L10" s="1069"/>
      <c r="M10" s="1069"/>
      <c r="N10" s="1080" t="n">
        <v>530</v>
      </c>
      <c r="O10" s="1069"/>
      <c r="P10" s="1077" t="n">
        <f aca="false">M10+G10</f>
        <v>163.934426229508</v>
      </c>
      <c r="Q10" s="1081" t="n">
        <f aca="false">P10*I10</f>
        <v>79672.131147541</v>
      </c>
      <c r="R10" s="1079" t="n">
        <f aca="false">Q10-H10</f>
        <v>-20327.868852459</v>
      </c>
      <c r="S10" s="916" t="n">
        <f aca="false">+R10/H10</f>
        <v>-0.20327868852459</v>
      </c>
    </row>
    <row r="11" customFormat="false" ht="24.75" hidden="false" customHeight="true" outlineLevel="0" collapsed="false">
      <c r="A11" s="684" t="n">
        <v>8</v>
      </c>
      <c r="B11" s="1068" t="s">
        <v>1066</v>
      </c>
      <c r="C11" s="1069" t="s">
        <v>652</v>
      </c>
      <c r="D11" s="1069"/>
      <c r="E11" s="1070" t="n">
        <v>45433</v>
      </c>
      <c r="F11" s="1083" t="n">
        <v>570</v>
      </c>
      <c r="G11" s="1072" t="n">
        <f aca="false">H11/F11</f>
        <v>175.438596491228</v>
      </c>
      <c r="H11" s="1073" t="n">
        <v>100000</v>
      </c>
      <c r="I11" s="1074" t="n">
        <f aca="false">+VLOOKUP(C11,'Daily price'!$A$2:$B$300,2,FALSE())</f>
        <v>428</v>
      </c>
      <c r="J11" s="1074"/>
      <c r="K11" s="1074"/>
      <c r="L11" s="1069"/>
      <c r="M11" s="1069"/>
      <c r="N11" s="1080" t="n">
        <v>480</v>
      </c>
      <c r="O11" s="1069"/>
      <c r="P11" s="1077" t="n">
        <f aca="false">M11+G11</f>
        <v>175.438596491228</v>
      </c>
      <c r="Q11" s="1081" t="n">
        <f aca="false">P11*I11</f>
        <v>75087.7192982456</v>
      </c>
      <c r="R11" s="1079" t="n">
        <f aca="false">Q11-H11</f>
        <v>-24912.2807017544</v>
      </c>
      <c r="S11" s="916" t="n">
        <f aca="false">+R11/H11</f>
        <v>-0.249122807017544</v>
      </c>
    </row>
    <row r="12" customFormat="false" ht="24.75" hidden="false" customHeight="true" outlineLevel="0" collapsed="false">
      <c r="A12" s="684" t="n">
        <v>9</v>
      </c>
      <c r="B12" s="1068" t="s">
        <v>1067</v>
      </c>
      <c r="C12" s="1069" t="s">
        <v>82</v>
      </c>
      <c r="D12" s="1069"/>
      <c r="E12" s="1070" t="n">
        <v>45434</v>
      </c>
      <c r="F12" s="1083" t="n">
        <v>550</v>
      </c>
      <c r="G12" s="1072" t="n">
        <f aca="false">H12/F12</f>
        <v>181.818181818182</v>
      </c>
      <c r="H12" s="1073" t="n">
        <v>100000</v>
      </c>
      <c r="I12" s="1074" t="n">
        <f aca="false">+VLOOKUP(C12,'Daily price'!$A$2:$B$300,2,FALSE())</f>
        <v>565.5</v>
      </c>
      <c r="J12" s="1074"/>
      <c r="K12" s="1074"/>
      <c r="L12" s="1069"/>
      <c r="M12" s="1069"/>
      <c r="N12" s="1080" t="n">
        <v>485</v>
      </c>
      <c r="O12" s="1069"/>
      <c r="P12" s="1077" t="n">
        <f aca="false">M12+G12</f>
        <v>181.818181818182</v>
      </c>
      <c r="Q12" s="1081" t="n">
        <f aca="false">P12*I12</f>
        <v>102818.181818182</v>
      </c>
      <c r="R12" s="1079" t="n">
        <f aca="false">Q12-H12</f>
        <v>2818.18181818181</v>
      </c>
      <c r="S12" s="916" t="n">
        <f aca="false">+R12/H12</f>
        <v>0.0281818181818181</v>
      </c>
    </row>
    <row r="13" customFormat="false" ht="15" hidden="false" customHeight="false" outlineLevel="0" collapsed="false">
      <c r="H13" s="1086"/>
      <c r="I13" s="1087"/>
      <c r="J13" s="1087"/>
      <c r="P13" s="729"/>
      <c r="Q13" s="729"/>
      <c r="R13" s="1088"/>
    </row>
    <row r="14" customFormat="false" ht="15" hidden="false" customHeight="false" outlineLevel="0" collapsed="false">
      <c r="F14" s="1089"/>
      <c r="G14" s="1089"/>
      <c r="H14" s="1089"/>
      <c r="I14" s="1089"/>
      <c r="J14" s="1089"/>
      <c r="K14" s="1089"/>
      <c r="L14" s="1089"/>
      <c r="M14" s="1089"/>
      <c r="N14" s="1089"/>
      <c r="O14" s="1089"/>
      <c r="P14" s="1090"/>
      <c r="Q14" s="1089"/>
      <c r="R14" s="1089"/>
    </row>
    <row r="16" customFormat="false" ht="22.5" hidden="false" customHeight="true" outlineLevel="0" collapsed="false">
      <c r="B16" s="1089" t="s">
        <v>1068</v>
      </c>
      <c r="C16" s="1089" t="s">
        <v>930</v>
      </c>
      <c r="D16" s="1089"/>
      <c r="E16" s="1089" t="s">
        <v>1069</v>
      </c>
      <c r="F16" s="1089" t="s">
        <v>1070</v>
      </c>
      <c r="G16" s="4" t="s">
        <v>1071</v>
      </c>
      <c r="H16" s="4" t="s">
        <v>1072</v>
      </c>
      <c r="I16" s="4" t="s">
        <v>1073</v>
      </c>
      <c r="N16" s="4" t="s">
        <v>1074</v>
      </c>
    </row>
    <row r="17" customFormat="false" ht="19.5" hidden="false" customHeight="true" outlineLevel="0" collapsed="false">
      <c r="A17" s="1" t="n">
        <v>1</v>
      </c>
      <c r="B17" s="1" t="s">
        <v>620</v>
      </c>
      <c r="C17" s="5" t="n">
        <v>45474</v>
      </c>
      <c r="E17" s="4" t="s">
        <v>1075</v>
      </c>
      <c r="F17" s="4" t="s">
        <v>1076</v>
      </c>
      <c r="G17" s="1" t="n">
        <v>2</v>
      </c>
      <c r="H17" s="326"/>
    </row>
    <row r="18" customFormat="false" ht="14.25" hidden="false" customHeight="false" outlineLevel="0" collapsed="false">
      <c r="A18" s="1" t="n">
        <v>2</v>
      </c>
      <c r="B18" s="326" t="s">
        <v>617</v>
      </c>
      <c r="C18" s="5" t="n">
        <v>45475</v>
      </c>
      <c r="E18" s="4" t="s">
        <v>1075</v>
      </c>
      <c r="F18" s="4" t="s">
        <v>1076</v>
      </c>
      <c r="G18" s="1" t="n">
        <v>2</v>
      </c>
    </row>
    <row r="19" customFormat="false" ht="14.25" hidden="false" customHeight="false" outlineLevel="0" collapsed="false">
      <c r="A19" s="1" t="n">
        <v>3</v>
      </c>
      <c r="B19" s="1" t="s">
        <v>83</v>
      </c>
      <c r="C19" s="5" t="n">
        <v>45487</v>
      </c>
      <c r="E19" s="4" t="s">
        <v>1075</v>
      </c>
      <c r="F19" s="4" t="s">
        <v>1076</v>
      </c>
      <c r="G19" s="1" t="n">
        <v>1</v>
      </c>
    </row>
    <row r="20" customFormat="false" ht="14.25" hidden="false" customHeight="false" outlineLevel="0" collapsed="false">
      <c r="A20" s="1" t="n">
        <v>4</v>
      </c>
      <c r="B20" s="1" t="s">
        <v>45</v>
      </c>
      <c r="C20" s="5" t="n">
        <v>45488</v>
      </c>
      <c r="E20" s="4" t="s">
        <v>1077</v>
      </c>
      <c r="F20" s="4" t="s">
        <v>1076</v>
      </c>
      <c r="G20" s="1" t="n">
        <v>1</v>
      </c>
      <c r="H20" s="1" t="n">
        <v>1400</v>
      </c>
      <c r="I20" s="1" t="n">
        <v>100</v>
      </c>
      <c r="N20" s="4" t="n">
        <f aca="false">H20*I20</f>
        <v>140000</v>
      </c>
    </row>
    <row r="21" customFormat="false" ht="14.25" hidden="false" customHeight="false" outlineLevel="0" collapsed="false">
      <c r="A21" s="1" t="n">
        <v>5</v>
      </c>
      <c r="B21" s="326" t="s">
        <v>529</v>
      </c>
      <c r="C21" s="5" t="n">
        <v>45487</v>
      </c>
      <c r="E21" s="4" t="s">
        <v>1075</v>
      </c>
      <c r="F21" s="4" t="s">
        <v>1076</v>
      </c>
      <c r="G21" s="1" t="n">
        <v>1</v>
      </c>
      <c r="H21" s="1" t="n">
        <v>180</v>
      </c>
      <c r="I21" s="1" t="n">
        <v>200</v>
      </c>
      <c r="N21" s="4" t="n">
        <f aca="false">H21*I21</f>
        <v>36000</v>
      </c>
    </row>
    <row r="22" customFormat="false" ht="14.25" hidden="false" customHeight="false" outlineLevel="0" collapsed="false">
      <c r="A22" s="1" t="n">
        <v>6</v>
      </c>
      <c r="B22" s="1" t="s">
        <v>104</v>
      </c>
      <c r="C22" s="5" t="n">
        <v>45488</v>
      </c>
      <c r="E22" s="4" t="s">
        <v>1078</v>
      </c>
      <c r="F22" s="4" t="s">
        <v>1076</v>
      </c>
      <c r="G22" s="1" t="n">
        <v>1</v>
      </c>
      <c r="H22" s="1" t="n">
        <v>825</v>
      </c>
      <c r="I22" s="1" t="n">
        <v>100</v>
      </c>
      <c r="N22" s="4" t="n">
        <f aca="false">H22*I22</f>
        <v>82500</v>
      </c>
    </row>
    <row r="23" customFormat="false" ht="14.25" hidden="false" customHeight="false" outlineLevel="0" collapsed="false">
      <c r="A23" s="1" t="n">
        <v>7</v>
      </c>
      <c r="B23" s="1" t="s">
        <v>542</v>
      </c>
      <c r="C23" s="5" t="n">
        <v>45489</v>
      </c>
      <c r="E23" s="4" t="s">
        <v>1075</v>
      </c>
      <c r="F23" s="4" t="s">
        <v>1076</v>
      </c>
      <c r="G23" s="1" t="n">
        <v>1</v>
      </c>
      <c r="H23" s="1" t="n">
        <v>190</v>
      </c>
      <c r="I23" s="1" t="n">
        <v>100</v>
      </c>
      <c r="N23" s="4" t="n">
        <f aca="false">H23*I23</f>
        <v>19000</v>
      </c>
    </row>
    <row r="25" customFormat="false" ht="14.25" hidden="false" customHeight="false" outlineLevel="0" collapsed="false">
      <c r="N25" s="1" t="n">
        <f aca="false">SUM(N20:N22)</f>
        <v>258500</v>
      </c>
    </row>
  </sheetData>
  <autoFilter ref="A3:R12">
    <sortState ref="A4:R12">
      <sortCondition ref="C4:C12" descending="1" customList=""/>
    </sortState>
  </autoFilter>
  <mergeCells count="1">
    <mergeCell ref="C1:E1"/>
  </mergeCells>
  <conditionalFormatting sqref="R4:R12">
    <cfRule type="cellIs" priority="2" operator="lessThan" aboveAverage="0" equalAverage="0" bottom="0" percent="0" rank="0" text="" dxfId="41">
      <formula>0</formula>
    </cfRule>
  </conditionalFormatting>
  <printOptions headings="false" gridLines="false" gridLinesSet="true" horizontalCentered="true" verticalCentered="true"/>
  <pageMargins left="0.7" right="0.7" top="0.75" bottom="0.75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6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>
    <row r="1" customFormat="false" ht="13.8" hidden="false" customHeight="false" outlineLevel="0" collapsed="false">
      <c r="A1" s="1" t="s">
        <v>50</v>
      </c>
      <c r="B1" s="1" t="s">
        <v>37</v>
      </c>
      <c r="C1" s="1" t="s">
        <v>51</v>
      </c>
      <c r="D1" s="1" t="s">
        <v>34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1" t="s">
        <v>1079</v>
      </c>
      <c r="K1" s="1" t="s">
        <v>58</v>
      </c>
      <c r="L1" s="1" t="s">
        <v>59</v>
      </c>
      <c r="M1" s="1" t="s">
        <v>60</v>
      </c>
      <c r="N1" s="1" t="s">
        <v>1080</v>
      </c>
      <c r="O1" s="1" t="s">
        <v>62</v>
      </c>
      <c r="P1" s="1" t="s">
        <v>1081</v>
      </c>
      <c r="Q1" s="1" t="s">
        <v>1082</v>
      </c>
      <c r="R1" s="1" t="s">
        <v>1083</v>
      </c>
      <c r="S1" s="1" t="s">
        <v>1084</v>
      </c>
      <c r="T1" s="1" t="s">
        <v>1085</v>
      </c>
      <c r="U1" s="1" t="s">
        <v>1086</v>
      </c>
      <c r="V1" s="1" t="s">
        <v>1087</v>
      </c>
    </row>
    <row r="2" customFormat="false" ht="13.8" hidden="false" customHeight="false" outlineLevel="0" collapsed="false">
      <c r="A2" s="1" t="s">
        <v>63</v>
      </c>
      <c r="B2" s="1" t="s">
        <v>89</v>
      </c>
      <c r="C2" s="1091" t="n">
        <v>45105</v>
      </c>
      <c r="D2" s="1" t="s">
        <v>69</v>
      </c>
      <c r="E2" s="1091" t="n">
        <v>45519</v>
      </c>
      <c r="F2" s="1" t="n">
        <v>507</v>
      </c>
      <c r="G2" s="1" t="n">
        <v>388</v>
      </c>
      <c r="H2" s="1" t="n">
        <v>400</v>
      </c>
      <c r="I2" s="1" t="n">
        <v>510</v>
      </c>
      <c r="K2" s="1" t="n">
        <v>66</v>
      </c>
      <c r="O2" s="1" t="n">
        <v>466</v>
      </c>
      <c r="P2" s="1" t="n">
        <v>155200</v>
      </c>
      <c r="Q2" s="1" t="n">
        <v>466</v>
      </c>
      <c r="R2" s="1" t="s">
        <v>1088</v>
      </c>
      <c r="S2" s="1" t="s">
        <v>1088</v>
      </c>
      <c r="T2" s="1" t="s">
        <v>1088</v>
      </c>
      <c r="U2" s="1" t="n">
        <v>236262</v>
      </c>
      <c r="V2" s="1" t="n">
        <v>81062</v>
      </c>
    </row>
    <row r="3" customFormat="false" ht="13.8" hidden="false" customHeight="false" outlineLevel="0" collapsed="false">
      <c r="A3" s="1" t="s">
        <v>63</v>
      </c>
      <c r="B3" s="1" t="s">
        <v>89</v>
      </c>
      <c r="C3" s="1091" t="n">
        <v>45120</v>
      </c>
      <c r="D3" s="1" t="s">
        <v>69</v>
      </c>
      <c r="E3" s="1091" t="n">
        <v>45519</v>
      </c>
      <c r="F3" s="1" t="n">
        <v>507</v>
      </c>
      <c r="G3" s="1" t="n">
        <v>385</v>
      </c>
      <c r="H3" s="1" t="n">
        <v>300</v>
      </c>
      <c r="I3" s="1" t="n">
        <v>510</v>
      </c>
      <c r="O3" s="1" t="n">
        <v>300</v>
      </c>
      <c r="P3" s="1" t="n">
        <v>115500</v>
      </c>
      <c r="Q3" s="1" t="n">
        <v>300</v>
      </c>
      <c r="R3" s="1" t="s">
        <v>1088</v>
      </c>
      <c r="S3" s="1" t="s">
        <v>1088</v>
      </c>
      <c r="T3" s="1" t="s">
        <v>1088</v>
      </c>
      <c r="U3" s="1" t="n">
        <v>152100</v>
      </c>
      <c r="V3" s="1" t="n">
        <v>36600</v>
      </c>
    </row>
    <row r="4" customFormat="false" ht="13.8" hidden="false" customHeight="false" outlineLevel="0" collapsed="false">
      <c r="B4" s="1" t="s">
        <v>43</v>
      </c>
      <c r="D4" s="1" t="s">
        <v>35</v>
      </c>
      <c r="E4" s="1091" t="n">
        <v>45519</v>
      </c>
      <c r="G4" s="1" t="n">
        <v>1295</v>
      </c>
      <c r="H4" s="1" t="n">
        <v>155</v>
      </c>
      <c r="I4" s="1" t="n">
        <v>1263</v>
      </c>
      <c r="O4" s="1" t="n">
        <v>155</v>
      </c>
      <c r="P4" s="1" t="n">
        <v>200725</v>
      </c>
      <c r="Q4" s="1" t="n">
        <v>155</v>
      </c>
      <c r="R4" s="1" t="n">
        <v>195765</v>
      </c>
      <c r="S4" s="1" t="n">
        <v>-4960</v>
      </c>
      <c r="T4" s="1" t="n">
        <v>-0.0247104247104247</v>
      </c>
    </row>
    <row r="5" customFormat="false" ht="13.8" hidden="false" customHeight="false" outlineLevel="0" collapsed="false">
      <c r="A5" s="1" t="s">
        <v>63</v>
      </c>
      <c r="B5" s="1" t="s">
        <v>86</v>
      </c>
      <c r="C5" s="1091" t="n">
        <v>45484</v>
      </c>
      <c r="D5" s="1" t="s">
        <v>69</v>
      </c>
      <c r="E5" s="1091" t="n">
        <v>45519</v>
      </c>
      <c r="F5" s="1" t="n">
        <v>1050</v>
      </c>
      <c r="G5" s="1" t="n">
        <v>718</v>
      </c>
      <c r="H5" s="1" t="n">
        <v>280</v>
      </c>
      <c r="I5" s="1" t="n">
        <v>1040</v>
      </c>
      <c r="O5" s="1" t="n">
        <v>280</v>
      </c>
      <c r="P5" s="1" t="n">
        <v>202040</v>
      </c>
      <c r="Q5" s="1" t="n">
        <v>280</v>
      </c>
      <c r="R5" s="1" t="s">
        <v>1088</v>
      </c>
      <c r="S5" s="1" t="s">
        <v>1088</v>
      </c>
      <c r="T5" s="1" t="s">
        <v>1088</v>
      </c>
      <c r="U5" s="1" t="n">
        <v>294000</v>
      </c>
      <c r="V5" s="1" t="n">
        <v>91960</v>
      </c>
    </row>
    <row r="6" customFormat="false" ht="13.8" hidden="false" customHeight="false" outlineLevel="0" collapsed="false">
      <c r="A6" s="1" t="s">
        <v>63</v>
      </c>
      <c r="B6" s="1" t="s">
        <v>86</v>
      </c>
      <c r="C6" s="1091" t="n">
        <v>45120</v>
      </c>
      <c r="D6" s="1" t="s">
        <v>69</v>
      </c>
      <c r="E6" s="1091" t="n">
        <v>45519</v>
      </c>
      <c r="F6" s="1" t="n">
        <v>1050</v>
      </c>
      <c r="G6" s="1" t="n">
        <v>850</v>
      </c>
      <c r="H6" s="1" t="n">
        <v>100</v>
      </c>
      <c r="I6" s="1" t="n">
        <v>1040</v>
      </c>
      <c r="O6" s="1" t="n">
        <v>100</v>
      </c>
      <c r="P6" s="1" t="n">
        <v>85000</v>
      </c>
      <c r="Q6" s="1" t="n">
        <v>100</v>
      </c>
      <c r="R6" s="1" t="s">
        <v>1088</v>
      </c>
      <c r="S6" s="1" t="s">
        <v>1088</v>
      </c>
      <c r="T6" s="1" t="s">
        <v>1088</v>
      </c>
      <c r="U6" s="1" t="n">
        <v>105000</v>
      </c>
      <c r="V6" s="1" t="n">
        <v>20000</v>
      </c>
    </row>
    <row r="7" customFormat="false" ht="13.8" hidden="false" customHeight="false" outlineLevel="0" collapsed="false">
      <c r="A7" s="1" t="s">
        <v>63</v>
      </c>
      <c r="B7" s="1" t="s">
        <v>82</v>
      </c>
      <c r="C7" s="1091" t="n">
        <v>45238</v>
      </c>
      <c r="D7" s="1" t="s">
        <v>69</v>
      </c>
      <c r="E7" s="1091" t="n">
        <v>45517</v>
      </c>
      <c r="F7" s="1" t="n">
        <v>669</v>
      </c>
      <c r="G7" s="1" t="n">
        <v>416.1</v>
      </c>
      <c r="H7" s="1" t="n">
        <v>150</v>
      </c>
      <c r="I7" s="1" t="n">
        <v>681</v>
      </c>
      <c r="O7" s="1" t="n">
        <v>150</v>
      </c>
      <c r="P7" s="1" t="n">
        <v>62415</v>
      </c>
      <c r="Q7" s="1" t="n">
        <v>150</v>
      </c>
      <c r="R7" s="1" t="s">
        <v>1088</v>
      </c>
      <c r="S7" s="1" t="s">
        <v>1088</v>
      </c>
      <c r="T7" s="1" t="s">
        <v>1088</v>
      </c>
      <c r="U7" s="1" t="n">
        <v>100350</v>
      </c>
      <c r="V7" s="1" t="n">
        <v>37935</v>
      </c>
    </row>
    <row r="8" customFormat="false" ht="13.8" hidden="false" customHeight="false" outlineLevel="0" collapsed="false">
      <c r="A8" s="1" t="s">
        <v>63</v>
      </c>
      <c r="B8" s="1" t="s">
        <v>82</v>
      </c>
      <c r="C8" s="1091" t="n">
        <v>45110</v>
      </c>
      <c r="D8" s="1" t="s">
        <v>69</v>
      </c>
      <c r="E8" s="1091" t="n">
        <v>45517</v>
      </c>
      <c r="F8" s="1" t="n">
        <v>670</v>
      </c>
      <c r="G8" s="1" t="n">
        <v>503</v>
      </c>
      <c r="H8" s="1" t="n">
        <v>200</v>
      </c>
      <c r="I8" s="1" t="n">
        <v>681</v>
      </c>
      <c r="O8" s="1" t="n">
        <v>200</v>
      </c>
      <c r="P8" s="1" t="n">
        <v>100600</v>
      </c>
      <c r="Q8" s="1" t="n">
        <v>200</v>
      </c>
      <c r="R8" s="1" t="s">
        <v>1088</v>
      </c>
      <c r="S8" s="1" t="s">
        <v>1088</v>
      </c>
      <c r="T8" s="1" t="s">
        <v>1088</v>
      </c>
      <c r="U8" s="1" t="n">
        <v>134000</v>
      </c>
      <c r="V8" s="1" t="n">
        <v>33400</v>
      </c>
    </row>
    <row r="9" customFormat="false" ht="13.8" hidden="false" customHeight="false" outlineLevel="0" collapsed="false">
      <c r="A9" s="1" t="s">
        <v>63</v>
      </c>
      <c r="B9" s="1" t="s">
        <v>98</v>
      </c>
      <c r="C9" s="1091" t="n">
        <v>45105</v>
      </c>
      <c r="D9" s="1" t="s">
        <v>69</v>
      </c>
      <c r="E9" s="1091" t="n">
        <v>45517</v>
      </c>
      <c r="F9" s="1" t="n">
        <v>706</v>
      </c>
      <c r="G9" s="1" t="n">
        <v>622</v>
      </c>
      <c r="H9" s="1" t="n">
        <v>250</v>
      </c>
      <c r="I9" s="1" t="n">
        <v>729</v>
      </c>
      <c r="J9" s="1" t="n">
        <v>57</v>
      </c>
      <c r="O9" s="1" t="n">
        <v>307</v>
      </c>
      <c r="P9" s="1" t="n">
        <v>155500</v>
      </c>
      <c r="Q9" s="1" t="n">
        <v>0</v>
      </c>
      <c r="R9" s="1" t="s">
        <v>1088</v>
      </c>
      <c r="S9" s="1" t="s">
        <v>1088</v>
      </c>
      <c r="T9" s="1" t="s">
        <v>1088</v>
      </c>
      <c r="U9" s="1" t="n">
        <v>216742</v>
      </c>
      <c r="V9" s="1" t="n">
        <v>61242</v>
      </c>
    </row>
    <row r="10" customFormat="false" ht="13.8" hidden="false" customHeight="false" outlineLevel="0" collapsed="false">
      <c r="A10" s="1" t="s">
        <v>63</v>
      </c>
      <c r="B10" s="1" t="s">
        <v>98</v>
      </c>
      <c r="C10" s="1091" t="n">
        <v>45007</v>
      </c>
      <c r="D10" s="1" t="s">
        <v>69</v>
      </c>
      <c r="E10" s="1091" t="n">
        <v>45517</v>
      </c>
      <c r="F10" s="1" t="n">
        <v>706</v>
      </c>
      <c r="G10" s="1" t="n">
        <v>425</v>
      </c>
      <c r="H10" s="1" t="n">
        <v>50</v>
      </c>
      <c r="I10" s="1" t="n">
        <v>729</v>
      </c>
      <c r="O10" s="1" t="n">
        <v>50</v>
      </c>
      <c r="P10" s="1" t="n">
        <v>21250</v>
      </c>
      <c r="Q10" s="1" t="n">
        <v>7</v>
      </c>
      <c r="R10" s="1" t="s">
        <v>1088</v>
      </c>
      <c r="S10" s="1" t="s">
        <v>1088</v>
      </c>
      <c r="T10" s="1" t="s">
        <v>1088</v>
      </c>
      <c r="U10" s="1" t="n">
        <v>30358</v>
      </c>
      <c r="V10" s="1" t="n">
        <v>9108</v>
      </c>
    </row>
    <row r="11" customFormat="false" ht="13.8" hidden="false" customHeight="false" outlineLevel="0" collapsed="false">
      <c r="A11" s="1" t="s">
        <v>63</v>
      </c>
      <c r="B11" s="1" t="s">
        <v>98</v>
      </c>
      <c r="C11" s="1091" t="n">
        <v>44945</v>
      </c>
      <c r="D11" s="1" t="s">
        <v>69</v>
      </c>
      <c r="E11" s="1091" t="n">
        <v>45517</v>
      </c>
      <c r="F11" s="1" t="n">
        <v>706</v>
      </c>
      <c r="G11" s="1" t="n">
        <v>550</v>
      </c>
      <c r="H11" s="1" t="n">
        <v>100</v>
      </c>
      <c r="I11" s="1" t="n">
        <v>729</v>
      </c>
      <c r="O11" s="1" t="n">
        <v>100</v>
      </c>
      <c r="P11" s="1" t="n">
        <v>55000</v>
      </c>
      <c r="Q11" s="1" t="n">
        <v>0</v>
      </c>
      <c r="R11" s="1" t="s">
        <v>1088</v>
      </c>
      <c r="S11" s="1" t="s">
        <v>1088</v>
      </c>
      <c r="T11" s="1" t="s">
        <v>1088</v>
      </c>
      <c r="U11" s="1" t="n">
        <v>70600</v>
      </c>
      <c r="V11" s="1" t="n">
        <v>15600</v>
      </c>
    </row>
    <row r="12" customFormat="false" ht="13.8" hidden="false" customHeight="false" outlineLevel="0" collapsed="false">
      <c r="A12" s="1" t="s">
        <v>63</v>
      </c>
      <c r="B12" s="1" t="s">
        <v>119</v>
      </c>
      <c r="C12" s="1091" t="n">
        <v>45110</v>
      </c>
      <c r="D12" s="1" t="s">
        <v>69</v>
      </c>
      <c r="E12" s="1091" t="n">
        <v>45512</v>
      </c>
      <c r="F12" s="1" t="n">
        <v>1028</v>
      </c>
      <c r="G12" s="1" t="n">
        <v>956</v>
      </c>
      <c r="H12" s="1" t="n">
        <v>52</v>
      </c>
      <c r="I12" s="1" t="n">
        <v>1079.1</v>
      </c>
      <c r="K12" s="1" t="n">
        <v>7</v>
      </c>
      <c r="O12" s="1" t="n">
        <v>59</v>
      </c>
      <c r="P12" s="1" t="n">
        <v>49712</v>
      </c>
      <c r="Q12" s="1" t="n">
        <v>1</v>
      </c>
      <c r="R12" s="1" t="n">
        <v>1079.1</v>
      </c>
      <c r="S12" s="1" t="s">
        <v>1088</v>
      </c>
      <c r="T12" s="1" t="s">
        <v>1088</v>
      </c>
      <c r="U12" s="1" t="n">
        <v>60652</v>
      </c>
      <c r="V12" s="1" t="n">
        <v>10940</v>
      </c>
    </row>
    <row r="13" customFormat="false" ht="13.8" hidden="false" customHeight="false" outlineLevel="0" collapsed="false">
      <c r="A13" s="1" t="s">
        <v>63</v>
      </c>
      <c r="B13" s="1" t="s">
        <v>119</v>
      </c>
      <c r="C13" s="1091" t="n">
        <v>45104</v>
      </c>
      <c r="D13" s="1" t="s">
        <v>69</v>
      </c>
      <c r="E13" s="1091" t="n">
        <v>45512</v>
      </c>
      <c r="F13" s="1" t="n">
        <v>1028</v>
      </c>
      <c r="G13" s="1" t="n">
        <v>1000</v>
      </c>
      <c r="H13" s="1" t="n">
        <v>100</v>
      </c>
      <c r="I13" s="1" t="n">
        <v>1079.1</v>
      </c>
      <c r="O13" s="1" t="n">
        <v>100</v>
      </c>
      <c r="P13" s="1" t="n">
        <v>100000</v>
      </c>
      <c r="Q13" s="1" t="n">
        <v>0</v>
      </c>
      <c r="R13" s="1" t="s">
        <v>1088</v>
      </c>
      <c r="S13" s="1" t="s">
        <v>1088</v>
      </c>
      <c r="T13" s="1" t="s">
        <v>1088</v>
      </c>
      <c r="U13" s="1" t="n">
        <v>102800</v>
      </c>
      <c r="V13" s="1" t="n">
        <v>2800</v>
      </c>
    </row>
    <row r="14" customFormat="false" ht="13.8" hidden="false" customHeight="false" outlineLevel="0" collapsed="false">
      <c r="A14" s="1" t="s">
        <v>63</v>
      </c>
      <c r="B14" s="1" t="s">
        <v>123</v>
      </c>
      <c r="C14" s="1091" t="n">
        <v>45104</v>
      </c>
      <c r="D14" s="1" t="s">
        <v>69</v>
      </c>
      <c r="E14" s="1091" t="n">
        <v>45512</v>
      </c>
      <c r="F14" s="1" t="n">
        <v>733</v>
      </c>
      <c r="G14" s="1" t="n">
        <v>597</v>
      </c>
      <c r="H14" s="1" t="n">
        <v>100</v>
      </c>
      <c r="I14" s="1" t="n">
        <v>780</v>
      </c>
      <c r="O14" s="1" t="n">
        <v>100</v>
      </c>
      <c r="P14" s="1" t="n">
        <v>59700</v>
      </c>
      <c r="Q14" s="1" t="n">
        <v>0</v>
      </c>
      <c r="R14" s="1" t="s">
        <v>1088</v>
      </c>
      <c r="S14" s="1" t="s">
        <v>1088</v>
      </c>
      <c r="T14" s="1" t="s">
        <v>1088</v>
      </c>
      <c r="U14" s="1" t="n">
        <v>73300</v>
      </c>
      <c r="V14" s="1" t="n">
        <v>13600</v>
      </c>
    </row>
    <row r="15" customFormat="false" ht="13.8" hidden="false" customHeight="false" outlineLevel="0" collapsed="false">
      <c r="A15" s="1" t="s">
        <v>63</v>
      </c>
      <c r="B15" s="1" t="s">
        <v>123</v>
      </c>
      <c r="C15" s="1091" t="n">
        <v>45103</v>
      </c>
      <c r="D15" s="1" t="s">
        <v>69</v>
      </c>
      <c r="E15" s="1091" t="n">
        <v>45512</v>
      </c>
      <c r="F15" s="1" t="n">
        <v>733</v>
      </c>
      <c r="G15" s="1" t="n">
        <v>605</v>
      </c>
      <c r="H15" s="1" t="n">
        <v>150</v>
      </c>
      <c r="I15" s="1" t="n">
        <v>780</v>
      </c>
      <c r="K15" s="1" t="n">
        <v>21</v>
      </c>
      <c r="O15" s="1" t="n">
        <v>172</v>
      </c>
      <c r="P15" s="1" t="n">
        <v>90750</v>
      </c>
      <c r="Q15" s="1" t="n">
        <v>0</v>
      </c>
      <c r="R15" s="1" t="s">
        <v>1088</v>
      </c>
      <c r="S15" s="1" t="s">
        <v>1088</v>
      </c>
      <c r="T15" s="1" t="s">
        <v>1088</v>
      </c>
      <c r="U15" s="1" t="n">
        <v>126076</v>
      </c>
      <c r="V15" s="1" t="n">
        <v>35326</v>
      </c>
    </row>
    <row r="16" customFormat="false" ht="13.8" hidden="false" customHeight="false" outlineLevel="0" collapsed="false">
      <c r="A16" s="1" t="s">
        <v>63</v>
      </c>
      <c r="B16" s="1" t="s">
        <v>81</v>
      </c>
      <c r="C16" s="1091" t="n">
        <v>45494</v>
      </c>
      <c r="D16" s="1" t="s">
        <v>69</v>
      </c>
      <c r="E16" s="1091" t="n">
        <v>45512</v>
      </c>
      <c r="F16" s="1" t="n">
        <v>272</v>
      </c>
      <c r="G16" s="1" t="n">
        <v>197.2</v>
      </c>
      <c r="H16" s="1" t="n">
        <v>710</v>
      </c>
      <c r="I16" s="1" t="n">
        <v>344.5</v>
      </c>
      <c r="O16" s="1" t="n">
        <v>710</v>
      </c>
      <c r="P16" s="1" t="n">
        <v>140012</v>
      </c>
      <c r="Q16" s="1" t="n">
        <v>0</v>
      </c>
      <c r="R16" s="1" t="s">
        <v>1088</v>
      </c>
      <c r="S16" s="1" t="s">
        <v>1088</v>
      </c>
      <c r="T16" s="1" t="s">
        <v>1088</v>
      </c>
      <c r="U16" s="1" t="n">
        <v>193120</v>
      </c>
      <c r="V16" s="1" t="n">
        <v>53108</v>
      </c>
    </row>
    <row r="17" customFormat="false" ht="13.8" hidden="false" customHeight="false" outlineLevel="0" collapsed="false">
      <c r="A17" s="1" t="s">
        <v>63</v>
      </c>
      <c r="B17" s="1" t="s">
        <v>46</v>
      </c>
      <c r="C17" s="1091" t="n">
        <v>45483</v>
      </c>
      <c r="D17" s="1" t="s">
        <v>69</v>
      </c>
      <c r="E17" s="1091" t="n">
        <v>45512</v>
      </c>
      <c r="F17" s="1" t="n">
        <v>368</v>
      </c>
      <c r="G17" s="1" t="n">
        <v>318.523333333333</v>
      </c>
      <c r="H17" s="1" t="n">
        <v>300</v>
      </c>
      <c r="I17" s="1" t="n">
        <v>400.2</v>
      </c>
      <c r="O17" s="1" t="n">
        <v>300</v>
      </c>
      <c r="P17" s="1" t="n">
        <v>95557</v>
      </c>
      <c r="Q17" s="1" t="n">
        <v>0</v>
      </c>
      <c r="R17" s="1" t="s">
        <v>1088</v>
      </c>
      <c r="S17" s="1" t="s">
        <v>1088</v>
      </c>
      <c r="T17" s="1" t="s">
        <v>1088</v>
      </c>
      <c r="U17" s="1" t="n">
        <v>110400</v>
      </c>
      <c r="V17" s="1" t="n">
        <v>14843</v>
      </c>
    </row>
    <row r="18" customFormat="false" ht="13.8" hidden="false" customHeight="false" outlineLevel="0" collapsed="false">
      <c r="A18" s="1" t="s">
        <v>63</v>
      </c>
      <c r="B18" s="1" t="s">
        <v>117</v>
      </c>
      <c r="C18" s="1091" t="n">
        <v>45112</v>
      </c>
      <c r="D18" s="1" t="s">
        <v>69</v>
      </c>
      <c r="E18" s="1091" t="n">
        <v>45512</v>
      </c>
      <c r="F18" s="1" t="n">
        <v>1664</v>
      </c>
      <c r="G18" s="1" t="n">
        <v>1600</v>
      </c>
      <c r="H18" s="1" t="n">
        <v>98</v>
      </c>
      <c r="I18" s="1" t="n">
        <v>1778</v>
      </c>
      <c r="J18" s="1" t="n">
        <v>11</v>
      </c>
      <c r="K18" s="1" t="n">
        <v>13</v>
      </c>
      <c r="O18" s="1" t="n">
        <v>109</v>
      </c>
      <c r="P18" s="1" t="n">
        <v>156800</v>
      </c>
      <c r="Q18" s="1" t="n">
        <v>11</v>
      </c>
      <c r="R18" s="1" t="n">
        <v>19558</v>
      </c>
      <c r="S18" s="1" t="n">
        <v>18458</v>
      </c>
      <c r="T18" s="1" t="s">
        <v>1088</v>
      </c>
      <c r="U18" s="1" t="n">
        <v>181376</v>
      </c>
      <c r="V18" s="1" t="n">
        <v>24576</v>
      </c>
    </row>
    <row r="19" customFormat="false" ht="13.8" hidden="false" customHeight="false" outlineLevel="0" collapsed="false">
      <c r="A19" s="1" t="s">
        <v>63</v>
      </c>
      <c r="B19" s="1" t="s">
        <v>103</v>
      </c>
      <c r="C19" s="1091" t="n">
        <v>45484</v>
      </c>
      <c r="D19" s="1" t="s">
        <v>69</v>
      </c>
      <c r="E19" s="1091" t="n">
        <v>45512</v>
      </c>
      <c r="F19" s="1" t="n">
        <v>437</v>
      </c>
      <c r="G19" s="1" t="n">
        <v>359</v>
      </c>
      <c r="H19" s="1" t="n">
        <v>200</v>
      </c>
      <c r="I19" s="1" t="n">
        <v>480.2</v>
      </c>
      <c r="O19" s="1" t="n">
        <v>200</v>
      </c>
      <c r="P19" s="1" t="n">
        <v>72800</v>
      </c>
      <c r="Q19" s="1" t="n">
        <v>0</v>
      </c>
      <c r="R19" s="1" t="s">
        <v>1088</v>
      </c>
      <c r="S19" s="1" t="s">
        <v>1088</v>
      </c>
      <c r="T19" s="1" t="s">
        <v>1088</v>
      </c>
      <c r="U19" s="1" t="n">
        <v>87400</v>
      </c>
      <c r="V19" s="1" t="n">
        <v>14600</v>
      </c>
    </row>
    <row r="20" customFormat="false" ht="13.8" hidden="false" customHeight="false" outlineLevel="0" collapsed="false">
      <c r="A20" s="1" t="s">
        <v>63</v>
      </c>
      <c r="B20" s="1" t="s">
        <v>80</v>
      </c>
      <c r="C20" s="1091" t="n">
        <v>45068</v>
      </c>
      <c r="D20" s="1" t="s">
        <v>69</v>
      </c>
      <c r="E20" s="1091" t="n">
        <v>45512</v>
      </c>
      <c r="F20" s="1" t="n">
        <v>307</v>
      </c>
      <c r="G20" s="1" t="n">
        <v>210</v>
      </c>
      <c r="H20" s="1" t="n">
        <v>133</v>
      </c>
      <c r="I20" s="1" t="n">
        <v>348.9</v>
      </c>
      <c r="O20" s="1" t="n">
        <v>133</v>
      </c>
      <c r="P20" s="1" t="n">
        <v>27930</v>
      </c>
      <c r="Q20" s="1" t="n">
        <v>0</v>
      </c>
      <c r="R20" s="1" t="s">
        <v>1088</v>
      </c>
      <c r="S20" s="1" t="s">
        <v>1088</v>
      </c>
      <c r="T20" s="1" t="s">
        <v>1088</v>
      </c>
      <c r="U20" s="1" t="n">
        <v>40831</v>
      </c>
      <c r="V20" s="1" t="n">
        <v>12901</v>
      </c>
    </row>
    <row r="21" customFormat="false" ht="13.8" hidden="false" customHeight="false" outlineLevel="0" collapsed="false">
      <c r="A21" s="1" t="s">
        <v>63</v>
      </c>
      <c r="B21" s="1" t="s">
        <v>80</v>
      </c>
      <c r="C21" s="1091" t="n">
        <v>45035</v>
      </c>
      <c r="D21" s="1" t="s">
        <v>69</v>
      </c>
      <c r="E21" s="1091" t="n">
        <v>45512</v>
      </c>
      <c r="F21" s="1" t="n">
        <v>307</v>
      </c>
      <c r="G21" s="1" t="n">
        <v>220</v>
      </c>
      <c r="H21" s="1" t="n">
        <v>200</v>
      </c>
      <c r="I21" s="1" t="n">
        <v>348.9</v>
      </c>
      <c r="O21" s="1" t="n">
        <v>200</v>
      </c>
      <c r="P21" s="1" t="n">
        <v>44000</v>
      </c>
      <c r="Q21" s="1" t="n">
        <v>0</v>
      </c>
      <c r="R21" s="1" t="s">
        <v>1088</v>
      </c>
      <c r="S21" s="1" t="s">
        <v>1088</v>
      </c>
      <c r="T21" s="1" t="s">
        <v>1088</v>
      </c>
      <c r="U21" s="1" t="n">
        <v>61400</v>
      </c>
      <c r="V21" s="1" t="n">
        <v>17400</v>
      </c>
    </row>
    <row r="22" customFormat="false" ht="13.8" hidden="false" customHeight="false" outlineLevel="0" collapsed="false">
      <c r="A22" s="1" t="s">
        <v>63</v>
      </c>
      <c r="B22" s="1" t="s">
        <v>95</v>
      </c>
      <c r="C22" s="1091" t="n">
        <v>45238</v>
      </c>
      <c r="D22" s="1" t="s">
        <v>69</v>
      </c>
      <c r="E22" s="1091" t="n">
        <v>45512</v>
      </c>
      <c r="F22" s="1" t="n">
        <v>906</v>
      </c>
      <c r="G22" s="1" t="n">
        <v>647</v>
      </c>
      <c r="H22" s="1" t="n">
        <v>110</v>
      </c>
      <c r="I22" s="1" t="n">
        <v>1010</v>
      </c>
      <c r="O22" s="1" t="n">
        <v>110</v>
      </c>
      <c r="P22" s="1" t="n">
        <v>71170</v>
      </c>
      <c r="Q22" s="1" t="n">
        <v>0</v>
      </c>
      <c r="R22" s="1" t="s">
        <v>1088</v>
      </c>
      <c r="S22" s="1" t="s">
        <v>1088</v>
      </c>
      <c r="T22" s="1" t="s">
        <v>1088</v>
      </c>
      <c r="U22" s="1" t="n">
        <v>99660</v>
      </c>
      <c r="V22" s="1" t="n">
        <v>28490</v>
      </c>
    </row>
    <row r="23" customFormat="false" ht="13.8" hidden="false" customHeight="false" outlineLevel="0" collapsed="false">
      <c r="A23" s="1" t="s">
        <v>63</v>
      </c>
      <c r="B23" s="1" t="s">
        <v>95</v>
      </c>
      <c r="C23" s="1091" t="n">
        <v>45124</v>
      </c>
      <c r="D23" s="1" t="s">
        <v>69</v>
      </c>
      <c r="E23" s="1091" t="n">
        <v>45512</v>
      </c>
      <c r="F23" s="1" t="n">
        <v>906</v>
      </c>
      <c r="G23" s="1" t="n">
        <v>763</v>
      </c>
      <c r="H23" s="1" t="n">
        <v>120</v>
      </c>
      <c r="I23" s="1" t="n">
        <v>1010</v>
      </c>
      <c r="O23" s="1" t="n">
        <v>120</v>
      </c>
      <c r="P23" s="1" t="n">
        <v>91560</v>
      </c>
      <c r="Q23" s="1" t="n">
        <v>0</v>
      </c>
      <c r="R23" s="1" t="s">
        <v>1088</v>
      </c>
      <c r="S23" s="1" t="s">
        <v>1088</v>
      </c>
      <c r="T23" s="1" t="s">
        <v>1088</v>
      </c>
      <c r="U23" s="1" t="n">
        <v>108720</v>
      </c>
      <c r="V23" s="1" t="n">
        <v>17160</v>
      </c>
    </row>
    <row r="24" customFormat="false" ht="13.8" hidden="false" customHeight="false" outlineLevel="0" collapsed="false">
      <c r="A24" s="1" t="s">
        <v>63</v>
      </c>
      <c r="B24" s="1" t="s">
        <v>95</v>
      </c>
      <c r="C24" s="1091" t="n">
        <v>45109</v>
      </c>
      <c r="D24" s="1" t="s">
        <v>69</v>
      </c>
      <c r="E24" s="1091" t="n">
        <v>45512</v>
      </c>
      <c r="F24" s="1" t="n">
        <v>906</v>
      </c>
      <c r="G24" s="1" t="n">
        <v>768</v>
      </c>
      <c r="H24" s="1" t="n">
        <v>100</v>
      </c>
      <c r="I24" s="1" t="n">
        <v>1010</v>
      </c>
      <c r="O24" s="1" t="n">
        <v>100</v>
      </c>
      <c r="P24" s="1" t="n">
        <v>76800</v>
      </c>
      <c r="Q24" s="1" t="n">
        <v>0</v>
      </c>
      <c r="R24" s="1" t="s">
        <v>1088</v>
      </c>
      <c r="S24" s="1" t="s">
        <v>1088</v>
      </c>
      <c r="T24" s="1" t="s">
        <v>1088</v>
      </c>
      <c r="U24" s="1" t="n">
        <v>90600</v>
      </c>
      <c r="V24" s="1" t="n">
        <v>13800</v>
      </c>
    </row>
    <row r="25" customFormat="false" ht="13.8" hidden="false" customHeight="false" outlineLevel="0" collapsed="false">
      <c r="A25" s="1" t="s">
        <v>63</v>
      </c>
      <c r="B25" s="1" t="s">
        <v>97</v>
      </c>
      <c r="C25" s="1091" t="n">
        <v>45104</v>
      </c>
      <c r="D25" s="1" t="s">
        <v>69</v>
      </c>
      <c r="E25" s="1091" t="n">
        <v>45512</v>
      </c>
      <c r="F25" s="1" t="n">
        <v>995</v>
      </c>
      <c r="G25" s="1" t="n">
        <v>780</v>
      </c>
      <c r="H25" s="1" t="n">
        <v>100</v>
      </c>
      <c r="I25" s="1" t="n">
        <v>931</v>
      </c>
      <c r="O25" s="1" t="n">
        <v>100</v>
      </c>
      <c r="P25" s="1" t="n">
        <v>78000</v>
      </c>
      <c r="Q25" s="1" t="n">
        <v>0</v>
      </c>
      <c r="R25" s="1" t="s">
        <v>1088</v>
      </c>
      <c r="S25" s="1" t="s">
        <v>1088</v>
      </c>
      <c r="T25" s="1" t="s">
        <v>1088</v>
      </c>
      <c r="U25" s="1" t="n">
        <v>99500</v>
      </c>
      <c r="V25" s="1" t="n">
        <v>21500</v>
      </c>
    </row>
    <row r="26" customFormat="false" ht="13.8" hidden="false" customHeight="false" outlineLevel="0" collapsed="false">
      <c r="A26" s="1" t="s">
        <v>63</v>
      </c>
      <c r="B26" s="1" t="s">
        <v>97</v>
      </c>
      <c r="C26" s="1091" t="n">
        <v>45103</v>
      </c>
      <c r="D26" s="1" t="s">
        <v>69</v>
      </c>
      <c r="E26" s="1091" t="n">
        <v>45512</v>
      </c>
      <c r="F26" s="1" t="n">
        <v>995</v>
      </c>
      <c r="G26" s="1" t="n">
        <v>801</v>
      </c>
      <c r="H26" s="1" t="n">
        <v>120</v>
      </c>
      <c r="I26" s="1" t="n">
        <v>931</v>
      </c>
      <c r="O26" s="1" t="n">
        <v>120</v>
      </c>
      <c r="P26" s="1" t="n">
        <v>96120</v>
      </c>
      <c r="Q26" s="1" t="n">
        <v>0</v>
      </c>
      <c r="R26" s="1" t="s">
        <v>1088</v>
      </c>
      <c r="S26" s="1" t="s">
        <v>1088</v>
      </c>
      <c r="T26" s="1" t="s">
        <v>1088</v>
      </c>
      <c r="U26" s="1" t="n">
        <v>119400</v>
      </c>
      <c r="V26" s="1" t="n">
        <v>23280</v>
      </c>
    </row>
    <row r="27" customFormat="false" ht="13.8" hidden="false" customHeight="false" outlineLevel="0" collapsed="false">
      <c r="A27" s="1" t="s">
        <v>63</v>
      </c>
      <c r="B27" s="1" t="s">
        <v>120</v>
      </c>
      <c r="C27" s="1091" t="n">
        <v>45110</v>
      </c>
      <c r="D27" s="1" t="s">
        <v>69</v>
      </c>
      <c r="E27" s="1091" t="n">
        <v>45512</v>
      </c>
      <c r="F27" s="1" t="n">
        <v>1075</v>
      </c>
      <c r="G27" s="1" t="n">
        <v>882</v>
      </c>
      <c r="H27" s="1" t="n">
        <v>142</v>
      </c>
      <c r="I27" s="1" t="n">
        <v>1113.9</v>
      </c>
      <c r="O27" s="1" t="n">
        <v>142</v>
      </c>
      <c r="P27" s="1" t="n">
        <v>125244</v>
      </c>
      <c r="Q27" s="1" t="n">
        <v>7</v>
      </c>
      <c r="R27" s="1" t="n">
        <v>7797.3</v>
      </c>
      <c r="S27" s="1" t="n">
        <v>6174</v>
      </c>
      <c r="T27" s="1" t="s">
        <v>1088</v>
      </c>
      <c r="U27" s="1" t="n">
        <v>145125</v>
      </c>
      <c r="V27" s="1" t="n">
        <v>12726.9507042254</v>
      </c>
    </row>
    <row r="28" customFormat="false" ht="13.8" hidden="false" customHeight="false" outlineLevel="0" collapsed="false">
      <c r="A28" s="1" t="s">
        <v>63</v>
      </c>
      <c r="B28" s="1" t="s">
        <v>122</v>
      </c>
      <c r="C28" s="1091" t="n">
        <v>45104</v>
      </c>
      <c r="D28" s="1" t="s">
        <v>69</v>
      </c>
      <c r="E28" s="1091" t="n">
        <v>45510</v>
      </c>
      <c r="F28" s="1" t="n">
        <v>950</v>
      </c>
      <c r="G28" s="1" t="n">
        <v>727</v>
      </c>
      <c r="H28" s="1" t="n">
        <v>100</v>
      </c>
      <c r="I28" s="1" t="n">
        <v>880</v>
      </c>
      <c r="K28" s="1" t="n">
        <v>7</v>
      </c>
      <c r="O28" s="1" t="n">
        <v>107</v>
      </c>
      <c r="P28" s="1" t="n">
        <v>72700</v>
      </c>
      <c r="Q28" s="1" t="n">
        <v>0</v>
      </c>
      <c r="R28" s="1" t="s">
        <v>1088</v>
      </c>
      <c r="S28" s="1" t="s">
        <v>1088</v>
      </c>
      <c r="T28" s="1" t="s">
        <v>1088</v>
      </c>
      <c r="U28" s="1" t="n">
        <v>101650</v>
      </c>
      <c r="V28" s="1" t="n">
        <v>28950</v>
      </c>
    </row>
    <row r="29" customFormat="false" ht="13.8" hidden="false" customHeight="false" outlineLevel="0" collapsed="false">
      <c r="A29" s="1" t="s">
        <v>63</v>
      </c>
      <c r="B29" s="1" t="s">
        <v>87</v>
      </c>
      <c r="C29" s="1091" t="n">
        <v>45484</v>
      </c>
      <c r="D29" s="1" t="s">
        <v>69</v>
      </c>
      <c r="E29" s="1091" t="n">
        <v>45509</v>
      </c>
      <c r="F29" s="1" t="n">
        <v>256</v>
      </c>
      <c r="G29" s="1" t="n">
        <v>208</v>
      </c>
      <c r="H29" s="1" t="n">
        <v>700</v>
      </c>
      <c r="I29" s="1" t="n">
        <v>281.2</v>
      </c>
      <c r="O29" s="1" t="n">
        <v>700</v>
      </c>
      <c r="P29" s="1" t="n">
        <v>146600</v>
      </c>
      <c r="Q29" s="1" t="n">
        <v>0</v>
      </c>
      <c r="R29" s="1" t="s">
        <v>1088</v>
      </c>
      <c r="S29" s="1" t="s">
        <v>1088</v>
      </c>
      <c r="T29" s="1" t="s">
        <v>1088</v>
      </c>
      <c r="U29" s="1" t="n">
        <v>179200</v>
      </c>
      <c r="V29" s="1" t="n">
        <v>32600</v>
      </c>
    </row>
    <row r="30" customFormat="false" ht="13.8" hidden="false" customHeight="false" outlineLevel="0" collapsed="false">
      <c r="A30" s="1" t="s">
        <v>63</v>
      </c>
      <c r="B30" s="1" t="s">
        <v>126</v>
      </c>
      <c r="C30" s="1091" t="n">
        <v>44857</v>
      </c>
      <c r="D30" s="1" t="s">
        <v>69</v>
      </c>
      <c r="E30" s="1091" t="n">
        <v>45509</v>
      </c>
      <c r="F30" s="1" t="n">
        <v>300</v>
      </c>
      <c r="G30" s="1" t="n">
        <v>224</v>
      </c>
      <c r="H30" s="1" t="n">
        <v>200</v>
      </c>
      <c r="I30" s="1" t="n">
        <v>311</v>
      </c>
      <c r="N30" s="1" t="n">
        <v>8</v>
      </c>
      <c r="O30" s="1" t="n">
        <v>208</v>
      </c>
      <c r="P30" s="1" t="n">
        <v>44800</v>
      </c>
      <c r="Q30" s="1" t="n">
        <v>0</v>
      </c>
      <c r="R30" s="1" t="s">
        <v>1088</v>
      </c>
      <c r="S30" s="1" t="s">
        <v>1088</v>
      </c>
      <c r="T30" s="1" t="s">
        <v>1088</v>
      </c>
      <c r="U30" s="1" t="n">
        <v>62400</v>
      </c>
      <c r="V30" s="1" t="n">
        <v>17600</v>
      </c>
    </row>
    <row r="31" customFormat="false" ht="13.8" hidden="false" customHeight="false" outlineLevel="0" collapsed="false">
      <c r="A31" s="1" t="s">
        <v>63</v>
      </c>
      <c r="B31" s="1" t="s">
        <v>43</v>
      </c>
      <c r="C31" s="1091" t="n">
        <v>45483</v>
      </c>
      <c r="D31" s="1" t="s">
        <v>69</v>
      </c>
      <c r="E31" s="1091" t="n">
        <v>45505</v>
      </c>
      <c r="F31" s="1" t="n">
        <v>1300</v>
      </c>
      <c r="G31" s="1" t="n">
        <v>885.434782608696</v>
      </c>
      <c r="H31" s="1" t="n">
        <v>230</v>
      </c>
      <c r="I31" s="1" t="n">
        <v>1263</v>
      </c>
      <c r="O31" s="1" t="n">
        <v>230</v>
      </c>
      <c r="P31" s="1" t="n">
        <v>203650</v>
      </c>
      <c r="Q31" s="1" t="n">
        <v>0</v>
      </c>
      <c r="R31" s="1" t="s">
        <v>1088</v>
      </c>
      <c r="S31" s="1" t="s">
        <v>1088</v>
      </c>
      <c r="T31" s="1" t="s">
        <v>1088</v>
      </c>
      <c r="U31" s="1" t="n">
        <v>288817.5</v>
      </c>
      <c r="V31" s="1" t="n">
        <v>85167.5</v>
      </c>
    </row>
    <row r="32" customFormat="false" ht="13.8" hidden="false" customHeight="false" outlineLevel="0" collapsed="false">
      <c r="A32" s="1" t="s">
        <v>63</v>
      </c>
      <c r="B32" s="1" t="s">
        <v>124</v>
      </c>
      <c r="C32" s="1091" t="n">
        <v>44944</v>
      </c>
      <c r="D32" s="1" t="s">
        <v>69</v>
      </c>
      <c r="E32" s="1091" t="n">
        <v>45505</v>
      </c>
      <c r="F32" s="1" t="n">
        <v>428</v>
      </c>
      <c r="G32" s="1" t="n">
        <v>310</v>
      </c>
      <c r="H32" s="1" t="n">
        <v>180</v>
      </c>
      <c r="I32" s="1" t="n">
        <v>500.2</v>
      </c>
      <c r="N32" s="1" t="n">
        <v>8</v>
      </c>
      <c r="O32" s="1" t="n">
        <v>188</v>
      </c>
      <c r="P32" s="1" t="n">
        <v>55800</v>
      </c>
      <c r="Q32" s="1" t="n">
        <v>0</v>
      </c>
      <c r="R32" s="1" t="s">
        <v>1088</v>
      </c>
      <c r="S32" s="1" t="s">
        <v>1088</v>
      </c>
      <c r="T32" s="1" t="s">
        <v>1088</v>
      </c>
      <c r="U32" s="1" t="n">
        <v>77674</v>
      </c>
      <c r="V32" s="1" t="n">
        <v>21874</v>
      </c>
    </row>
    <row r="33" customFormat="false" ht="13.8" hidden="false" customHeight="false" outlineLevel="0" collapsed="false">
      <c r="A33" s="1" t="s">
        <v>63</v>
      </c>
      <c r="B33" s="1" t="s">
        <v>108</v>
      </c>
      <c r="C33" s="1091" t="n">
        <v>45484</v>
      </c>
      <c r="D33" s="1" t="s">
        <v>69</v>
      </c>
      <c r="E33" s="1091" t="n">
        <v>45505</v>
      </c>
      <c r="F33" s="1" t="n">
        <v>257</v>
      </c>
      <c r="G33" s="1" t="n">
        <v>168.910588235294</v>
      </c>
      <c r="H33" s="1" t="n">
        <v>850</v>
      </c>
      <c r="I33" s="1" t="n">
        <v>273</v>
      </c>
      <c r="O33" s="1" t="n">
        <v>850</v>
      </c>
      <c r="P33" s="1" t="n">
        <v>143574</v>
      </c>
      <c r="Q33" s="1" t="n">
        <v>0</v>
      </c>
      <c r="R33" s="1" t="s">
        <v>1088</v>
      </c>
      <c r="S33" s="1" t="s">
        <v>1088</v>
      </c>
      <c r="T33" s="1" t="s">
        <v>1088</v>
      </c>
      <c r="U33" s="1" t="n">
        <v>211271.3</v>
      </c>
      <c r="V33" s="1" t="n">
        <v>62620.0025</v>
      </c>
    </row>
    <row r="34" customFormat="false" ht="13.8" hidden="false" customHeight="false" outlineLevel="0" collapsed="false">
      <c r="A34" s="1" t="s">
        <v>63</v>
      </c>
      <c r="B34" s="1" t="s">
        <v>106</v>
      </c>
      <c r="C34" s="1091" t="n">
        <v>45124</v>
      </c>
      <c r="D34" s="1" t="s">
        <v>69</v>
      </c>
      <c r="E34" s="1091" t="n">
        <v>45505</v>
      </c>
      <c r="F34" s="1" t="n">
        <v>347</v>
      </c>
      <c r="G34" s="1" t="n">
        <v>264</v>
      </c>
      <c r="H34" s="1" t="n">
        <v>400</v>
      </c>
      <c r="I34" s="1" t="n">
        <v>367</v>
      </c>
      <c r="O34" s="1" t="n">
        <v>400</v>
      </c>
      <c r="P34" s="1" t="n">
        <v>105600</v>
      </c>
      <c r="Q34" s="1" t="n">
        <v>0</v>
      </c>
      <c r="R34" s="1" t="s">
        <v>1088</v>
      </c>
      <c r="S34" s="1" t="s">
        <v>1088</v>
      </c>
      <c r="T34" s="1" t="s">
        <v>1088</v>
      </c>
      <c r="U34" s="1" t="n">
        <v>133520</v>
      </c>
      <c r="V34" s="1" t="n">
        <v>27920</v>
      </c>
    </row>
    <row r="35" customFormat="false" ht="13.8" hidden="false" customHeight="false" outlineLevel="0" collapsed="false">
      <c r="A35" s="1" t="s">
        <v>63</v>
      </c>
      <c r="B35" s="1" t="s">
        <v>106</v>
      </c>
      <c r="C35" s="1091" t="n">
        <v>44857</v>
      </c>
      <c r="D35" s="1" t="s">
        <v>69</v>
      </c>
      <c r="E35" s="1091" t="n">
        <v>45505</v>
      </c>
      <c r="F35" s="1" t="n">
        <v>347</v>
      </c>
      <c r="G35" s="1" t="n">
        <v>263</v>
      </c>
      <c r="H35" s="1" t="n">
        <v>190</v>
      </c>
      <c r="I35" s="1" t="n">
        <v>367</v>
      </c>
      <c r="K35" s="1" t="n">
        <v>54</v>
      </c>
      <c r="N35" s="1" t="n">
        <v>19</v>
      </c>
      <c r="O35" s="1" t="n">
        <v>263</v>
      </c>
      <c r="P35" s="1" t="n">
        <v>49970</v>
      </c>
      <c r="Q35" s="1" t="n">
        <v>0</v>
      </c>
      <c r="R35" s="1" t="s">
        <v>1088</v>
      </c>
      <c r="S35" s="1" t="s">
        <v>1088</v>
      </c>
      <c r="T35" s="1" t="s">
        <v>1088</v>
      </c>
      <c r="U35" s="1" t="n">
        <v>88762.5</v>
      </c>
      <c r="V35" s="1" t="n">
        <v>38792.5</v>
      </c>
    </row>
    <row r="36" customFormat="false" ht="13.8" hidden="false" customHeight="false" outlineLevel="0" collapsed="false">
      <c r="A36" s="1" t="s">
        <v>63</v>
      </c>
      <c r="B36" s="1" t="s">
        <v>88</v>
      </c>
      <c r="C36" s="1091" t="n">
        <v>45454</v>
      </c>
      <c r="D36" s="1" t="s">
        <v>69</v>
      </c>
      <c r="E36" s="1091" t="n">
        <v>45495</v>
      </c>
      <c r="F36" s="1" t="n">
        <v>205</v>
      </c>
      <c r="G36" s="1" t="n">
        <v>141</v>
      </c>
      <c r="H36" s="1" t="n">
        <v>700</v>
      </c>
      <c r="I36" s="1" t="n">
        <v>273.1</v>
      </c>
      <c r="O36" s="1" t="n">
        <v>700</v>
      </c>
      <c r="P36" s="1" t="n">
        <v>98700</v>
      </c>
      <c r="Q36" s="1" t="n">
        <v>0</v>
      </c>
      <c r="R36" s="1" t="s">
        <v>1088</v>
      </c>
      <c r="S36" s="1" t="s">
        <v>1088</v>
      </c>
      <c r="T36" s="1" t="s">
        <v>1088</v>
      </c>
      <c r="U36" s="1" t="n">
        <v>143500</v>
      </c>
      <c r="V36" s="1" t="n">
        <v>44800</v>
      </c>
    </row>
    <row r="37" customFormat="false" ht="13.8" hidden="false" customHeight="false" outlineLevel="0" collapsed="false">
      <c r="A37" s="1" t="s">
        <v>63</v>
      </c>
      <c r="B37" s="1" t="s">
        <v>109</v>
      </c>
      <c r="C37" s="1091" t="n">
        <v>45439</v>
      </c>
      <c r="D37" s="1" t="s">
        <v>69</v>
      </c>
      <c r="E37" s="1091" t="n">
        <v>45494</v>
      </c>
      <c r="F37" s="1" t="n">
        <v>202</v>
      </c>
      <c r="G37" s="1" t="n">
        <v>166</v>
      </c>
      <c r="H37" s="1" t="n">
        <v>602</v>
      </c>
      <c r="I37" s="1" t="n">
        <v>314</v>
      </c>
      <c r="O37" s="1" t="n">
        <v>602</v>
      </c>
      <c r="P37" s="1" t="n">
        <v>100000</v>
      </c>
      <c r="Q37" s="1" t="n">
        <v>0</v>
      </c>
      <c r="R37" s="1" t="s">
        <v>1088</v>
      </c>
      <c r="S37" s="1" t="s">
        <v>1088</v>
      </c>
      <c r="T37" s="1" t="s">
        <v>1088</v>
      </c>
      <c r="U37" s="1" t="n">
        <v>121604</v>
      </c>
      <c r="V37" s="1" t="n">
        <v>21604</v>
      </c>
    </row>
    <row r="38" customFormat="false" ht="13.8" hidden="false" customHeight="false" outlineLevel="0" collapsed="false">
      <c r="A38" s="1" t="s">
        <v>63</v>
      </c>
      <c r="B38" s="1" t="s">
        <v>94</v>
      </c>
      <c r="C38" s="1091" t="n">
        <v>45112</v>
      </c>
      <c r="D38" s="1" t="s">
        <v>69</v>
      </c>
      <c r="E38" s="1091" t="n">
        <v>45494</v>
      </c>
      <c r="F38" s="1" t="n">
        <v>482</v>
      </c>
      <c r="G38" s="1" t="n">
        <v>375</v>
      </c>
      <c r="H38" s="1" t="n">
        <v>300</v>
      </c>
      <c r="I38" s="1" t="n">
        <v>532</v>
      </c>
      <c r="J38" s="1" t="n">
        <v>31</v>
      </c>
      <c r="O38" s="1" t="n">
        <v>331</v>
      </c>
      <c r="P38" s="1" t="n">
        <v>112500</v>
      </c>
      <c r="Q38" s="1" t="n">
        <v>0</v>
      </c>
      <c r="R38" s="1" t="s">
        <v>1088</v>
      </c>
      <c r="S38" s="1" t="s">
        <v>1088</v>
      </c>
      <c r="T38" s="1" t="s">
        <v>1088</v>
      </c>
      <c r="U38" s="1" t="n">
        <v>159542</v>
      </c>
      <c r="V38" s="1" t="n">
        <v>47042</v>
      </c>
    </row>
    <row r="39" customFormat="false" ht="13.8" hidden="false" customHeight="false" outlineLevel="0" collapsed="false">
      <c r="A39" s="1" t="s">
        <v>63</v>
      </c>
      <c r="B39" s="1" t="s">
        <v>113</v>
      </c>
      <c r="C39" s="1091" t="n">
        <v>45392</v>
      </c>
      <c r="D39" s="1" t="s">
        <v>69</v>
      </c>
      <c r="E39" s="1091" t="n">
        <v>45480</v>
      </c>
      <c r="F39" s="1" t="n">
        <v>500</v>
      </c>
      <c r="G39" s="1" t="n">
        <v>375</v>
      </c>
      <c r="H39" s="1" t="n">
        <v>213</v>
      </c>
      <c r="I39" s="1" t="n">
        <v>679</v>
      </c>
      <c r="O39" s="1" t="n">
        <v>213</v>
      </c>
      <c r="P39" s="1" t="n">
        <v>79875</v>
      </c>
      <c r="R39" s="1" t="s">
        <v>1088</v>
      </c>
      <c r="S39" s="1" t="s">
        <v>1088</v>
      </c>
      <c r="T39" s="1" t="s">
        <v>1088</v>
      </c>
      <c r="U39" s="1" t="n">
        <v>106500</v>
      </c>
      <c r="V39" s="1" t="n">
        <v>26625</v>
      </c>
    </row>
    <row r="40" customFormat="false" ht="13.8" hidden="false" customHeight="false" outlineLevel="0" collapsed="false">
      <c r="A40" s="1" t="s">
        <v>63</v>
      </c>
      <c r="B40" s="1" t="s">
        <v>110</v>
      </c>
      <c r="C40" s="1091" t="n">
        <v>45392</v>
      </c>
      <c r="D40" s="1" t="s">
        <v>69</v>
      </c>
      <c r="E40" s="1091" t="n">
        <v>45480</v>
      </c>
      <c r="F40" s="1" t="n">
        <v>512</v>
      </c>
      <c r="G40" s="1" t="n">
        <v>390</v>
      </c>
      <c r="H40" s="1" t="n">
        <v>213</v>
      </c>
      <c r="I40" s="1" t="n">
        <v>763</v>
      </c>
      <c r="O40" s="1" t="n">
        <v>213</v>
      </c>
      <c r="P40" s="1" t="n">
        <v>83389</v>
      </c>
      <c r="Q40" s="1" t="n">
        <v>0</v>
      </c>
      <c r="R40" s="1" t="s">
        <v>1088</v>
      </c>
      <c r="S40" s="1" t="s">
        <v>1088</v>
      </c>
      <c r="T40" s="1" t="s">
        <v>1088</v>
      </c>
      <c r="U40" s="1" t="n">
        <v>109056</v>
      </c>
      <c r="V40" s="1" t="n">
        <v>25667</v>
      </c>
    </row>
    <row r="41" customFormat="false" ht="13.8" hidden="false" customHeight="false" outlineLevel="0" collapsed="false">
      <c r="A41" s="1" t="s">
        <v>63</v>
      </c>
      <c r="B41" s="1" t="s">
        <v>74</v>
      </c>
      <c r="C41" s="1091" t="n">
        <v>45104</v>
      </c>
      <c r="D41" s="1" t="s">
        <v>69</v>
      </c>
      <c r="E41" s="1091" t="n">
        <v>45480</v>
      </c>
      <c r="F41" s="1" t="n">
        <v>624</v>
      </c>
      <c r="G41" s="1" t="n">
        <v>535</v>
      </c>
      <c r="H41" s="1" t="n">
        <v>150</v>
      </c>
      <c r="I41" s="1" t="n">
        <v>821</v>
      </c>
      <c r="O41" s="1" t="n">
        <v>150</v>
      </c>
      <c r="P41" s="1" t="n">
        <v>80250</v>
      </c>
      <c r="Q41" s="1" t="n">
        <v>0</v>
      </c>
      <c r="R41" s="1" t="s">
        <v>1088</v>
      </c>
      <c r="S41" s="1" t="s">
        <v>1088</v>
      </c>
      <c r="T41" s="1" t="s">
        <v>1088</v>
      </c>
      <c r="U41" s="1" t="n">
        <v>93600</v>
      </c>
      <c r="V41" s="1" t="n">
        <v>13350</v>
      </c>
    </row>
    <row r="42" customFormat="false" ht="13.8" hidden="false" customHeight="false" outlineLevel="0" collapsed="false">
      <c r="A42" s="1" t="s">
        <v>63</v>
      </c>
      <c r="B42" s="1" t="s">
        <v>74</v>
      </c>
      <c r="C42" s="1091" t="n">
        <v>45103</v>
      </c>
      <c r="D42" s="1" t="s">
        <v>69</v>
      </c>
      <c r="E42" s="1091" t="n">
        <v>45480</v>
      </c>
      <c r="F42" s="1" t="n">
        <v>624</v>
      </c>
      <c r="G42" s="1" t="n">
        <v>519</v>
      </c>
      <c r="H42" s="1" t="n">
        <v>200</v>
      </c>
      <c r="I42" s="1" t="n">
        <v>821</v>
      </c>
      <c r="O42" s="1" t="n">
        <v>200</v>
      </c>
      <c r="P42" s="1" t="n">
        <v>103800</v>
      </c>
      <c r="Q42" s="1" t="n">
        <v>0</v>
      </c>
      <c r="R42" s="1" t="s">
        <v>1088</v>
      </c>
      <c r="S42" s="1" t="s">
        <v>1088</v>
      </c>
      <c r="T42" s="1" t="s">
        <v>1088</v>
      </c>
      <c r="U42" s="1" t="n">
        <v>124800</v>
      </c>
      <c r="V42" s="1" t="n">
        <v>21000</v>
      </c>
    </row>
    <row r="43" customFormat="false" ht="13.8" hidden="false" customHeight="false" outlineLevel="0" collapsed="false">
      <c r="A43" s="1" t="s">
        <v>63</v>
      </c>
      <c r="B43" s="1" t="s">
        <v>121</v>
      </c>
      <c r="C43" s="1091" t="n">
        <v>45110</v>
      </c>
      <c r="D43" s="1" t="s">
        <v>69</v>
      </c>
      <c r="E43" s="1091" t="n">
        <v>45480</v>
      </c>
      <c r="F43" s="1" t="n">
        <v>604</v>
      </c>
      <c r="G43" s="1" t="n">
        <v>530</v>
      </c>
      <c r="H43" s="1" t="n">
        <v>200</v>
      </c>
      <c r="I43" s="1" t="n">
        <v>860</v>
      </c>
      <c r="O43" s="1" t="n">
        <v>200</v>
      </c>
      <c r="P43" s="1" t="n">
        <v>106000</v>
      </c>
      <c r="R43" s="1" t="s">
        <v>1088</v>
      </c>
      <c r="S43" s="1" t="s">
        <v>1088</v>
      </c>
      <c r="T43" s="1" t="s">
        <v>1088</v>
      </c>
      <c r="U43" s="1" t="n">
        <v>120800</v>
      </c>
      <c r="V43" s="1" t="n">
        <v>14800</v>
      </c>
    </row>
    <row r="44" customFormat="false" ht="13.8" hidden="false" customHeight="false" outlineLevel="0" collapsed="false">
      <c r="A44" s="1" t="s">
        <v>63</v>
      </c>
      <c r="B44" s="1" t="s">
        <v>121</v>
      </c>
      <c r="C44" s="1091" t="n">
        <v>45105</v>
      </c>
      <c r="D44" s="1" t="s">
        <v>69</v>
      </c>
      <c r="E44" s="1091" t="n">
        <v>45480</v>
      </c>
      <c r="F44" s="1" t="n">
        <v>604</v>
      </c>
      <c r="G44" s="1" t="n">
        <v>549</v>
      </c>
      <c r="H44" s="1" t="n">
        <v>250</v>
      </c>
      <c r="I44" s="1" t="n">
        <v>860</v>
      </c>
      <c r="O44" s="1" t="n">
        <v>250</v>
      </c>
      <c r="P44" s="1" t="n">
        <v>137250</v>
      </c>
      <c r="R44" s="1" t="s">
        <v>1088</v>
      </c>
      <c r="S44" s="1" t="s">
        <v>1088</v>
      </c>
      <c r="T44" s="1" t="s">
        <v>1088</v>
      </c>
      <c r="U44" s="1" t="n">
        <v>151000</v>
      </c>
      <c r="V44" s="1" t="n">
        <v>13750</v>
      </c>
    </row>
    <row r="45" customFormat="false" ht="13.8" hidden="false" customHeight="false" outlineLevel="0" collapsed="false">
      <c r="A45" s="1" t="s">
        <v>63</v>
      </c>
      <c r="B45" s="1" t="s">
        <v>121</v>
      </c>
      <c r="C45" s="1091" t="n">
        <v>45007</v>
      </c>
      <c r="D45" s="1" t="s">
        <v>69</v>
      </c>
      <c r="E45" s="1091" t="n">
        <v>45480</v>
      </c>
      <c r="F45" s="1" t="n">
        <v>604</v>
      </c>
      <c r="G45" s="1" t="n">
        <v>450</v>
      </c>
      <c r="H45" s="1" t="n">
        <v>100</v>
      </c>
      <c r="I45" s="1" t="n">
        <v>860</v>
      </c>
      <c r="O45" s="1" t="n">
        <v>100</v>
      </c>
      <c r="P45" s="1" t="n">
        <v>45000</v>
      </c>
      <c r="R45" s="1" t="s">
        <v>1088</v>
      </c>
      <c r="S45" s="1" t="s">
        <v>1088</v>
      </c>
      <c r="T45" s="1" t="s">
        <v>1088</v>
      </c>
      <c r="U45" s="1" t="n">
        <v>60400</v>
      </c>
      <c r="V45" s="1" t="n">
        <v>15400</v>
      </c>
    </row>
    <row r="46" customFormat="false" ht="13.8" hidden="false" customHeight="false" outlineLevel="0" collapsed="false">
      <c r="A46" s="1" t="s">
        <v>63</v>
      </c>
      <c r="B46" s="1" t="s">
        <v>118</v>
      </c>
      <c r="C46" s="1091" t="n">
        <v>45110</v>
      </c>
      <c r="D46" s="1" t="s">
        <v>69</v>
      </c>
      <c r="E46" s="1091" t="n">
        <v>45480</v>
      </c>
      <c r="F46" s="1" t="n">
        <v>515</v>
      </c>
      <c r="G46" s="1" t="n">
        <v>380</v>
      </c>
      <c r="H46" s="1" t="n">
        <v>400</v>
      </c>
      <c r="I46" s="1" t="n">
        <v>675.3</v>
      </c>
      <c r="J46" s="1" t="n">
        <v>28</v>
      </c>
      <c r="O46" s="1" t="n">
        <v>428</v>
      </c>
      <c r="P46" s="1" t="n">
        <v>152000</v>
      </c>
      <c r="Q46" s="1" t="n">
        <v>0</v>
      </c>
      <c r="R46" s="1" t="s">
        <v>1088</v>
      </c>
      <c r="S46" s="1" t="s">
        <v>1088</v>
      </c>
      <c r="T46" s="1" t="s">
        <v>1088</v>
      </c>
      <c r="U46" s="1" t="n">
        <v>220420</v>
      </c>
      <c r="V46" s="1" t="n">
        <v>68420</v>
      </c>
    </row>
    <row r="47" customFormat="false" ht="13.8" hidden="false" customHeight="false" outlineLevel="0" collapsed="false">
      <c r="A47" s="1" t="s">
        <v>63</v>
      </c>
      <c r="B47" s="1" t="s">
        <v>112</v>
      </c>
      <c r="C47" s="1091" t="n">
        <v>45392</v>
      </c>
      <c r="D47" s="1" t="s">
        <v>69</v>
      </c>
      <c r="E47" s="1091" t="n">
        <v>45480</v>
      </c>
      <c r="F47" s="1" t="n">
        <v>1760</v>
      </c>
      <c r="G47" s="1" t="n">
        <v>1176</v>
      </c>
      <c r="H47" s="1" t="n">
        <v>4</v>
      </c>
      <c r="I47" s="1" t="n">
        <v>1772</v>
      </c>
      <c r="O47" s="1" t="n">
        <v>4</v>
      </c>
      <c r="P47" s="1" t="n">
        <v>4723.46666666667</v>
      </c>
      <c r="Q47" s="1" t="n">
        <v>4</v>
      </c>
      <c r="R47" s="1" t="n">
        <v>7088</v>
      </c>
      <c r="S47" s="1" t="n">
        <v>2364.53333333333</v>
      </c>
      <c r="T47" s="1" t="s">
        <v>1088</v>
      </c>
      <c r="U47" s="1" t="n">
        <v>98468</v>
      </c>
      <c r="V47" s="1" t="n">
        <v>32612</v>
      </c>
    </row>
    <row r="48" customFormat="false" ht="13.8" hidden="false" customHeight="false" outlineLevel="0" collapsed="false">
      <c r="A48" s="1" t="s">
        <v>63</v>
      </c>
      <c r="B48" s="1" t="s">
        <v>111</v>
      </c>
      <c r="C48" s="1091" t="n">
        <v>45392</v>
      </c>
      <c r="D48" s="1" t="s">
        <v>69</v>
      </c>
      <c r="E48" s="1091" t="n">
        <v>45448</v>
      </c>
      <c r="F48" s="1" t="n">
        <v>1472</v>
      </c>
      <c r="G48" s="1" t="n">
        <v>978</v>
      </c>
      <c r="H48" s="1" t="n">
        <v>70</v>
      </c>
      <c r="I48" s="1" t="n">
        <v>1385</v>
      </c>
      <c r="O48" s="1" t="n">
        <v>70</v>
      </c>
      <c r="P48" s="1" t="n">
        <v>68760</v>
      </c>
      <c r="Q48" s="1" t="n">
        <v>0</v>
      </c>
      <c r="R48" s="1" t="s">
        <v>1088</v>
      </c>
      <c r="S48" s="1" t="s">
        <v>1088</v>
      </c>
      <c r="T48" s="1" t="s">
        <v>1088</v>
      </c>
      <c r="U48" s="1" t="n">
        <v>102240</v>
      </c>
      <c r="V48" s="1" t="n">
        <v>31106</v>
      </c>
    </row>
    <row r="49" customFormat="false" ht="13.8" hidden="false" customHeight="false" outlineLevel="0" collapsed="false">
      <c r="A49" s="1" t="s">
        <v>63</v>
      </c>
      <c r="B49" s="1" t="s">
        <v>84</v>
      </c>
      <c r="C49" s="1091" t="n">
        <v>45104</v>
      </c>
      <c r="D49" s="1" t="s">
        <v>69</v>
      </c>
      <c r="E49" s="1091" t="n">
        <v>45386</v>
      </c>
      <c r="F49" s="1" t="n">
        <v>854.8</v>
      </c>
      <c r="G49" s="1" t="n">
        <v>575</v>
      </c>
      <c r="H49" s="1" t="n">
        <v>150</v>
      </c>
      <c r="I49" s="1" t="n">
        <v>942</v>
      </c>
      <c r="O49" s="1" t="n">
        <v>150</v>
      </c>
      <c r="P49" s="1" t="n">
        <v>86250</v>
      </c>
      <c r="Q49" s="1" t="n">
        <v>0</v>
      </c>
      <c r="R49" s="1" t="s">
        <v>1088</v>
      </c>
      <c r="S49" s="1" t="s">
        <v>1088</v>
      </c>
      <c r="T49" s="1" t="s">
        <v>1088</v>
      </c>
      <c r="U49" s="1" t="n">
        <v>127220</v>
      </c>
      <c r="V49" s="1" t="n">
        <v>37897.25</v>
      </c>
    </row>
    <row r="50" customFormat="false" ht="13.8" hidden="false" customHeight="false" outlineLevel="0" collapsed="false">
      <c r="A50" s="1" t="s">
        <v>63</v>
      </c>
      <c r="B50" s="1" t="s">
        <v>84</v>
      </c>
      <c r="C50" s="1091" t="n">
        <v>45103</v>
      </c>
      <c r="D50" s="1" t="s">
        <v>69</v>
      </c>
      <c r="E50" s="1091" t="n">
        <v>45386</v>
      </c>
      <c r="F50" s="1" t="n">
        <v>854.8</v>
      </c>
      <c r="G50" s="1" t="n">
        <v>572</v>
      </c>
      <c r="H50" s="1" t="n">
        <v>200</v>
      </c>
      <c r="I50" s="1" t="n">
        <v>942</v>
      </c>
      <c r="O50" s="1" t="n">
        <v>200</v>
      </c>
      <c r="P50" s="1" t="n">
        <v>114400</v>
      </c>
      <c r="Q50" s="1" t="n">
        <v>0</v>
      </c>
      <c r="R50" s="1" t="s">
        <v>1088</v>
      </c>
      <c r="S50" s="1" t="s">
        <v>1088</v>
      </c>
      <c r="T50" s="1" t="s">
        <v>1088</v>
      </c>
      <c r="U50" s="1" t="n">
        <v>170810</v>
      </c>
      <c r="V50" s="1" t="n">
        <v>52179.25</v>
      </c>
    </row>
    <row r="51" customFormat="false" ht="13.8" hidden="false" customHeight="false" outlineLevel="0" collapsed="false">
      <c r="A51" s="1" t="s">
        <v>63</v>
      </c>
      <c r="B51" s="1" t="s">
        <v>125</v>
      </c>
      <c r="C51" s="1091" t="n">
        <v>44857</v>
      </c>
      <c r="D51" s="1" t="s">
        <v>69</v>
      </c>
      <c r="E51" s="1091" t="n">
        <v>45104</v>
      </c>
      <c r="F51" s="1" t="n">
        <v>870</v>
      </c>
      <c r="G51" s="1" t="n">
        <v>389</v>
      </c>
      <c r="H51" s="1" t="n">
        <v>130</v>
      </c>
      <c r="I51" s="1" t="n">
        <v>1104</v>
      </c>
      <c r="O51" s="1" t="n">
        <v>130</v>
      </c>
      <c r="P51" s="1" t="n">
        <v>50570</v>
      </c>
      <c r="Q51" s="1" t="n">
        <v>0</v>
      </c>
      <c r="R51" s="1" t="s">
        <v>1088</v>
      </c>
      <c r="S51" s="1" t="s">
        <v>1088</v>
      </c>
      <c r="T51" s="1" t="s">
        <v>1088</v>
      </c>
      <c r="U51" s="1" t="n">
        <v>113100</v>
      </c>
      <c r="V51" s="1" t="n">
        <v>57840.25</v>
      </c>
    </row>
    <row r="52" customFormat="false" ht="13.8" hidden="false" customHeight="false" outlineLevel="0" collapsed="false">
      <c r="A52" s="1" t="s">
        <v>63</v>
      </c>
      <c r="B52" s="1" t="s">
        <v>42</v>
      </c>
      <c r="C52" s="1091" t="n">
        <v>45186</v>
      </c>
      <c r="D52" s="1" t="s">
        <v>35</v>
      </c>
      <c r="G52" s="1" t="n">
        <v>100</v>
      </c>
      <c r="H52" s="1" t="n">
        <v>10</v>
      </c>
      <c r="I52" s="1" t="n">
        <v>700</v>
      </c>
      <c r="O52" s="1" t="n">
        <v>10</v>
      </c>
      <c r="P52" s="1" t="n">
        <v>1000</v>
      </c>
      <c r="Q52" s="1" t="n">
        <v>10</v>
      </c>
      <c r="R52" s="1" t="n">
        <v>7000</v>
      </c>
      <c r="S52" s="1" t="n">
        <v>6000</v>
      </c>
      <c r="T52" s="1" t="n">
        <v>6</v>
      </c>
    </row>
    <row r="53" customFormat="false" ht="13.8" hidden="false" customHeight="false" outlineLevel="0" collapsed="false">
      <c r="A53" s="1" t="s">
        <v>63</v>
      </c>
      <c r="B53" s="1" t="s">
        <v>39</v>
      </c>
      <c r="C53" s="1091" t="n">
        <v>45110</v>
      </c>
      <c r="D53" s="1" t="s">
        <v>35</v>
      </c>
      <c r="G53" s="1" t="n">
        <v>553</v>
      </c>
      <c r="H53" s="1" t="n">
        <v>200</v>
      </c>
      <c r="I53" s="1" t="n">
        <v>713.6</v>
      </c>
      <c r="K53" s="1" t="n">
        <v>45</v>
      </c>
      <c r="O53" s="1" t="n">
        <v>245</v>
      </c>
      <c r="P53" s="1" t="n">
        <v>110600</v>
      </c>
      <c r="Q53" s="1" t="n">
        <v>245</v>
      </c>
      <c r="R53" s="1" t="n">
        <v>174832</v>
      </c>
      <c r="S53" s="1" t="n">
        <v>64232</v>
      </c>
      <c r="T53" s="1" t="n">
        <v>0.580759493670886</v>
      </c>
    </row>
    <row r="54" customFormat="false" ht="13.8" hidden="false" customHeight="false" outlineLevel="0" collapsed="false">
      <c r="A54" s="1" t="s">
        <v>63</v>
      </c>
      <c r="B54" s="1" t="s">
        <v>39</v>
      </c>
      <c r="C54" s="1091" t="n">
        <v>45125</v>
      </c>
      <c r="D54" s="1" t="s">
        <v>35</v>
      </c>
      <c r="G54" s="1" t="n">
        <v>592</v>
      </c>
      <c r="H54" s="1" t="n">
        <v>250</v>
      </c>
      <c r="I54" s="1" t="n">
        <v>713.6</v>
      </c>
      <c r="O54" s="1" t="n">
        <v>250</v>
      </c>
      <c r="P54" s="1" t="n">
        <v>148000</v>
      </c>
      <c r="Q54" s="1" t="n">
        <v>250</v>
      </c>
      <c r="R54" s="1" t="n">
        <v>178400</v>
      </c>
      <c r="S54" s="1" t="n">
        <v>30400</v>
      </c>
      <c r="T54" s="1" t="n">
        <v>0.205405405405405</v>
      </c>
    </row>
    <row r="55" customFormat="false" ht="13.8" hidden="false" customHeight="false" outlineLevel="0" collapsed="false">
      <c r="B55" s="1" t="s">
        <v>39</v>
      </c>
      <c r="C55" s="1091" t="n">
        <v>45516</v>
      </c>
      <c r="D55" s="1" t="s">
        <v>35</v>
      </c>
      <c r="G55" s="1" t="n">
        <v>697</v>
      </c>
      <c r="H55" s="1" t="n">
        <v>290</v>
      </c>
      <c r="I55" s="1" t="n">
        <v>713.6</v>
      </c>
      <c r="O55" s="1" t="n">
        <v>290</v>
      </c>
      <c r="P55" s="1" t="n">
        <v>202130</v>
      </c>
      <c r="Q55" s="1" t="n">
        <v>290</v>
      </c>
      <c r="R55" s="1" t="n">
        <v>206944</v>
      </c>
      <c r="S55" s="1" t="n">
        <v>4814</v>
      </c>
      <c r="T55" s="1" t="n">
        <v>0.0238163558106169</v>
      </c>
    </row>
    <row r="56" customFormat="false" ht="13.8" hidden="false" customHeight="false" outlineLevel="0" collapsed="false">
      <c r="A56" s="1" t="s">
        <v>63</v>
      </c>
      <c r="B56" s="1" t="s">
        <v>41</v>
      </c>
      <c r="C56" s="1091" t="n">
        <v>45124</v>
      </c>
      <c r="D56" s="1" t="s">
        <v>35</v>
      </c>
      <c r="G56" s="1" t="n">
        <v>435</v>
      </c>
      <c r="H56" s="1" t="n">
        <v>70</v>
      </c>
      <c r="I56" s="1" t="n">
        <v>597</v>
      </c>
      <c r="J56" s="1" t="n">
        <v>10</v>
      </c>
      <c r="O56" s="1" t="n">
        <v>80</v>
      </c>
      <c r="P56" s="1" t="n">
        <v>30450</v>
      </c>
      <c r="Q56" s="1" t="n">
        <v>80</v>
      </c>
      <c r="R56" s="1" t="n">
        <v>47760</v>
      </c>
      <c r="S56" s="1" t="n">
        <v>17310</v>
      </c>
      <c r="T56" s="1" t="n">
        <v>0.568472906403941</v>
      </c>
    </row>
    <row r="57" customFormat="false" ht="13.8" hidden="false" customHeight="false" outlineLevel="0" collapsed="false">
      <c r="A57" s="1" t="s">
        <v>63</v>
      </c>
      <c r="B57" s="1" t="s">
        <v>44</v>
      </c>
      <c r="C57" s="1091" t="n">
        <v>45497</v>
      </c>
      <c r="D57" s="1" t="s">
        <v>35</v>
      </c>
      <c r="G57" s="1" t="n">
        <v>245</v>
      </c>
      <c r="H57" s="1" t="n">
        <v>586</v>
      </c>
      <c r="I57" s="1" t="n">
        <v>289</v>
      </c>
      <c r="O57" s="1" t="n">
        <v>586</v>
      </c>
      <c r="P57" s="1" t="n">
        <v>143570</v>
      </c>
      <c r="Q57" s="1" t="n">
        <v>586</v>
      </c>
      <c r="R57" s="1" t="n">
        <v>169354</v>
      </c>
      <c r="S57" s="1" t="n">
        <v>25784</v>
      </c>
      <c r="T57" s="1" t="n">
        <v>0.179591836734694</v>
      </c>
    </row>
    <row r="58" customFormat="false" ht="13.8" hidden="false" customHeight="false" outlineLevel="0" collapsed="false">
      <c r="A58" s="1" t="s">
        <v>63</v>
      </c>
      <c r="B58" s="1" t="s">
        <v>45</v>
      </c>
      <c r="C58" s="1091" t="n">
        <v>45494</v>
      </c>
      <c r="D58" s="1" t="s">
        <v>35</v>
      </c>
      <c r="G58" s="1" t="n">
        <v>1460</v>
      </c>
      <c r="H58" s="1" t="n">
        <v>100</v>
      </c>
      <c r="I58" s="1" t="n">
        <v>1562</v>
      </c>
      <c r="O58" s="1" t="n">
        <v>100</v>
      </c>
      <c r="P58" s="1" t="n">
        <v>146000</v>
      </c>
      <c r="Q58" s="1" t="n">
        <v>100</v>
      </c>
      <c r="R58" s="1" t="n">
        <v>156200</v>
      </c>
      <c r="S58" s="1" t="n">
        <v>10200</v>
      </c>
      <c r="T58" s="1" t="n">
        <v>0.0698630136986301</v>
      </c>
    </row>
    <row r="59" customFormat="false" ht="13.8" hidden="false" customHeight="false" outlineLevel="0" collapsed="false">
      <c r="A59" s="1" t="s">
        <v>63</v>
      </c>
      <c r="B59" s="1" t="s">
        <v>40</v>
      </c>
      <c r="C59" s="1091" t="n">
        <v>45110</v>
      </c>
      <c r="D59" s="1" t="s">
        <v>35</v>
      </c>
      <c r="G59" s="1" t="n">
        <v>538</v>
      </c>
      <c r="H59" s="1" t="n">
        <v>270</v>
      </c>
      <c r="I59" s="1" t="n">
        <v>564</v>
      </c>
      <c r="O59" s="1" t="n">
        <v>270</v>
      </c>
      <c r="P59" s="1" t="n">
        <v>145260</v>
      </c>
      <c r="Q59" s="1" t="n">
        <v>270</v>
      </c>
      <c r="R59" s="1" t="n">
        <v>152280</v>
      </c>
      <c r="S59" s="1" t="n">
        <v>7020</v>
      </c>
      <c r="T59" s="1" t="n">
        <v>0.0483271375464684</v>
      </c>
    </row>
    <row r="60" customFormat="false" ht="13.8" hidden="false" customHeight="false" outlineLevel="0" collapsed="false">
      <c r="A60" s="1" t="s">
        <v>63</v>
      </c>
      <c r="B60" s="1" t="s">
        <v>100</v>
      </c>
      <c r="C60" s="1091" t="n">
        <v>45292</v>
      </c>
      <c r="D60" s="1" t="s">
        <v>69</v>
      </c>
      <c r="F60" s="1" t="n">
        <v>568</v>
      </c>
      <c r="G60" s="1" t="n">
        <v>206</v>
      </c>
      <c r="H60" s="1" t="n">
        <v>30</v>
      </c>
      <c r="I60" s="1" t="n">
        <v>985</v>
      </c>
      <c r="O60" s="1" t="n">
        <v>30</v>
      </c>
      <c r="P60" s="1" t="n">
        <v>6180</v>
      </c>
      <c r="Q60" s="1" t="n">
        <v>30</v>
      </c>
      <c r="R60" s="1" t="s">
        <v>1088</v>
      </c>
      <c r="S60" s="1" t="s">
        <v>1088</v>
      </c>
      <c r="T60" s="1" t="s">
        <v>1088</v>
      </c>
      <c r="U60" s="1" t="n">
        <v>16940</v>
      </c>
      <c r="V60" s="1" t="n">
        <v>10760</v>
      </c>
    </row>
    <row r="61" customFormat="false" ht="13.8" hidden="false" customHeight="false" outlineLevel="0" collapsed="false">
      <c r="B61" s="1" t="s">
        <v>46</v>
      </c>
      <c r="C61" s="1091" t="n">
        <v>45516</v>
      </c>
      <c r="D61" s="1" t="s">
        <v>35</v>
      </c>
      <c r="G61" s="1" t="n">
        <v>384</v>
      </c>
      <c r="H61" s="1" t="n">
        <v>520</v>
      </c>
      <c r="I61" s="1" t="n">
        <v>400.2</v>
      </c>
      <c r="O61" s="1" t="n">
        <v>520</v>
      </c>
      <c r="P61" s="1" t="n">
        <v>199680</v>
      </c>
      <c r="Q61" s="1" t="n">
        <v>520</v>
      </c>
      <c r="R61" s="1" t="n">
        <v>208104</v>
      </c>
      <c r="S61" s="1" t="n">
        <v>8424</v>
      </c>
      <c r="T61" s="1" t="n">
        <v>0.0421875</v>
      </c>
    </row>
    <row r="62" customFormat="false" ht="13.8" hidden="false" customHeight="false" outlineLevel="0" collapsed="false">
      <c r="A62" s="1" t="s">
        <v>63</v>
      </c>
      <c r="B62" s="1" t="s">
        <v>47</v>
      </c>
      <c r="C62" s="1091" t="n">
        <v>45503</v>
      </c>
      <c r="D62" s="1" t="s">
        <v>35</v>
      </c>
      <c r="G62" s="1" t="n">
        <v>219</v>
      </c>
      <c r="H62" s="1" t="n">
        <v>410</v>
      </c>
      <c r="I62" s="1" t="n">
        <v>256</v>
      </c>
      <c r="O62" s="1" t="n">
        <v>410</v>
      </c>
      <c r="P62" s="1" t="n">
        <v>89790</v>
      </c>
      <c r="Q62" s="1" t="n">
        <v>410</v>
      </c>
      <c r="R62" s="1" t="n">
        <v>104960</v>
      </c>
      <c r="S62" s="1" t="n">
        <v>15170</v>
      </c>
      <c r="T62" s="1" t="n">
        <v>0.168949771689498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231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2020-07-11T22:31:57Z</dcterms:created>
  <dc:creator>netra timalsina</dc:creator>
  <dc:description/>
  <dc:language>en-US</dc:language>
  <cp:lastModifiedBy/>
  <dcterms:modified xsi:type="dcterms:W3CDTF">2025-12-25T21:53:33Z</dcterms:modified>
  <cp:revision>16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