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_chaud/Desktop/IFN653/"/>
    </mc:Choice>
  </mc:AlternateContent>
  <xr:revisionPtr revIDLastSave="0" documentId="8_{5B72CB4A-DEF7-7F44-8169-B40EE9003E29}" xr6:coauthVersionLast="47" xr6:coauthVersionMax="47" xr10:uidLastSave="{00000000-0000-0000-0000-000000000000}"/>
  <bookViews>
    <workbookView xWindow="0" yWindow="760" windowWidth="30240" windowHeight="17400" xr2:uid="{A9099849-3D30-CA42-89A8-09FB38D48807}"/>
  </bookViews>
  <sheets>
    <sheet name="Software Capabilities" sheetId="1" r:id="rId1"/>
    <sheet name="Scalability" sheetId="2" r:id="rId2"/>
    <sheet name="Usability" sheetId="3" r:id="rId3"/>
    <sheet name="Weights" sheetId="4" r:id="rId4"/>
    <sheet name="Final Evalu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H12" i="5"/>
  <c r="H13" i="5"/>
  <c r="H11" i="5"/>
  <c r="G13" i="5" l="1"/>
  <c r="F13" i="5"/>
  <c r="E13" i="5"/>
  <c r="G12" i="5"/>
  <c r="F12" i="5"/>
  <c r="E12" i="5"/>
  <c r="G11" i="5"/>
  <c r="F11" i="5"/>
  <c r="E11" i="5"/>
  <c r="F16" i="3"/>
  <c r="F9" i="3"/>
  <c r="F17" i="3" s="1"/>
  <c r="E9" i="3"/>
  <c r="E16" i="3" s="1"/>
  <c r="E8" i="3"/>
  <c r="D8" i="3"/>
  <c r="D7" i="3"/>
  <c r="D9" i="3" s="1"/>
  <c r="F12" i="2"/>
  <c r="F20" i="2" s="1"/>
  <c r="E11" i="2"/>
  <c r="D11" i="2"/>
  <c r="D10" i="2"/>
  <c r="D12" i="2" s="1"/>
  <c r="D18" i="2" s="1"/>
  <c r="L11" i="1"/>
  <c r="L12" i="1" s="1"/>
  <c r="L13" i="1" s="1"/>
  <c r="L14" i="1" s="1"/>
  <c r="L15" i="1" s="1"/>
  <c r="L16" i="1" s="1"/>
  <c r="L17" i="1" s="1"/>
  <c r="L18" i="1" s="1"/>
  <c r="F13" i="1"/>
  <c r="F19" i="1" s="1"/>
  <c r="E12" i="1"/>
  <c r="D12" i="1"/>
  <c r="D11" i="1"/>
  <c r="D17" i="3" l="1"/>
  <c r="G17" i="3" s="1"/>
  <c r="D15" i="3"/>
  <c r="E15" i="3"/>
  <c r="E17" i="3"/>
  <c r="F15" i="3"/>
  <c r="D16" i="3"/>
  <c r="G16" i="3" s="1"/>
  <c r="D20" i="2"/>
  <c r="E12" i="2"/>
  <c r="F19" i="2"/>
  <c r="F18" i="2"/>
  <c r="D19" i="2"/>
  <c r="E18" i="5"/>
  <c r="D13" i="1"/>
  <c r="E13" i="1"/>
  <c r="E20" i="1" s="1"/>
  <c r="F20" i="1"/>
  <c r="F18" i="1"/>
  <c r="E19" i="5" l="1"/>
  <c r="E17" i="5"/>
  <c r="G15" i="3"/>
  <c r="E19" i="2"/>
  <c r="G19" i="2" s="1"/>
  <c r="E18" i="2"/>
  <c r="G18" i="2" s="1"/>
  <c r="E20" i="2"/>
  <c r="G20" i="2"/>
  <c r="E19" i="1"/>
  <c r="E18" i="1"/>
  <c r="D18" i="1"/>
  <c r="D20" i="1"/>
  <c r="G20" i="1" s="1"/>
  <c r="D19" i="1"/>
  <c r="C22" i="3" l="1"/>
  <c r="D28" i="3" s="1"/>
  <c r="C21" i="3"/>
  <c r="D27" i="3" s="1"/>
  <c r="C23" i="3"/>
  <c r="D29" i="3" s="1"/>
  <c r="C25" i="2"/>
  <c r="D31" i="2" s="1"/>
  <c r="C24" i="2"/>
  <c r="D30" i="2" s="1"/>
  <c r="C26" i="2"/>
  <c r="D32" i="2" s="1"/>
  <c r="G18" i="1"/>
  <c r="G19" i="1"/>
  <c r="C26" i="1" s="1"/>
  <c r="D33" i="1" s="1"/>
  <c r="D30" i="3" l="1"/>
  <c r="C34" i="3" s="1"/>
  <c r="C37" i="3" s="1"/>
  <c r="C40" i="3" s="1"/>
  <c r="D33" i="2"/>
  <c r="C37" i="2" s="1"/>
  <c r="C40" i="2" s="1"/>
  <c r="C43" i="2" s="1"/>
  <c r="C27" i="1"/>
  <c r="D34" i="1" s="1"/>
  <c r="C25" i="1"/>
  <c r="D32" i="1" s="1"/>
  <c r="D35" i="1" s="1"/>
  <c r="C39" i="1" s="1"/>
  <c r="C42" i="1" s="1"/>
  <c r="C45" i="1" s="1"/>
</calcChain>
</file>

<file path=xl/sharedStrings.xml><?xml version="1.0" encoding="utf-8"?>
<sst xmlns="http://schemas.openxmlformats.org/spreadsheetml/2006/main" count="121" uniqueCount="39">
  <si>
    <t>Appian</t>
  </si>
  <si>
    <t>YAWL</t>
  </si>
  <si>
    <t>Bonita</t>
  </si>
  <si>
    <t>COL SUM</t>
  </si>
  <si>
    <t>Criteria: Software Capabilities [Pairwise Evaluation Scores]</t>
  </si>
  <si>
    <t>Average</t>
  </si>
  <si>
    <t>Weighted Sum Vector (WSV)</t>
  </si>
  <si>
    <t>Consistency Vector (CV) = WSV / Average</t>
  </si>
  <si>
    <t>Total</t>
  </si>
  <si>
    <t>Lambda</t>
  </si>
  <si>
    <t>Consistency Ratio = Consistency Index / Random Index</t>
  </si>
  <si>
    <t>Consistency Index = (Lambda - n) / n - 1</t>
  </si>
  <si>
    <t>Scale</t>
  </si>
  <si>
    <t>Equally preferred</t>
  </si>
  <si>
    <t>Equally to moderately preferred</t>
  </si>
  <si>
    <t>Moderately preferred</t>
  </si>
  <si>
    <t>Moderately to strongly preferred</t>
  </si>
  <si>
    <t>Strongly preferred</t>
  </si>
  <si>
    <t>Strongly to very strongly preferred</t>
  </si>
  <si>
    <t>Very strongly preferred</t>
  </si>
  <si>
    <t>Very strongly to extremely strongly preferred</t>
  </si>
  <si>
    <t>Extremely preferred</t>
  </si>
  <si>
    <t>Software Capabilities [Pairwise Evaluation Scores]</t>
  </si>
  <si>
    <t>Criteria: Scalability [Pairwise Evaluation Scores]</t>
  </si>
  <si>
    <t>Scalability [Pairwise Evaluation Scores]</t>
  </si>
  <si>
    <t>Criteria: Usability [Pairwise Evaluation Scores]</t>
  </si>
  <si>
    <t>Usability [Pairwise Evaluation Scores]</t>
  </si>
  <si>
    <t>Criteria</t>
  </si>
  <si>
    <t>Alternatives</t>
  </si>
  <si>
    <t>Software Capabilities</t>
  </si>
  <si>
    <t>Usability</t>
  </si>
  <si>
    <t>Scalability</t>
  </si>
  <si>
    <t>Criteria Weight</t>
  </si>
  <si>
    <t>Criteria Weights [Pairwise Evaluation Scores]</t>
  </si>
  <si>
    <t>Software Capabiltiies</t>
  </si>
  <si>
    <t>Weighted Sum Vector</t>
  </si>
  <si>
    <t>Consistency Vector = WSV / Average</t>
  </si>
  <si>
    <t>Consistency Index = (Lambda - n)/n - 1</t>
  </si>
  <si>
    <t>Total Weighted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</si>
</sst>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0" fillId="0" borderId="5" xfId="0" applyBorder="1"/>
    <xf numFmtId="166" fontId="0" fillId="0" borderId="5" xfId="0" applyNumberFormat="1" applyBorder="1"/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5" borderId="1" xfId="0" applyNumberFormat="1" applyFill="1" applyBorder="1"/>
    <xf numFmtId="166" fontId="0" fillId="6" borderId="1" xfId="0" applyNumberFormat="1" applyFill="1" applyBorder="1"/>
    <xf numFmtId="0" fontId="1" fillId="0" borderId="0" xfId="0" applyFont="1"/>
    <xf numFmtId="0" fontId="1" fillId="0" borderId="5" xfId="0" applyFont="1" applyBorder="1"/>
    <xf numFmtId="0" fontId="1" fillId="0" borderId="1" xfId="0" applyFont="1" applyBorder="1"/>
    <xf numFmtId="164" fontId="1" fillId="0" borderId="7" xfId="0" applyNumberFormat="1" applyFont="1" applyBorder="1"/>
    <xf numFmtId="166" fontId="1" fillId="0" borderId="7" xfId="0" applyNumberFormat="1" applyFont="1" applyBorder="1"/>
    <xf numFmtId="0" fontId="1" fillId="7" borderId="1" xfId="0" applyFont="1" applyFill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7" xfId="0" applyFont="1" applyBorder="1"/>
    <xf numFmtId="0" fontId="1" fillId="2" borderId="1" xfId="0" applyFont="1" applyFill="1" applyBorder="1"/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C6E8-8D49-1345-90E7-94FABE3B92FC}">
  <dimension ref="C8:P94"/>
  <sheetViews>
    <sheetView tabSelected="1" workbookViewId="0">
      <selection activeCell="D35" sqref="D35"/>
    </sheetView>
  </sheetViews>
  <sheetFormatPr baseColWidth="10" defaultRowHeight="16" x14ac:dyDescent="0.2"/>
  <cols>
    <col min="3" max="3" width="12.1640625" bestFit="1" customWidth="1"/>
    <col min="4" max="4" width="28.33203125" customWidth="1"/>
    <col min="5" max="6" width="13.6640625" bestFit="1" customWidth="1"/>
    <col min="12" max="12" width="20.1640625" customWidth="1"/>
    <col min="13" max="13" width="46.33203125" bestFit="1" customWidth="1"/>
    <col min="14" max="14" width="11" bestFit="1" customWidth="1"/>
    <col min="15" max="15" width="11.6640625" bestFit="1" customWidth="1"/>
    <col min="16" max="16" width="15.5" customWidth="1"/>
    <col min="18" max="18" width="21.83203125" customWidth="1"/>
    <col min="19" max="19" width="24.6640625" customWidth="1"/>
  </cols>
  <sheetData>
    <row r="8" spans="3:13" x14ac:dyDescent="0.2">
      <c r="C8" s="34" t="s">
        <v>4</v>
      </c>
      <c r="D8" s="35"/>
      <c r="E8" s="35"/>
      <c r="F8" s="36"/>
    </row>
    <row r="9" spans="3:13" x14ac:dyDescent="0.2">
      <c r="C9" s="1"/>
      <c r="D9" s="1" t="s">
        <v>2</v>
      </c>
      <c r="E9" s="1" t="s">
        <v>1</v>
      </c>
      <c r="F9" s="1" t="s">
        <v>0</v>
      </c>
      <c r="L9" s="39" t="s">
        <v>12</v>
      </c>
      <c r="M9" s="39"/>
    </row>
    <row r="10" spans="3:13" x14ac:dyDescent="0.2">
      <c r="C10" s="1" t="s">
        <v>2</v>
      </c>
      <c r="D10" s="7">
        <v>1</v>
      </c>
      <c r="E10" s="6">
        <v>3</v>
      </c>
      <c r="F10" s="6">
        <v>9</v>
      </c>
      <c r="L10" s="3">
        <v>1</v>
      </c>
      <c r="M10" s="3" t="s">
        <v>13</v>
      </c>
    </row>
    <row r="11" spans="3:13" x14ac:dyDescent="0.2">
      <c r="C11" s="1" t="s">
        <v>1</v>
      </c>
      <c r="D11" s="6">
        <f>D10/E10</f>
        <v>0.33333333333333331</v>
      </c>
      <c r="E11" s="7">
        <v>1</v>
      </c>
      <c r="F11" s="6">
        <v>6</v>
      </c>
      <c r="L11" s="3">
        <f>L10+1</f>
        <v>2</v>
      </c>
      <c r="M11" s="3" t="s">
        <v>14</v>
      </c>
    </row>
    <row r="12" spans="3:13" x14ac:dyDescent="0.2">
      <c r="C12" s="1" t="s">
        <v>0</v>
      </c>
      <c r="D12" s="6">
        <f>F12/F10</f>
        <v>0.1111111111111111</v>
      </c>
      <c r="E12" s="6">
        <f>F12/F11</f>
        <v>0.16666666666666666</v>
      </c>
      <c r="F12" s="7">
        <v>1</v>
      </c>
      <c r="L12" s="3">
        <f t="shared" ref="L12:L17" si="0">L11+1</f>
        <v>3</v>
      </c>
      <c r="M12" s="3" t="s">
        <v>15</v>
      </c>
    </row>
    <row r="13" spans="3:13" x14ac:dyDescent="0.2">
      <c r="C13" s="1" t="s">
        <v>3</v>
      </c>
      <c r="D13" s="6">
        <f>SUM(D10:D12)</f>
        <v>1.4444444444444444</v>
      </c>
      <c r="E13" s="6">
        <f t="shared" ref="E13:F13" si="1">SUM(E10:E12)</f>
        <v>4.166666666666667</v>
      </c>
      <c r="F13" s="6">
        <f t="shared" si="1"/>
        <v>16</v>
      </c>
      <c r="L13" s="3">
        <f t="shared" si="0"/>
        <v>4</v>
      </c>
      <c r="M13" s="3" t="s">
        <v>16</v>
      </c>
    </row>
    <row r="14" spans="3:13" x14ac:dyDescent="0.2">
      <c r="L14" s="3">
        <f t="shared" si="0"/>
        <v>5</v>
      </c>
      <c r="M14" s="3" t="s">
        <v>17</v>
      </c>
    </row>
    <row r="15" spans="3:13" x14ac:dyDescent="0.2">
      <c r="L15" s="3">
        <f t="shared" si="0"/>
        <v>6</v>
      </c>
      <c r="M15" s="3" t="s">
        <v>18</v>
      </c>
    </row>
    <row r="16" spans="3:13" x14ac:dyDescent="0.2">
      <c r="C16" s="37" t="s">
        <v>22</v>
      </c>
      <c r="D16" s="37"/>
      <c r="E16" s="37"/>
      <c r="F16" s="37"/>
      <c r="G16" s="37"/>
      <c r="L16" s="3">
        <f t="shared" si="0"/>
        <v>7</v>
      </c>
      <c r="M16" s="3" t="s">
        <v>19</v>
      </c>
    </row>
    <row r="17" spans="3:16" x14ac:dyDescent="0.2">
      <c r="C17" s="1"/>
      <c r="D17" s="1" t="s">
        <v>2</v>
      </c>
      <c r="E17" s="1" t="s">
        <v>1</v>
      </c>
      <c r="F17" s="1" t="s">
        <v>0</v>
      </c>
      <c r="G17" s="1" t="s">
        <v>5</v>
      </c>
      <c r="L17" s="3">
        <f t="shared" si="0"/>
        <v>8</v>
      </c>
      <c r="M17" s="3" t="s">
        <v>20</v>
      </c>
    </row>
    <row r="18" spans="3:16" x14ac:dyDescent="0.2">
      <c r="C18" s="1" t="s">
        <v>2</v>
      </c>
      <c r="D18" s="4">
        <f>D10/$D$13</f>
        <v>0.69230769230769229</v>
      </c>
      <c r="E18" s="4">
        <f>E10/$E$13</f>
        <v>0.72</v>
      </c>
      <c r="F18" s="4">
        <f>F10/$F$13</f>
        <v>0.5625</v>
      </c>
      <c r="G18" s="4">
        <f>SUM(D18:F18)/3</f>
        <v>0.65826923076923072</v>
      </c>
      <c r="L18" s="3">
        <f>L17+1</f>
        <v>9</v>
      </c>
      <c r="M18" s="3" t="s">
        <v>21</v>
      </c>
    </row>
    <row r="19" spans="3:16" x14ac:dyDescent="0.2">
      <c r="C19" s="1" t="s">
        <v>1</v>
      </c>
      <c r="D19" s="4">
        <f>D11/$D$13</f>
        <v>0.23076923076923075</v>
      </c>
      <c r="E19" s="4">
        <f>E11/$E$13</f>
        <v>0.24</v>
      </c>
      <c r="F19" s="4">
        <f>F11/$F$13</f>
        <v>0.375</v>
      </c>
      <c r="G19" s="4">
        <f>SUM(D19:F19)/3</f>
        <v>0.28192307692307689</v>
      </c>
    </row>
    <row r="20" spans="3:16" x14ac:dyDescent="0.2">
      <c r="C20" s="1" t="s">
        <v>0</v>
      </c>
      <c r="D20" s="4">
        <f>D12/$D$13</f>
        <v>7.6923076923076913E-2</v>
      </c>
      <c r="E20" s="4">
        <f>E12/$E$13</f>
        <v>3.9999999999999994E-2</v>
      </c>
      <c r="F20" s="4">
        <f>F12/$F$13</f>
        <v>6.25E-2</v>
      </c>
      <c r="G20" s="4">
        <f>SUM(D20:F20)/3</f>
        <v>5.9807692307692305E-2</v>
      </c>
    </row>
    <row r="24" spans="3:16" x14ac:dyDescent="0.2">
      <c r="C24" s="37" t="s">
        <v>6</v>
      </c>
      <c r="D24" s="37"/>
      <c r="E24" s="37"/>
      <c r="M24" s="25"/>
      <c r="N24" s="25"/>
      <c r="O24" s="25"/>
    </row>
    <row r="25" spans="3:16" x14ac:dyDescent="0.2">
      <c r="C25" s="38">
        <f>($G$18*D10) +($G$19*E10) + ($G$20*F10)</f>
        <v>2.0423076923076922</v>
      </c>
      <c r="D25" s="38"/>
      <c r="E25" s="38"/>
      <c r="M25" s="25"/>
      <c r="N25" s="25"/>
      <c r="O25" s="25"/>
    </row>
    <row r="26" spans="3:16" x14ac:dyDescent="0.2">
      <c r="C26" s="38">
        <f>($G$18*D11) +($G$19*E11) + ($G$20*F11)</f>
        <v>0.86019230769230759</v>
      </c>
      <c r="D26" s="38"/>
      <c r="E26" s="38"/>
      <c r="M26" s="25"/>
      <c r="N26" s="25"/>
      <c r="O26" s="25"/>
    </row>
    <row r="27" spans="3:16" x14ac:dyDescent="0.2">
      <c r="C27" s="38">
        <f>($G$18*D12) +($G$19*E12) + ($G$20*F12)</f>
        <v>0.17993589743589741</v>
      </c>
      <c r="D27" s="38"/>
      <c r="E27" s="38"/>
      <c r="M27" s="25"/>
      <c r="N27" s="25"/>
      <c r="O27" s="25"/>
    </row>
    <row r="31" spans="3:16" x14ac:dyDescent="0.2">
      <c r="C31" s="37" t="s">
        <v>7</v>
      </c>
      <c r="D31" s="34"/>
      <c r="E31" s="42"/>
      <c r="M31" s="26"/>
      <c r="N31" s="26"/>
      <c r="O31" s="26"/>
      <c r="P31" s="26"/>
    </row>
    <row r="32" spans="3:16" x14ac:dyDescent="0.2">
      <c r="C32" s="1" t="s">
        <v>2</v>
      </c>
      <c r="D32" s="4">
        <f>C25/G18</f>
        <v>3.1025416301489921</v>
      </c>
      <c r="E32" s="41"/>
      <c r="M32" s="26"/>
      <c r="N32" s="26"/>
      <c r="O32" s="26"/>
      <c r="P32" s="26"/>
    </row>
    <row r="33" spans="3:16" x14ac:dyDescent="0.2">
      <c r="C33" s="1" t="s">
        <v>1</v>
      </c>
      <c r="D33" s="4">
        <f>C26/G19</f>
        <v>3.0511596180081857</v>
      </c>
      <c r="E33" s="41"/>
      <c r="M33" s="26"/>
      <c r="N33" s="26"/>
      <c r="O33" s="26"/>
      <c r="P33" s="26"/>
    </row>
    <row r="34" spans="3:16" x14ac:dyDescent="0.2">
      <c r="C34" s="1" t="s">
        <v>0</v>
      </c>
      <c r="D34" s="4">
        <f>C27/G20</f>
        <v>3.008574490889603</v>
      </c>
      <c r="E34" s="41"/>
    </row>
    <row r="35" spans="3:16" x14ac:dyDescent="0.2">
      <c r="C35" s="1" t="s">
        <v>8</v>
      </c>
      <c r="D35" s="4">
        <f>SUM(D32:D34)</f>
        <v>9.1622757390467804</v>
      </c>
      <c r="E35" s="41"/>
    </row>
    <row r="36" spans="3:16" x14ac:dyDescent="0.2">
      <c r="M36" s="12"/>
    </row>
    <row r="37" spans="3:16" x14ac:dyDescent="0.2">
      <c r="M37" s="27"/>
    </row>
    <row r="38" spans="3:16" x14ac:dyDescent="0.2">
      <c r="C38" s="2" t="s">
        <v>9</v>
      </c>
      <c r="M38" s="27"/>
    </row>
    <row r="39" spans="3:16" x14ac:dyDescent="0.2">
      <c r="C39" s="1">
        <f>D35/3</f>
        <v>3.0540919130155935</v>
      </c>
      <c r="M39" s="27"/>
    </row>
    <row r="41" spans="3:16" x14ac:dyDescent="0.2">
      <c r="C41" s="37" t="s">
        <v>11</v>
      </c>
      <c r="D41" s="37"/>
      <c r="E41" s="37"/>
    </row>
    <row r="42" spans="3:16" x14ac:dyDescent="0.2">
      <c r="C42" s="38">
        <f>(C39-3)/(3-1)</f>
        <v>2.7045956507796731E-2</v>
      </c>
      <c r="D42" s="38"/>
      <c r="E42" s="38"/>
      <c r="M42" s="12"/>
    </row>
    <row r="43" spans="3:16" x14ac:dyDescent="0.2">
      <c r="M43" s="27"/>
    </row>
    <row r="44" spans="3:16" x14ac:dyDescent="0.2">
      <c r="C44" s="34" t="s">
        <v>10</v>
      </c>
      <c r="D44" s="35"/>
      <c r="E44" s="35"/>
      <c r="F44" s="36"/>
      <c r="M44" s="27"/>
    </row>
    <row r="45" spans="3:16" x14ac:dyDescent="0.2">
      <c r="C45" s="31">
        <f>C42/0.58</f>
        <v>4.6630959496201267E-2</v>
      </c>
      <c r="D45" s="32"/>
      <c r="E45" s="32"/>
      <c r="F45" s="33"/>
      <c r="M45" s="27"/>
    </row>
    <row r="46" spans="3:16" x14ac:dyDescent="0.2">
      <c r="M46" s="27"/>
    </row>
    <row r="49" spans="13:13" x14ac:dyDescent="0.2">
      <c r="M49" s="12"/>
    </row>
    <row r="50" spans="13:13" x14ac:dyDescent="0.2">
      <c r="M50" s="27"/>
    </row>
    <row r="52" spans="13:13" x14ac:dyDescent="0.2">
      <c r="M52" s="12"/>
    </row>
    <row r="53" spans="13:13" x14ac:dyDescent="0.2">
      <c r="M53" s="28"/>
    </row>
    <row r="55" spans="13:13" x14ac:dyDescent="0.2">
      <c r="M55" s="12"/>
    </row>
    <row r="56" spans="13:13" x14ac:dyDescent="0.2">
      <c r="M56" s="27"/>
    </row>
    <row r="94" spans="4:5" x14ac:dyDescent="0.2">
      <c r="D94" s="12"/>
      <c r="E94" s="12"/>
    </row>
  </sheetData>
  <mergeCells count="12">
    <mergeCell ref="L9:M9"/>
    <mergeCell ref="C25:E25"/>
    <mergeCell ref="C26:E26"/>
    <mergeCell ref="C27:E27"/>
    <mergeCell ref="C16:G16"/>
    <mergeCell ref="C31:D31"/>
    <mergeCell ref="C45:F45"/>
    <mergeCell ref="C8:F8"/>
    <mergeCell ref="C24:E24"/>
    <mergeCell ref="C41:E41"/>
    <mergeCell ref="C44:F44"/>
    <mergeCell ref="C42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4150-F3DC-0B46-A93A-891D78BD0A96}">
  <dimension ref="C7:G43"/>
  <sheetViews>
    <sheetView topLeftCell="A14" workbookViewId="0">
      <selection activeCell="C24" sqref="C24:E24"/>
    </sheetView>
  </sheetViews>
  <sheetFormatPr baseColWidth="10" defaultRowHeight="16" x14ac:dyDescent="0.2"/>
  <cols>
    <col min="3" max="3" width="12.1640625" bestFit="1" customWidth="1"/>
    <col min="5" max="5" width="13.5" customWidth="1"/>
  </cols>
  <sheetData>
    <row r="7" spans="3:7" x14ac:dyDescent="0.2">
      <c r="C7" s="34" t="s">
        <v>23</v>
      </c>
      <c r="D7" s="35"/>
      <c r="E7" s="35"/>
      <c r="F7" s="36"/>
    </row>
    <row r="8" spans="3:7" x14ac:dyDescent="0.2">
      <c r="C8" s="1"/>
      <c r="D8" s="1" t="s">
        <v>2</v>
      </c>
      <c r="E8" s="1" t="s">
        <v>1</v>
      </c>
      <c r="F8" s="1" t="s">
        <v>0</v>
      </c>
    </row>
    <row r="9" spans="3:7" x14ac:dyDescent="0.2">
      <c r="C9" s="1" t="s">
        <v>2</v>
      </c>
      <c r="D9" s="7">
        <v>1</v>
      </c>
      <c r="E9" s="6">
        <v>4</v>
      </c>
      <c r="F9" s="6">
        <v>7</v>
      </c>
    </row>
    <row r="10" spans="3:7" x14ac:dyDescent="0.2">
      <c r="C10" s="1" t="s">
        <v>1</v>
      </c>
      <c r="D10" s="6">
        <f>D9/E9</f>
        <v>0.25</v>
      </c>
      <c r="E10" s="7">
        <v>1</v>
      </c>
      <c r="F10" s="6">
        <v>2</v>
      </c>
    </row>
    <row r="11" spans="3:7" x14ac:dyDescent="0.2">
      <c r="C11" s="1" t="s">
        <v>0</v>
      </c>
      <c r="D11" s="6">
        <f>F11/F9</f>
        <v>0.14285714285714285</v>
      </c>
      <c r="E11" s="6">
        <f>F11/F10</f>
        <v>0.5</v>
      </c>
      <c r="F11" s="7">
        <v>1</v>
      </c>
    </row>
    <row r="12" spans="3:7" x14ac:dyDescent="0.2">
      <c r="C12" s="1" t="s">
        <v>3</v>
      </c>
      <c r="D12" s="6">
        <f>SUM(D9:D11)</f>
        <v>1.3928571428571428</v>
      </c>
      <c r="E12" s="6">
        <f>SUM(E9:E11)</f>
        <v>5.5</v>
      </c>
      <c r="F12" s="6">
        <f>SUM(F9:F11)</f>
        <v>10</v>
      </c>
    </row>
    <row r="16" spans="3:7" x14ac:dyDescent="0.2">
      <c r="C16" s="37" t="s">
        <v>24</v>
      </c>
      <c r="D16" s="37"/>
      <c r="E16" s="37"/>
      <c r="F16" s="37"/>
      <c r="G16" s="37"/>
    </row>
    <row r="17" spans="3:7" x14ac:dyDescent="0.2">
      <c r="C17" s="1"/>
      <c r="D17" s="1" t="s">
        <v>2</v>
      </c>
      <c r="E17" s="1" t="s">
        <v>1</v>
      </c>
      <c r="F17" s="1" t="s">
        <v>0</v>
      </c>
      <c r="G17" s="1" t="s">
        <v>5</v>
      </c>
    </row>
    <row r="18" spans="3:7" x14ac:dyDescent="0.2">
      <c r="C18" s="1" t="s">
        <v>2</v>
      </c>
      <c r="D18" s="5">
        <f t="shared" ref="D18:F20" si="0">D9/D$12</f>
        <v>0.71794871794871795</v>
      </c>
      <c r="E18" s="5">
        <f t="shared" si="0"/>
        <v>0.72727272727272729</v>
      </c>
      <c r="F18" s="5">
        <f t="shared" si="0"/>
        <v>0.7</v>
      </c>
      <c r="G18" s="4">
        <f>SUM(D18:F18)/3</f>
        <v>0.71507381507381496</v>
      </c>
    </row>
    <row r="19" spans="3:7" x14ac:dyDescent="0.2">
      <c r="C19" s="1" t="s">
        <v>1</v>
      </c>
      <c r="D19" s="5">
        <f t="shared" si="0"/>
        <v>0.17948717948717949</v>
      </c>
      <c r="E19" s="5">
        <f t="shared" si="0"/>
        <v>0.18181818181818182</v>
      </c>
      <c r="F19" s="5">
        <f t="shared" si="0"/>
        <v>0.2</v>
      </c>
      <c r="G19" s="4">
        <f>SUM(D19:F19)/3</f>
        <v>0.18710178710178713</v>
      </c>
    </row>
    <row r="20" spans="3:7" x14ac:dyDescent="0.2">
      <c r="C20" s="1" t="s">
        <v>0</v>
      </c>
      <c r="D20" s="5">
        <f t="shared" si="0"/>
        <v>0.10256410256410256</v>
      </c>
      <c r="E20" s="5">
        <f t="shared" si="0"/>
        <v>9.0909090909090912E-2</v>
      </c>
      <c r="F20" s="5">
        <f t="shared" si="0"/>
        <v>0.1</v>
      </c>
      <c r="G20" s="4">
        <f>SUM(D20:F20)/3</f>
        <v>9.7824397824397821E-2</v>
      </c>
    </row>
    <row r="23" spans="3:7" x14ac:dyDescent="0.2">
      <c r="C23" s="37" t="s">
        <v>6</v>
      </c>
      <c r="D23" s="37"/>
      <c r="E23" s="37"/>
    </row>
    <row r="24" spans="3:7" x14ac:dyDescent="0.2">
      <c r="C24" s="38">
        <f>($G$18*D9) + ($G$19*E9)+($G$20*F9)</f>
        <v>2.1482517482517482</v>
      </c>
      <c r="D24" s="38"/>
      <c r="E24" s="38"/>
    </row>
    <row r="25" spans="3:7" x14ac:dyDescent="0.2">
      <c r="C25" s="38">
        <f>($G$18*D10) + ($G$19*E10)+($G$20*F10)</f>
        <v>0.56151903651903656</v>
      </c>
      <c r="D25" s="38"/>
      <c r="E25" s="38"/>
    </row>
    <row r="26" spans="3:7" x14ac:dyDescent="0.2">
      <c r="C26" s="38">
        <f>($G$18*D11) + ($G$19*E11)+($G$20*F11)</f>
        <v>0.29352869352869354</v>
      </c>
      <c r="D26" s="38"/>
      <c r="E26" s="38"/>
    </row>
    <row r="29" spans="3:7" x14ac:dyDescent="0.2">
      <c r="C29" s="37" t="s">
        <v>7</v>
      </c>
      <c r="D29" s="37"/>
      <c r="E29" s="37"/>
    </row>
    <row r="30" spans="3:7" x14ac:dyDescent="0.2">
      <c r="C30" s="8" t="s">
        <v>2</v>
      </c>
      <c r="D30" s="9">
        <f>C24/G18</f>
        <v>3.0042377485602527</v>
      </c>
    </row>
    <row r="31" spans="3:7" x14ac:dyDescent="0.2">
      <c r="C31" s="1" t="s">
        <v>1</v>
      </c>
      <c r="D31" s="4">
        <f>C25/G19</f>
        <v>3.0011420265780728</v>
      </c>
    </row>
    <row r="32" spans="3:7" x14ac:dyDescent="0.2">
      <c r="C32" s="1" t="s">
        <v>0</v>
      </c>
      <c r="D32" s="4">
        <f>C26/G20</f>
        <v>3.0005673436968117</v>
      </c>
    </row>
    <row r="33" spans="3:6" x14ac:dyDescent="0.2">
      <c r="C33" s="1" t="s">
        <v>8</v>
      </c>
      <c r="D33" s="4">
        <f>SUM(D30:D32)</f>
        <v>9.0059471188351381</v>
      </c>
    </row>
    <row r="36" spans="3:6" x14ac:dyDescent="0.2">
      <c r="C36" s="2" t="s">
        <v>9</v>
      </c>
    </row>
    <row r="37" spans="3:6" x14ac:dyDescent="0.2">
      <c r="C37" s="1">
        <f>D33/3</f>
        <v>3.0019823729450459</v>
      </c>
    </row>
    <row r="39" spans="3:6" x14ac:dyDescent="0.2">
      <c r="C39" s="37" t="s">
        <v>11</v>
      </c>
      <c r="D39" s="37"/>
      <c r="E39" s="37"/>
    </row>
    <row r="40" spans="3:6" x14ac:dyDescent="0.2">
      <c r="C40" s="38">
        <f>(C37-3)/(3-1)</f>
        <v>9.9118647252294245E-4</v>
      </c>
      <c r="D40" s="38"/>
      <c r="E40" s="38"/>
    </row>
    <row r="42" spans="3:6" x14ac:dyDescent="0.2">
      <c r="C42" s="34" t="s">
        <v>10</v>
      </c>
      <c r="D42" s="35"/>
      <c r="E42" s="35"/>
      <c r="F42" s="36"/>
    </row>
    <row r="43" spans="3:6" x14ac:dyDescent="0.2">
      <c r="C43" s="31">
        <f>C40/0.58</f>
        <v>1.7089421940050733E-3</v>
      </c>
      <c r="D43" s="32"/>
      <c r="E43" s="32"/>
      <c r="F43" s="33"/>
    </row>
  </sheetData>
  <mergeCells count="11">
    <mergeCell ref="C43:F43"/>
    <mergeCell ref="C39:E39"/>
    <mergeCell ref="C40:E40"/>
    <mergeCell ref="C42:F42"/>
    <mergeCell ref="C16:G16"/>
    <mergeCell ref="C29:E29"/>
    <mergeCell ref="C7:F7"/>
    <mergeCell ref="C23:E23"/>
    <mergeCell ref="C24:E24"/>
    <mergeCell ref="C25:E25"/>
    <mergeCell ref="C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E1F-CC05-E844-8C5C-5FBCECD83EC8}">
  <dimension ref="C4:G40"/>
  <sheetViews>
    <sheetView workbookViewId="0">
      <selection activeCell="C40" sqref="C40:F40"/>
    </sheetView>
  </sheetViews>
  <sheetFormatPr baseColWidth="10" defaultRowHeight="16" x14ac:dyDescent="0.2"/>
  <cols>
    <col min="5" max="5" width="17" customWidth="1"/>
  </cols>
  <sheetData>
    <row r="4" spans="3:7" x14ac:dyDescent="0.2">
      <c r="C4" s="34" t="s">
        <v>25</v>
      </c>
      <c r="D4" s="35"/>
      <c r="E4" s="35"/>
      <c r="F4" s="36"/>
    </row>
    <row r="5" spans="3:7" x14ac:dyDescent="0.2">
      <c r="C5" s="1"/>
      <c r="D5" s="1" t="s">
        <v>2</v>
      </c>
      <c r="E5" s="1" t="s">
        <v>1</v>
      </c>
      <c r="F5" s="1" t="s">
        <v>0</v>
      </c>
    </row>
    <row r="6" spans="3:7" x14ac:dyDescent="0.2">
      <c r="C6" s="1" t="s">
        <v>2</v>
      </c>
      <c r="D6" s="7">
        <v>1</v>
      </c>
      <c r="E6" s="6">
        <v>7</v>
      </c>
      <c r="F6" s="6">
        <v>5</v>
      </c>
    </row>
    <row r="7" spans="3:7" x14ac:dyDescent="0.2">
      <c r="C7" s="1" t="s">
        <v>1</v>
      </c>
      <c r="D7" s="6">
        <f>D6/E6</f>
        <v>0.14285714285714285</v>
      </c>
      <c r="E7" s="7">
        <v>1</v>
      </c>
      <c r="F7" s="6">
        <v>2</v>
      </c>
    </row>
    <row r="8" spans="3:7" x14ac:dyDescent="0.2">
      <c r="C8" s="1" t="s">
        <v>0</v>
      </c>
      <c r="D8" s="6">
        <f>F8/F6</f>
        <v>0.2</v>
      </c>
      <c r="E8" s="6">
        <f>F8/F7</f>
        <v>0.5</v>
      </c>
      <c r="F8" s="7">
        <v>1</v>
      </c>
    </row>
    <row r="9" spans="3:7" x14ac:dyDescent="0.2">
      <c r="C9" s="1" t="s">
        <v>3</v>
      </c>
      <c r="D9" s="6">
        <f>SUM(D6:D8)</f>
        <v>1.3428571428571427</v>
      </c>
      <c r="E9" s="6">
        <f>SUM(E6:E8)</f>
        <v>8.5</v>
      </c>
      <c r="F9" s="6">
        <f>SUM(F6:F8)</f>
        <v>8</v>
      </c>
    </row>
    <row r="13" spans="3:7" x14ac:dyDescent="0.2">
      <c r="C13" s="37" t="s">
        <v>26</v>
      </c>
      <c r="D13" s="37"/>
      <c r="E13" s="37"/>
      <c r="F13" s="37"/>
      <c r="G13" s="37"/>
    </row>
    <row r="14" spans="3:7" x14ac:dyDescent="0.2">
      <c r="C14" s="1"/>
      <c r="D14" s="1" t="s">
        <v>2</v>
      </c>
      <c r="E14" s="1" t="s">
        <v>1</v>
      </c>
      <c r="F14" s="1" t="s">
        <v>0</v>
      </c>
      <c r="G14" s="1" t="s">
        <v>5</v>
      </c>
    </row>
    <row r="15" spans="3:7" x14ac:dyDescent="0.2">
      <c r="C15" s="1" t="s">
        <v>2</v>
      </c>
      <c r="D15" s="5">
        <f t="shared" ref="D15:F17" si="0">D6/D$9</f>
        <v>0.74468085106382986</v>
      </c>
      <c r="E15" s="5">
        <f t="shared" si="0"/>
        <v>0.82352941176470584</v>
      </c>
      <c r="F15" s="5">
        <f t="shared" si="0"/>
        <v>0.625</v>
      </c>
      <c r="G15" s="4">
        <f>SUM(D15:F15)/3</f>
        <v>0.73107008760951186</v>
      </c>
    </row>
    <row r="16" spans="3:7" x14ac:dyDescent="0.2">
      <c r="C16" s="1" t="s">
        <v>1</v>
      </c>
      <c r="D16" s="5">
        <f t="shared" si="0"/>
        <v>0.10638297872340426</v>
      </c>
      <c r="E16" s="5">
        <f t="shared" si="0"/>
        <v>0.11764705882352941</v>
      </c>
      <c r="F16" s="5">
        <f t="shared" si="0"/>
        <v>0.25</v>
      </c>
      <c r="G16" s="4">
        <f>SUM(D16:F16)/3</f>
        <v>0.15801001251564456</v>
      </c>
    </row>
    <row r="17" spans="3:7" x14ac:dyDescent="0.2">
      <c r="C17" s="1" t="s">
        <v>0</v>
      </c>
      <c r="D17" s="5">
        <f t="shared" si="0"/>
        <v>0.14893617021276598</v>
      </c>
      <c r="E17" s="5">
        <f t="shared" si="0"/>
        <v>5.8823529411764705E-2</v>
      </c>
      <c r="F17" s="5">
        <f t="shared" si="0"/>
        <v>0.125</v>
      </c>
      <c r="G17" s="4">
        <f>SUM(D17:F17)/3</f>
        <v>0.11091989987484356</v>
      </c>
    </row>
    <row r="20" spans="3:7" x14ac:dyDescent="0.2">
      <c r="C20" s="37" t="s">
        <v>6</v>
      </c>
      <c r="D20" s="37"/>
      <c r="E20" s="37"/>
    </row>
    <row r="21" spans="3:7" x14ac:dyDescent="0.2">
      <c r="C21" s="38">
        <f>($G$15*D6)+($G$16*E6)+($G$17*F6)</f>
        <v>2.391739674593242</v>
      </c>
      <c r="D21" s="38"/>
      <c r="E21" s="38"/>
    </row>
    <row r="22" spans="3:7" x14ac:dyDescent="0.2">
      <c r="C22" s="38">
        <f>($G$15*D7)+($G$16*E7)+($G$17*F7)</f>
        <v>0.48428839620954767</v>
      </c>
      <c r="D22" s="38"/>
      <c r="E22" s="38"/>
    </row>
    <row r="23" spans="3:7" x14ac:dyDescent="0.2">
      <c r="C23" s="38">
        <f>($G$15*D8)+($G$16*E8)+($G$17*F8)</f>
        <v>0.33613892365456821</v>
      </c>
      <c r="D23" s="38"/>
      <c r="E23" s="38"/>
    </row>
    <row r="26" spans="3:7" x14ac:dyDescent="0.2">
      <c r="C26" s="37" t="s">
        <v>7</v>
      </c>
      <c r="D26" s="37"/>
      <c r="E26" s="37"/>
    </row>
    <row r="27" spans="3:7" x14ac:dyDescent="0.2">
      <c r="C27" s="8" t="s">
        <v>2</v>
      </c>
      <c r="D27" s="9">
        <f>C21/G15</f>
        <v>3.2715600256794359</v>
      </c>
    </row>
    <row r="28" spans="3:7" x14ac:dyDescent="0.2">
      <c r="C28" s="1" t="s">
        <v>1</v>
      </c>
      <c r="D28" s="4">
        <f>C22/G16</f>
        <v>3.064922206506365</v>
      </c>
    </row>
    <row r="29" spans="3:7" x14ac:dyDescent="0.2">
      <c r="C29" s="1" t="s">
        <v>0</v>
      </c>
      <c r="D29" s="4">
        <f>C23/G17</f>
        <v>3.0304654442877292</v>
      </c>
    </row>
    <row r="30" spans="3:7" x14ac:dyDescent="0.2">
      <c r="C30" s="1" t="s">
        <v>8</v>
      </c>
      <c r="D30" s="4">
        <f>SUM(D27:D29)</f>
        <v>9.3669476764735311</v>
      </c>
    </row>
    <row r="33" spans="3:6" x14ac:dyDescent="0.2">
      <c r="C33" s="10" t="s">
        <v>9</v>
      </c>
    </row>
    <row r="34" spans="3:6" x14ac:dyDescent="0.2">
      <c r="C34" s="11">
        <f>D30/3</f>
        <v>3.1223158921578436</v>
      </c>
    </row>
    <row r="36" spans="3:6" x14ac:dyDescent="0.2">
      <c r="C36" s="37" t="s">
        <v>11</v>
      </c>
      <c r="D36" s="37"/>
      <c r="E36" s="37"/>
    </row>
    <row r="37" spans="3:6" x14ac:dyDescent="0.2">
      <c r="C37" s="38">
        <f>(C34-3)/(3-1)</f>
        <v>6.1157946078921777E-2</v>
      </c>
      <c r="D37" s="38"/>
      <c r="E37" s="38"/>
    </row>
    <row r="39" spans="3:6" x14ac:dyDescent="0.2">
      <c r="C39" s="34" t="s">
        <v>10</v>
      </c>
      <c r="D39" s="35"/>
      <c r="E39" s="35"/>
      <c r="F39" s="36"/>
    </row>
    <row r="40" spans="3:6" x14ac:dyDescent="0.2">
      <c r="C40" s="31">
        <f>C37/0.58</f>
        <v>0.10544473461883065</v>
      </c>
      <c r="D40" s="32"/>
      <c r="E40" s="32"/>
      <c r="F40" s="33"/>
    </row>
  </sheetData>
  <mergeCells count="11">
    <mergeCell ref="C37:E37"/>
    <mergeCell ref="C39:F39"/>
    <mergeCell ref="C40:F40"/>
    <mergeCell ref="C4:F4"/>
    <mergeCell ref="C13:G13"/>
    <mergeCell ref="C20:E20"/>
    <mergeCell ref="C21:E21"/>
    <mergeCell ref="C22:E22"/>
    <mergeCell ref="C23:E23"/>
    <mergeCell ref="C26:E26"/>
    <mergeCell ref="C36:E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A433-239F-194F-895E-B9D3F373FF51}">
  <dimension ref="C5:G39"/>
  <sheetViews>
    <sheetView topLeftCell="A3" workbookViewId="0">
      <selection activeCell="D33" sqref="D33"/>
    </sheetView>
  </sheetViews>
  <sheetFormatPr baseColWidth="10" defaultRowHeight="16" x14ac:dyDescent="0.2"/>
  <cols>
    <col min="3" max="3" width="23.1640625" customWidth="1"/>
    <col min="4" max="4" width="46.33203125" bestFit="1" customWidth="1"/>
    <col min="5" max="5" width="18.33203125" customWidth="1"/>
    <col min="6" max="6" width="20.33203125" customWidth="1"/>
  </cols>
  <sheetData>
    <row r="5" spans="3:7" x14ac:dyDescent="0.2">
      <c r="C5" s="15"/>
      <c r="D5" s="40" t="s">
        <v>33</v>
      </c>
      <c r="E5" s="40"/>
      <c r="F5" s="40"/>
      <c r="G5" s="15"/>
    </row>
    <row r="6" spans="3:7" x14ac:dyDescent="0.2">
      <c r="C6" s="15"/>
      <c r="D6" s="16" t="s">
        <v>29</v>
      </c>
      <c r="E6" s="29" t="s">
        <v>31</v>
      </c>
      <c r="F6" s="29" t="s">
        <v>30</v>
      </c>
      <c r="G6" s="15"/>
    </row>
    <row r="7" spans="3:7" x14ac:dyDescent="0.2">
      <c r="C7" s="17" t="s">
        <v>29</v>
      </c>
      <c r="D7" s="18">
        <v>1</v>
      </c>
      <c r="E7" s="18">
        <v>6</v>
      </c>
      <c r="F7" s="18">
        <v>5</v>
      </c>
      <c r="G7" s="15"/>
    </row>
    <row r="8" spans="3:7" x14ac:dyDescent="0.2">
      <c r="C8" s="16" t="s">
        <v>31</v>
      </c>
      <c r="D8" s="18">
        <v>0.16700000000000001</v>
      </c>
      <c r="E8" s="18">
        <v>1</v>
      </c>
      <c r="F8" s="18">
        <v>2</v>
      </c>
      <c r="G8" s="15"/>
    </row>
    <row r="9" spans="3:7" x14ac:dyDescent="0.2">
      <c r="C9" s="16" t="s">
        <v>30</v>
      </c>
      <c r="D9" s="18">
        <v>0.2</v>
      </c>
      <c r="E9" s="18">
        <v>0.5</v>
      </c>
      <c r="F9" s="18">
        <v>1</v>
      </c>
      <c r="G9" s="15"/>
    </row>
    <row r="10" spans="3:7" x14ac:dyDescent="0.2">
      <c r="C10" s="16" t="s">
        <v>3</v>
      </c>
      <c r="D10" s="18">
        <v>1.367</v>
      </c>
      <c r="E10" s="18">
        <v>7.5</v>
      </c>
      <c r="F10" s="18">
        <v>8</v>
      </c>
      <c r="G10" s="15"/>
    </row>
    <row r="11" spans="3:7" x14ac:dyDescent="0.2">
      <c r="C11" s="15"/>
      <c r="D11" s="15"/>
      <c r="E11" s="15"/>
      <c r="F11" s="15"/>
      <c r="G11" s="15"/>
    </row>
    <row r="12" spans="3:7" x14ac:dyDescent="0.2">
      <c r="C12" s="15"/>
      <c r="D12" s="15"/>
      <c r="E12" s="15"/>
      <c r="F12" s="15"/>
      <c r="G12" s="15"/>
    </row>
    <row r="13" spans="3:7" x14ac:dyDescent="0.2">
      <c r="C13" s="15"/>
      <c r="D13" s="40" t="s">
        <v>33</v>
      </c>
      <c r="E13" s="40"/>
      <c r="F13" s="40"/>
      <c r="G13" s="30" t="s">
        <v>5</v>
      </c>
    </row>
    <row r="14" spans="3:7" x14ac:dyDescent="0.2">
      <c r="C14" s="17" t="s">
        <v>34</v>
      </c>
      <c r="D14" s="19">
        <v>0.73170000000000002</v>
      </c>
      <c r="E14" s="19">
        <v>0.8</v>
      </c>
      <c r="F14" s="19">
        <v>0.625</v>
      </c>
      <c r="G14" s="19">
        <v>0.71889999999999998</v>
      </c>
    </row>
    <row r="15" spans="3:7" x14ac:dyDescent="0.2">
      <c r="C15" s="16" t="s">
        <v>31</v>
      </c>
      <c r="D15" s="19">
        <v>0.122</v>
      </c>
      <c r="E15" s="19">
        <v>0.1333</v>
      </c>
      <c r="F15" s="19">
        <v>0.25</v>
      </c>
      <c r="G15" s="19">
        <v>0.16839999999999999</v>
      </c>
    </row>
    <row r="16" spans="3:7" x14ac:dyDescent="0.2">
      <c r="C16" s="16" t="s">
        <v>30</v>
      </c>
      <c r="D16" s="19">
        <v>0.14630000000000001</v>
      </c>
      <c r="E16" s="19">
        <v>6.6699999999999995E-2</v>
      </c>
      <c r="F16" s="19">
        <v>0.125</v>
      </c>
      <c r="G16" s="19">
        <v>0.11269999999999999</v>
      </c>
    </row>
    <row r="17" spans="3:7" x14ac:dyDescent="0.2">
      <c r="C17" s="15"/>
      <c r="D17" s="15"/>
      <c r="E17" s="15"/>
      <c r="F17" s="15"/>
      <c r="G17" s="15"/>
    </row>
    <row r="18" spans="3:7" x14ac:dyDescent="0.2">
      <c r="C18" s="15"/>
      <c r="D18" s="15"/>
      <c r="E18" s="15"/>
      <c r="F18" s="15"/>
      <c r="G18" s="43"/>
    </row>
    <row r="19" spans="3:7" x14ac:dyDescent="0.2">
      <c r="C19" s="15"/>
      <c r="D19" s="20" t="s">
        <v>35</v>
      </c>
      <c r="E19" s="15"/>
      <c r="F19" s="15"/>
      <c r="G19" s="15"/>
    </row>
    <row r="20" spans="3:7" x14ac:dyDescent="0.2">
      <c r="C20" s="15"/>
      <c r="D20" s="21">
        <v>2.2928000000000002</v>
      </c>
      <c r="E20" s="15"/>
      <c r="F20" s="15"/>
      <c r="G20" s="15"/>
    </row>
    <row r="21" spans="3:7" x14ac:dyDescent="0.2">
      <c r="C21" s="15"/>
      <c r="D21" s="21">
        <v>0.51359999999999995</v>
      </c>
      <c r="E21" s="15"/>
      <c r="F21" s="15"/>
      <c r="G21" s="15"/>
    </row>
    <row r="22" spans="3:7" x14ac:dyDescent="0.2">
      <c r="C22" s="15"/>
      <c r="D22" s="21">
        <v>0.3407</v>
      </c>
      <c r="E22" s="15"/>
      <c r="F22" s="15"/>
      <c r="G22" s="15"/>
    </row>
    <row r="23" spans="3:7" x14ac:dyDescent="0.2">
      <c r="C23" s="15"/>
      <c r="D23" s="15"/>
      <c r="E23" s="15"/>
      <c r="F23" s="15"/>
      <c r="G23" s="15"/>
    </row>
    <row r="24" spans="3:7" x14ac:dyDescent="0.2">
      <c r="C24" s="15"/>
      <c r="D24" s="15"/>
      <c r="E24" s="15"/>
      <c r="F24" s="15"/>
      <c r="G24" s="15"/>
    </row>
    <row r="25" spans="3:7" x14ac:dyDescent="0.2">
      <c r="C25" s="15"/>
      <c r="D25" s="20" t="s">
        <v>36</v>
      </c>
      <c r="E25" s="15"/>
      <c r="F25" s="15"/>
      <c r="G25" s="15"/>
    </row>
    <row r="26" spans="3:7" x14ac:dyDescent="0.2">
      <c r="C26" s="17" t="s">
        <v>29</v>
      </c>
      <c r="D26" s="22">
        <v>3.1892999999999998</v>
      </c>
      <c r="E26" s="15"/>
      <c r="F26" s="15"/>
      <c r="G26" s="15"/>
    </row>
    <row r="27" spans="3:7" x14ac:dyDescent="0.2">
      <c r="C27" s="16" t="s">
        <v>31</v>
      </c>
      <c r="D27" s="22">
        <v>3.0493000000000001</v>
      </c>
      <c r="E27" s="15"/>
      <c r="F27" s="15"/>
      <c r="G27" s="15"/>
    </row>
    <row r="28" spans="3:7" x14ac:dyDescent="0.2">
      <c r="C28" s="16" t="s">
        <v>30</v>
      </c>
      <c r="D28" s="22">
        <v>3.0236000000000001</v>
      </c>
      <c r="E28" s="15"/>
      <c r="F28" s="15"/>
      <c r="G28" s="15"/>
    </row>
    <row r="29" spans="3:7" x14ac:dyDescent="0.2">
      <c r="C29" s="16" t="s">
        <v>8</v>
      </c>
      <c r="D29" s="22">
        <v>9.2622</v>
      </c>
      <c r="E29" s="15"/>
      <c r="F29" s="15"/>
      <c r="G29" s="15"/>
    </row>
    <row r="30" spans="3:7" x14ac:dyDescent="0.2">
      <c r="C30" s="15"/>
      <c r="D30" s="15"/>
      <c r="E30" s="15"/>
      <c r="F30" s="15"/>
      <c r="G30" s="15"/>
    </row>
    <row r="31" spans="3:7" x14ac:dyDescent="0.2">
      <c r="C31" s="15"/>
      <c r="D31" s="15"/>
      <c r="E31" s="15"/>
      <c r="F31" s="15"/>
      <c r="G31" s="15"/>
    </row>
    <row r="32" spans="3:7" x14ac:dyDescent="0.2">
      <c r="C32" s="15"/>
      <c r="D32" s="23" t="s">
        <v>9</v>
      </c>
      <c r="E32" s="15"/>
      <c r="F32" s="15"/>
      <c r="G32" s="15"/>
    </row>
    <row r="33" spans="3:7" x14ac:dyDescent="0.2">
      <c r="C33" s="15"/>
      <c r="D33" s="21">
        <f>D29/3</f>
        <v>3.0874000000000001</v>
      </c>
      <c r="E33" s="15"/>
      <c r="F33" s="15"/>
      <c r="G33" s="15"/>
    </row>
    <row r="34" spans="3:7" x14ac:dyDescent="0.2">
      <c r="C34" s="15"/>
      <c r="D34" s="15"/>
      <c r="E34" s="15"/>
      <c r="F34" s="15"/>
      <c r="G34" s="15"/>
    </row>
    <row r="35" spans="3:7" x14ac:dyDescent="0.2">
      <c r="C35" s="15"/>
      <c r="D35" s="20" t="s">
        <v>37</v>
      </c>
      <c r="E35" s="15"/>
      <c r="F35" s="15"/>
      <c r="G35" s="15"/>
    </row>
    <row r="36" spans="3:7" x14ac:dyDescent="0.2">
      <c r="C36" s="15"/>
      <c r="D36" s="24">
        <v>4.3700000000000003E-2</v>
      </c>
      <c r="E36" s="15"/>
      <c r="F36" s="15"/>
      <c r="G36" s="15"/>
    </row>
    <row r="37" spans="3:7" x14ac:dyDescent="0.2">
      <c r="C37" s="15"/>
      <c r="D37" s="15"/>
      <c r="E37" s="15"/>
      <c r="F37" s="15"/>
      <c r="G37" s="15"/>
    </row>
    <row r="38" spans="3:7" x14ac:dyDescent="0.2">
      <c r="C38" s="15"/>
      <c r="D38" s="20" t="s">
        <v>10</v>
      </c>
      <c r="E38" s="15"/>
      <c r="F38" s="15"/>
      <c r="G38" s="15"/>
    </row>
    <row r="39" spans="3:7" x14ac:dyDescent="0.2">
      <c r="C39" s="15"/>
      <c r="D39" s="21">
        <v>7.5300000000000006E-2</v>
      </c>
      <c r="E39" s="15"/>
      <c r="F39" s="15"/>
      <c r="G39" s="15"/>
    </row>
  </sheetData>
  <mergeCells count="2">
    <mergeCell ref="D5:F5"/>
    <mergeCell ref="D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E42B-CAB9-A945-BBDF-51C932BBBFF8}">
  <dimension ref="D9:H19"/>
  <sheetViews>
    <sheetView workbookViewId="0">
      <selection activeCell="H21" sqref="H21"/>
    </sheetView>
  </sheetViews>
  <sheetFormatPr baseColWidth="10" defaultRowHeight="16" x14ac:dyDescent="0.2"/>
  <cols>
    <col min="4" max="4" width="18.83203125" bestFit="1" customWidth="1"/>
    <col min="5" max="5" width="23.1640625" bestFit="1" customWidth="1"/>
    <col min="8" max="8" width="13.6640625" bestFit="1" customWidth="1"/>
    <col min="10" max="11" width="23.1640625" bestFit="1" customWidth="1"/>
  </cols>
  <sheetData>
    <row r="9" spans="4:8" x14ac:dyDescent="0.2">
      <c r="E9" s="37" t="s">
        <v>28</v>
      </c>
      <c r="F9" s="37"/>
      <c r="G9" s="37"/>
      <c r="H9" s="37"/>
    </row>
    <row r="10" spans="4:8" x14ac:dyDescent="0.2">
      <c r="D10" s="1" t="s">
        <v>27</v>
      </c>
      <c r="E10" s="3" t="s">
        <v>2</v>
      </c>
      <c r="F10" s="3" t="s">
        <v>1</v>
      </c>
      <c r="G10" s="3" t="s">
        <v>0</v>
      </c>
      <c r="H10" s="3" t="s">
        <v>32</v>
      </c>
    </row>
    <row r="11" spans="4:8" x14ac:dyDescent="0.2">
      <c r="D11" s="1" t="s">
        <v>29</v>
      </c>
      <c r="E11" s="4">
        <f>'Software Capabilities'!G18</f>
        <v>0.65826923076923072</v>
      </c>
      <c r="F11" s="4">
        <f>'Software Capabilities'!G19</f>
        <v>0.28192307692307689</v>
      </c>
      <c r="G11" s="4">
        <f>'Software Capabilities'!G20</f>
        <v>5.9807692307692305E-2</v>
      </c>
      <c r="H11" s="4">
        <f>Weights!G14</f>
        <v>0.71889999999999998</v>
      </c>
    </row>
    <row r="12" spans="4:8" x14ac:dyDescent="0.2">
      <c r="D12" s="1" t="s">
        <v>31</v>
      </c>
      <c r="E12" s="4">
        <f>Scalability!G18</f>
        <v>0.71507381507381496</v>
      </c>
      <c r="F12" s="4">
        <f>Scalability!G19</f>
        <v>0.18710178710178713</v>
      </c>
      <c r="G12" s="4">
        <f>Scalability!G20</f>
        <v>9.7824397824397821E-2</v>
      </c>
      <c r="H12" s="4">
        <f>Weights!G15</f>
        <v>0.16839999999999999</v>
      </c>
    </row>
    <row r="13" spans="4:8" x14ac:dyDescent="0.2">
      <c r="D13" s="1" t="s">
        <v>30</v>
      </c>
      <c r="E13" s="4">
        <f>Usability!G15</f>
        <v>0.73107008760951186</v>
      </c>
      <c r="F13" s="4">
        <f>Usability!G16</f>
        <v>0.15801001251564456</v>
      </c>
      <c r="G13" s="4">
        <f>Usability!G17</f>
        <v>0.11091989987484356</v>
      </c>
      <c r="H13" s="4">
        <f>Weights!G16</f>
        <v>0.11269999999999999</v>
      </c>
    </row>
    <row r="16" spans="4:8" x14ac:dyDescent="0.2">
      <c r="D16" s="3" t="s">
        <v>28</v>
      </c>
      <c r="E16" s="3" t="s">
        <v>38</v>
      </c>
    </row>
    <row r="17" spans="4:5" x14ac:dyDescent="0.2">
      <c r="D17" s="1" t="s">
        <v>2</v>
      </c>
      <c r="E17" s="13">
        <f>SUM(E11:H11)/4</f>
        <v>0.42972499999999997</v>
      </c>
    </row>
    <row r="18" spans="4:5" x14ac:dyDescent="0.2">
      <c r="D18" s="1" t="s">
        <v>1</v>
      </c>
      <c r="E18" s="13">
        <f>SUM(E12:H12)/4</f>
        <v>0.29209999999999997</v>
      </c>
    </row>
    <row r="19" spans="4:5" x14ac:dyDescent="0.2">
      <c r="D19" s="1" t="s">
        <v>0</v>
      </c>
      <c r="E19" s="14">
        <f>SUM(E13:H13)/4</f>
        <v>0.27817500000000001</v>
      </c>
    </row>
  </sheetData>
  <mergeCells count="1">
    <mergeCell ref="E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Software Capabilities</vt:lpstr>
      <vt:lpstr>Scalability</vt:lpstr>
      <vt:lpstr>Usability</vt:lpstr>
      <vt:lpstr>Weights</vt:lpstr>
      <vt:lpstr>Final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Chaudhry</dc:creator>
  <cp:lastModifiedBy>Muhammad Abdullah Chaudhry</cp:lastModifiedBy>
  <dcterms:created xsi:type="dcterms:W3CDTF">2023-10-23T01:20:11Z</dcterms:created>
  <dcterms:modified xsi:type="dcterms:W3CDTF">2023-10-27T10:34:16Z</dcterms:modified>
</cp:coreProperties>
</file>