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BA-NPV" sheetId="1" r:id="rId4"/>
  </sheets>
</workbook>
</file>

<file path=xl/sharedStrings.xml><?xml version="1.0" encoding="utf-8"?>
<sst xmlns="http://schemas.openxmlformats.org/spreadsheetml/2006/main" uniqueCount="17">
  <si>
    <t>Option 1: Bonita</t>
  </si>
  <si>
    <t>Option1</t>
  </si>
  <si>
    <t>Year</t>
  </si>
  <si>
    <t>Net Benefits</t>
  </si>
  <si>
    <t>18%</t>
  </si>
  <si>
    <t>PV</t>
  </si>
  <si>
    <t>Option2</t>
  </si>
  <si>
    <t>Development Cost</t>
  </si>
  <si>
    <t>Annual Maintenance Costs</t>
  </si>
  <si>
    <t>Annual Estimated Benefits</t>
  </si>
  <si>
    <t>System Life</t>
  </si>
  <si>
    <t>Option 2: YAWL</t>
  </si>
  <si>
    <t>Option 1</t>
  </si>
  <si>
    <t>Option 2</t>
  </si>
  <si>
    <t>Total</t>
  </si>
  <si>
    <t>PBP</t>
  </si>
  <si>
    <t>ROI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</si>
</sst>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&quot;$&quot;#,##0.00&quot; &quot;;(&quot;$&quot;#,##0.00)"/>
    <numFmt numFmtId="60" formatCode="&quot; &quot;&quot;$&quot;* #,##0.00&quot; &quot;;&quot; &quot;&quot;$&quot;* (#,##0.00);&quot; &quot;&quot;$&quot;* &quot;-&quot;??&quot; &quot;"/>
    <numFmt numFmtId="61" formatCode="&quot;$&quot;#,##0.00"/>
    <numFmt numFmtId="62" formatCode="&quot;$&quot;0.00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9" fontId="4" fillId="2" borderId="6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 wrapText="1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60" fontId="0" borderId="14" applyNumberFormat="1" applyFont="1" applyFill="0" applyBorder="1" applyAlignment="1" applyProtection="0">
      <alignment vertical="bottom"/>
    </xf>
    <xf numFmtId="9" fontId="0" borderId="13" applyNumberFormat="1" applyFont="1" applyFill="0" applyBorder="1" applyAlignment="1" applyProtection="0">
      <alignment vertical="bottom"/>
    </xf>
    <xf numFmtId="59" fontId="0" fillId="3" borderId="10" applyNumberFormat="1" applyFont="1" applyFill="1" applyBorder="1" applyAlignment="1" applyProtection="0">
      <alignment vertical="bottom" wrapText="1"/>
    </xf>
    <xf numFmtId="0" fontId="0" fillId="3" borderId="10" applyNumberFormat="1" applyFont="1" applyFill="1" applyBorder="1" applyAlignment="1" applyProtection="0">
      <alignment vertical="bottom" wrapText="1"/>
    </xf>
    <xf numFmtId="0" fontId="0" borderId="15" applyNumberFormat="0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vertical="bottom"/>
    </xf>
    <xf numFmtId="0" fontId="3" borderId="13" applyNumberFormat="0" applyFont="1" applyFill="0" applyBorder="1" applyAlignment="1" applyProtection="0">
      <alignment vertical="bottom"/>
    </xf>
    <xf numFmtId="60" fontId="3" borderId="14" applyNumberFormat="1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59" fontId="0" borderId="16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 wrapText="1" readingOrder="1"/>
    </xf>
    <xf numFmtId="49" fontId="0" fillId="3" borderId="19" applyNumberFormat="1" applyFont="1" applyFill="1" applyBorder="1" applyAlignment="1" applyProtection="0">
      <alignment vertical="bottom" wrapText="1" readingOrder="1"/>
    </xf>
    <xf numFmtId="60" fontId="0" borderId="13" applyNumberFormat="1" applyFont="1" applyFill="0" applyBorder="1" applyAlignment="1" applyProtection="0">
      <alignment vertical="bottom"/>
    </xf>
    <xf numFmtId="62" fontId="0" borderId="14" applyNumberFormat="1" applyFont="1" applyFill="0" applyBorder="1" applyAlignment="1" applyProtection="0">
      <alignment vertical="bottom"/>
    </xf>
    <xf numFmtId="60" fontId="0" borderId="19" applyNumberFormat="1" applyFont="1" applyFill="0" applyBorder="1" applyAlignment="1" applyProtection="0">
      <alignment vertical="bottom"/>
    </xf>
    <xf numFmtId="59" fontId="0" fillId="3" borderId="19" applyNumberFormat="1" applyFont="1" applyFill="1" applyBorder="1" applyAlignment="1" applyProtection="0">
      <alignment vertical="bottom" wrapText="1" readingOrder="1"/>
    </xf>
    <xf numFmtId="61" fontId="0" borderId="16" applyNumberFormat="1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59" fontId="3" fillId="3" borderId="19" applyNumberFormat="1" applyFont="1" applyFill="1" applyBorder="1" applyAlignment="1" applyProtection="0">
      <alignment vertical="bottom" wrapText="1" readingOrder="1"/>
    </xf>
    <xf numFmtId="0" fontId="0" fillId="3" borderId="19" applyNumberFormat="1" applyFont="1" applyFill="1" applyBorder="1" applyAlignment="1" applyProtection="0">
      <alignment vertical="bottom" wrapText="1" readingOrder="1"/>
    </xf>
    <xf numFmtId="9" fontId="0" fillId="3" borderId="19" applyNumberFormat="1" applyFont="1" applyFill="1" applyBorder="1" applyAlignment="1" applyProtection="0">
      <alignment vertical="bottom" wrapText="1" readingOrder="1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472c4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8516" style="1" customWidth="1"/>
    <col min="2" max="2" width="19.3516" style="1" customWidth="1"/>
    <col min="3" max="3" width="18" style="1" customWidth="1"/>
    <col min="4" max="4" width="13.6719" style="1" customWidth="1"/>
    <col min="5" max="6" width="8.85156" style="1" customWidth="1"/>
    <col min="7" max="7" width="10.6719" style="1" customWidth="1"/>
    <col min="8" max="8" width="8.85156" style="1" customWidth="1"/>
    <col min="9" max="9" width="14.5" style="1" customWidth="1"/>
    <col min="10" max="11" width="12.5" style="1" customWidth="1"/>
    <col min="12" max="14" width="8.85156" style="1" customWidth="1"/>
    <col min="15" max="15" width="15.3516" style="1" customWidth="1"/>
    <col min="16" max="16" width="14.8516" style="1" customWidth="1"/>
    <col min="17" max="17" width="16.1719" style="1" customWidth="1"/>
    <col min="18" max="19" width="8.85156" style="1" customWidth="1"/>
    <col min="20" max="20" width="16" style="1" customWidth="1"/>
    <col min="21" max="21" width="16.5" style="1" customWidth="1"/>
    <col min="22" max="22" width="8.85156" style="1" customWidth="1"/>
    <col min="23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3"/>
      <c r="H1" s="3"/>
      <c r="I1" s="3"/>
      <c r="J1" s="3"/>
      <c r="K1" s="3"/>
      <c r="L1" s="2"/>
      <c r="M1" s="3"/>
      <c r="N1" s="3"/>
      <c r="O1" s="3"/>
      <c r="P1" s="3"/>
      <c r="Q1" s="3"/>
      <c r="R1" s="2"/>
      <c r="S1" s="2"/>
      <c r="T1" s="2"/>
      <c r="U1" s="2"/>
      <c r="V1" s="2"/>
    </row>
    <row r="2" ht="14.05" customHeight="1">
      <c r="A2" t="s" s="4">
        <v>0</v>
      </c>
      <c r="B2" s="5"/>
      <c r="C2" s="5"/>
      <c r="D2" s="5"/>
      <c r="E2" s="2"/>
      <c r="F2" s="6"/>
      <c r="G2" t="s" s="7">
        <v>1</v>
      </c>
      <c r="H2" t="s" s="8">
        <v>2</v>
      </c>
      <c r="I2" t="s" s="8">
        <v>3</v>
      </c>
      <c r="J2" t="s" s="8">
        <v>4</v>
      </c>
      <c r="K2" t="s" s="9">
        <v>5</v>
      </c>
      <c r="L2" s="10"/>
      <c r="M2" t="s" s="7">
        <v>6</v>
      </c>
      <c r="N2" t="s" s="8">
        <v>2</v>
      </c>
      <c r="O2" t="s" s="8">
        <v>3</v>
      </c>
      <c r="P2" s="11">
        <v>0.24</v>
      </c>
      <c r="Q2" t="s" s="9">
        <v>5</v>
      </c>
      <c r="R2" s="12"/>
      <c r="S2" s="2"/>
      <c r="T2" s="2"/>
      <c r="U2" s="2"/>
      <c r="V2" s="2"/>
    </row>
    <row r="3" ht="28.8" customHeight="1">
      <c r="A3" t="s" s="13">
        <v>7</v>
      </c>
      <c r="B3" t="s" s="13">
        <v>8</v>
      </c>
      <c r="C3" t="s" s="13">
        <v>9</v>
      </c>
      <c r="D3" t="s" s="13">
        <v>10</v>
      </c>
      <c r="E3" s="14"/>
      <c r="F3" s="6"/>
      <c r="G3" s="15"/>
      <c r="H3" s="16">
        <v>1</v>
      </c>
      <c r="I3" s="17">
        <f>C4-B4</f>
        <v>60000</v>
      </c>
      <c r="J3" s="16">
        <f>(1+$J$2)^-H3</f>
        <v>0.847457627118644</v>
      </c>
      <c r="K3" s="18">
        <f>J3*I3</f>
        <v>50847.4576271186</v>
      </c>
      <c r="L3" s="10"/>
      <c r="M3" s="15"/>
      <c r="N3" s="16">
        <v>1</v>
      </c>
      <c r="O3" s="17">
        <f>I4</f>
        <v>60000</v>
      </c>
      <c r="P3" s="19">
        <f>(1+$P$2)^-N3</f>
        <v>0.806451612903226</v>
      </c>
      <c r="Q3" s="18">
        <f>P3*O3</f>
        <v>48387.0967741936</v>
      </c>
      <c r="R3" s="12"/>
      <c r="S3" s="2"/>
      <c r="T3" s="2"/>
      <c r="U3" s="2"/>
      <c r="V3" s="2"/>
    </row>
    <row r="4" ht="14.55" customHeight="1">
      <c r="A4" s="20">
        <v>146000</v>
      </c>
      <c r="B4" s="20">
        <v>350000</v>
      </c>
      <c r="C4" s="20">
        <v>410000</v>
      </c>
      <c r="D4" s="21">
        <v>5</v>
      </c>
      <c r="E4" s="14"/>
      <c r="F4" s="6"/>
      <c r="G4" s="15"/>
      <c r="H4" s="16">
        <v>2</v>
      </c>
      <c r="I4" s="17">
        <f>I3</f>
        <v>60000</v>
      </c>
      <c r="J4" s="16">
        <f>(1+$J$2)^-H4</f>
        <v>0.718184429761563</v>
      </c>
      <c r="K4" s="18">
        <f>J4*I4</f>
        <v>43091.0657856938</v>
      </c>
      <c r="L4" s="10"/>
      <c r="M4" s="15"/>
      <c r="N4" s="16">
        <v>2</v>
      </c>
      <c r="O4" s="17">
        <f>I5</f>
        <v>60000</v>
      </c>
      <c r="P4" s="19">
        <f>(1+$P$2)^-N4</f>
        <v>0.650364203954214</v>
      </c>
      <c r="Q4" s="18">
        <f>P4*O4</f>
        <v>39021.8522372528</v>
      </c>
      <c r="R4" s="12"/>
      <c r="S4" s="2"/>
      <c r="T4" s="2"/>
      <c r="U4" s="2"/>
      <c r="V4" s="2"/>
    </row>
    <row r="5" ht="14.05" customHeight="1">
      <c r="A5" s="22"/>
      <c r="B5" s="22"/>
      <c r="C5" s="22"/>
      <c r="D5" s="22"/>
      <c r="E5" s="2"/>
      <c r="F5" s="6"/>
      <c r="G5" s="15"/>
      <c r="H5" s="16">
        <v>3</v>
      </c>
      <c r="I5" s="17">
        <f>I4</f>
        <v>60000</v>
      </c>
      <c r="J5" s="16">
        <f>(1+$J$2)^-H5</f>
        <v>0.6086308726792909</v>
      </c>
      <c r="K5" s="18">
        <f>J5*I5</f>
        <v>36517.8523607575</v>
      </c>
      <c r="L5" s="10"/>
      <c r="M5" s="15"/>
      <c r="N5" s="16">
        <v>3</v>
      </c>
      <c r="O5" s="17">
        <f>I6</f>
        <v>60000</v>
      </c>
      <c r="P5" s="19">
        <f>(1+$P$2)^-N5</f>
        <v>0.524487261253399</v>
      </c>
      <c r="Q5" s="18">
        <f>P5*O5</f>
        <v>31469.2356752039</v>
      </c>
      <c r="R5" s="12"/>
      <c r="S5" s="2"/>
      <c r="T5" s="2"/>
      <c r="U5" s="2"/>
      <c r="V5" s="2"/>
    </row>
    <row r="6" ht="13.55" customHeight="1">
      <c r="A6" s="2"/>
      <c r="B6" s="2"/>
      <c r="C6" s="2"/>
      <c r="D6" s="2"/>
      <c r="E6" s="2"/>
      <c r="F6" s="6"/>
      <c r="G6" s="15"/>
      <c r="H6" s="16">
        <v>4</v>
      </c>
      <c r="I6" s="17">
        <f>I5</f>
        <v>60000</v>
      </c>
      <c r="J6" s="16">
        <f>(1+$J$2)^-H6</f>
        <v>0.5157888751519411</v>
      </c>
      <c r="K6" s="18">
        <f>J6*I6</f>
        <v>30947.3325091165</v>
      </c>
      <c r="L6" s="10"/>
      <c r="M6" s="15"/>
      <c r="N6" s="16">
        <v>4</v>
      </c>
      <c r="O6" s="17">
        <f>I7</f>
        <v>60000</v>
      </c>
      <c r="P6" s="19">
        <f>(1+$P$2)^-N6</f>
        <v>0.422973597784999</v>
      </c>
      <c r="Q6" s="18">
        <f>P6*O6</f>
        <v>25378.4158670999</v>
      </c>
      <c r="R6" s="12"/>
      <c r="S6" s="2"/>
      <c r="T6" s="2"/>
      <c r="U6" s="2"/>
      <c r="V6" s="2"/>
    </row>
    <row r="7" ht="13.55" customHeight="1">
      <c r="A7" s="2"/>
      <c r="B7" s="2"/>
      <c r="C7" s="2"/>
      <c r="D7" s="2"/>
      <c r="E7" s="2"/>
      <c r="F7" s="6"/>
      <c r="G7" s="15"/>
      <c r="H7" s="16">
        <v>5</v>
      </c>
      <c r="I7" s="17">
        <f>I6</f>
        <v>60000</v>
      </c>
      <c r="J7" s="16">
        <f>(1+$J$2)^-H7</f>
        <v>0.437109216230459</v>
      </c>
      <c r="K7" s="18">
        <f>J7*I7</f>
        <v>26226.5529738275</v>
      </c>
      <c r="L7" s="10"/>
      <c r="M7" s="15"/>
      <c r="N7" s="16">
        <v>5</v>
      </c>
      <c r="O7" s="17">
        <f>I8</f>
        <v>0</v>
      </c>
      <c r="P7" s="19">
        <f>(1+$P$2)^-N7</f>
        <v>0.341107740149193</v>
      </c>
      <c r="Q7" s="18">
        <f>P7*O7</f>
        <v>0</v>
      </c>
      <c r="R7" s="12"/>
      <c r="S7" s="2"/>
      <c r="T7" s="2"/>
      <c r="U7" s="2"/>
      <c r="V7" s="2"/>
    </row>
    <row r="8" ht="13.55" customHeight="1">
      <c r="A8" s="2"/>
      <c r="B8" s="2"/>
      <c r="C8" s="2"/>
      <c r="D8" s="2"/>
      <c r="E8" s="2"/>
      <c r="F8" s="6"/>
      <c r="G8" s="23"/>
      <c r="H8" s="24"/>
      <c r="I8" s="24"/>
      <c r="J8" s="24"/>
      <c r="K8" s="25">
        <f>SUM(K3:K7)</f>
        <v>187630.261256514</v>
      </c>
      <c r="L8" s="10"/>
      <c r="M8" s="23"/>
      <c r="N8" s="24"/>
      <c r="O8" s="24"/>
      <c r="P8" s="24"/>
      <c r="Q8" s="25">
        <f>SUM(Q3:Q7)</f>
        <v>144256.60055375</v>
      </c>
      <c r="R8" s="12"/>
      <c r="S8" s="2"/>
      <c r="T8" s="2"/>
      <c r="U8" s="2"/>
      <c r="V8" s="2"/>
    </row>
    <row r="9" ht="13.55" customHeight="1">
      <c r="A9" s="2"/>
      <c r="B9" s="2"/>
      <c r="C9" s="2"/>
      <c r="D9" s="2"/>
      <c r="E9" s="2"/>
      <c r="F9" s="2"/>
      <c r="G9" s="26"/>
      <c r="H9" s="26"/>
      <c r="I9" s="26"/>
      <c r="J9" s="26"/>
      <c r="K9" s="27">
        <f>A4</f>
        <v>146000</v>
      </c>
      <c r="L9" s="2"/>
      <c r="M9" s="26"/>
      <c r="N9" s="26"/>
      <c r="O9" s="26"/>
      <c r="P9" s="26"/>
      <c r="Q9" s="27">
        <f>A4</f>
        <v>146000</v>
      </c>
      <c r="R9" s="2"/>
      <c r="S9" s="2"/>
      <c r="T9" s="2"/>
      <c r="U9" s="2"/>
      <c r="V9" s="2"/>
    </row>
    <row r="10" ht="13.5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8">
        <f>K8-K9</f>
        <v>41630.261256514</v>
      </c>
      <c r="L10" s="2"/>
      <c r="M10" s="2"/>
      <c r="N10" s="2"/>
      <c r="O10" s="2"/>
      <c r="P10" s="2"/>
      <c r="Q10" s="29">
        <f>Q8-Q9</f>
        <v>-1743.39944625</v>
      </c>
      <c r="R10" s="2"/>
      <c r="S10" s="2"/>
      <c r="T10" s="2"/>
      <c r="U10" s="2"/>
      <c r="V10" s="2"/>
    </row>
    <row r="11" ht="13.5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3.5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05" customHeight="1">
      <c r="A13" t="s" s="4">
        <v>11</v>
      </c>
      <c r="B13" s="5"/>
      <c r="C13" s="5"/>
      <c r="D13" s="5"/>
      <c r="E13" s="2"/>
      <c r="F13" s="2"/>
      <c r="G13" s="3"/>
      <c r="H13" s="3"/>
      <c r="I13" s="3"/>
      <c r="J13" s="3"/>
      <c r="K13" s="3"/>
      <c r="L13" s="2"/>
      <c r="M13" s="3"/>
      <c r="N13" s="3"/>
      <c r="O13" s="3"/>
      <c r="P13" s="3"/>
      <c r="Q13" s="3"/>
      <c r="R13" s="2"/>
      <c r="S13" s="30"/>
      <c r="T13" s="30"/>
      <c r="U13" s="30"/>
      <c r="V13" s="30"/>
    </row>
    <row r="14" ht="28.8" customHeight="1">
      <c r="A14" t="s" s="13">
        <v>7</v>
      </c>
      <c r="B14" t="s" s="13">
        <v>8</v>
      </c>
      <c r="C14" t="s" s="13">
        <v>9</v>
      </c>
      <c r="D14" t="s" s="13">
        <v>10</v>
      </c>
      <c r="E14" s="14"/>
      <c r="F14" s="6"/>
      <c r="G14" t="s" s="7">
        <v>1</v>
      </c>
      <c r="H14" t="s" s="8">
        <v>2</v>
      </c>
      <c r="I14" t="s" s="8">
        <v>3</v>
      </c>
      <c r="J14" t="s" s="8">
        <v>4</v>
      </c>
      <c r="K14" t="s" s="9">
        <v>5</v>
      </c>
      <c r="L14" s="10"/>
      <c r="M14" t="s" s="7">
        <v>6</v>
      </c>
      <c r="N14" t="s" s="8">
        <v>2</v>
      </c>
      <c r="O14" t="s" s="8">
        <v>3</v>
      </c>
      <c r="P14" s="11">
        <v>0.39</v>
      </c>
      <c r="Q14" t="s" s="9">
        <v>5</v>
      </c>
      <c r="R14" s="31"/>
      <c r="S14" s="32"/>
      <c r="T14" t="s" s="33">
        <v>3</v>
      </c>
      <c r="U14" s="32"/>
      <c r="V14" s="32"/>
    </row>
    <row r="15" ht="14.55" customHeight="1">
      <c r="A15" s="20">
        <v>160000</v>
      </c>
      <c r="B15" s="20">
        <v>313000</v>
      </c>
      <c r="C15" s="20">
        <v>389230</v>
      </c>
      <c r="D15" s="21">
        <v>5</v>
      </c>
      <c r="E15" s="14"/>
      <c r="F15" s="6"/>
      <c r="G15" s="15"/>
      <c r="H15" s="16">
        <v>1</v>
      </c>
      <c r="I15" s="34">
        <f>C15-B15</f>
        <v>76230</v>
      </c>
      <c r="J15" s="16">
        <f>(1+$J$14)^-H15</f>
        <v>0.847457627118644</v>
      </c>
      <c r="K15" s="18">
        <f>J15*I15</f>
        <v>64601.6949152542</v>
      </c>
      <c r="L15" s="10"/>
      <c r="M15" s="15"/>
      <c r="N15" s="16">
        <v>1</v>
      </c>
      <c r="O15" s="34">
        <v>76230</v>
      </c>
      <c r="P15" s="19">
        <f>(1+$P$14)^-N15</f>
        <v>0.719424460431655</v>
      </c>
      <c r="Q15" s="35">
        <f>P15*O15</f>
        <v>54841.7266187051</v>
      </c>
      <c r="R15" s="31"/>
      <c r="S15" s="32"/>
      <c r="T15" t="s" s="33">
        <v>12</v>
      </c>
      <c r="U15" t="s" s="33">
        <v>13</v>
      </c>
      <c r="V15" s="32"/>
    </row>
    <row r="16" ht="14.05" customHeight="1">
      <c r="A16" s="22"/>
      <c r="B16" s="22"/>
      <c r="C16" s="22"/>
      <c r="D16" s="22"/>
      <c r="E16" s="2"/>
      <c r="F16" s="6"/>
      <c r="G16" s="15"/>
      <c r="H16" s="16">
        <v>2</v>
      </c>
      <c r="I16" s="34">
        <f>I15</f>
        <v>76230</v>
      </c>
      <c r="J16" s="16">
        <f>(1+$J$14)^-H16</f>
        <v>0.718184429761563</v>
      </c>
      <c r="K16" s="18">
        <f>J16*I16</f>
        <v>54747.1990807239</v>
      </c>
      <c r="L16" s="10"/>
      <c r="M16" s="15"/>
      <c r="N16" s="16">
        <v>2</v>
      </c>
      <c r="O16" s="34">
        <v>76230</v>
      </c>
      <c r="P16" s="19">
        <f>(1+$P$14)^-N16</f>
        <v>0.517571554267378</v>
      </c>
      <c r="Q16" s="35">
        <f>P16*O16</f>
        <v>39454.4795818022</v>
      </c>
      <c r="R16" s="31"/>
      <c r="S16" s="32"/>
      <c r="T16" s="36">
        <v>60000</v>
      </c>
      <c r="U16" s="36">
        <v>76230</v>
      </c>
      <c r="V16" s="37"/>
    </row>
    <row r="17" ht="13.55" customHeight="1">
      <c r="A17" s="2"/>
      <c r="B17" s="2"/>
      <c r="C17" s="2"/>
      <c r="D17" s="2"/>
      <c r="E17" s="2"/>
      <c r="F17" s="6"/>
      <c r="G17" s="15"/>
      <c r="H17" s="16">
        <v>3</v>
      </c>
      <c r="I17" s="34">
        <f>I16</f>
        <v>76230</v>
      </c>
      <c r="J17" s="16">
        <f>(1+$J$14)^-H17</f>
        <v>0.6086308726792909</v>
      </c>
      <c r="K17" s="18">
        <f>J17*I17</f>
        <v>46395.9314243424</v>
      </c>
      <c r="L17" s="10"/>
      <c r="M17" s="15"/>
      <c r="N17" s="16">
        <v>3</v>
      </c>
      <c r="O17" s="34">
        <v>76230</v>
      </c>
      <c r="P17" s="19">
        <f>(1+$P$14)^-N17</f>
        <v>0.372353636163581</v>
      </c>
      <c r="Q17" s="35">
        <f>P17*O17</f>
        <v>28384.5176847498</v>
      </c>
      <c r="R17" s="31"/>
      <c r="S17" s="32"/>
      <c r="T17" s="36">
        <v>60000</v>
      </c>
      <c r="U17" s="36">
        <v>76230</v>
      </c>
      <c r="V17" s="37"/>
    </row>
    <row r="18" ht="13.55" customHeight="1">
      <c r="A18" s="2"/>
      <c r="B18" s="2"/>
      <c r="C18" s="2"/>
      <c r="D18" s="2"/>
      <c r="E18" s="2"/>
      <c r="F18" s="6"/>
      <c r="G18" s="15"/>
      <c r="H18" s="16">
        <v>4</v>
      </c>
      <c r="I18" s="34">
        <f>I17</f>
        <v>76230</v>
      </c>
      <c r="J18" s="16">
        <f>(1+$J$14)^-H18</f>
        <v>0.5157888751519411</v>
      </c>
      <c r="K18" s="18">
        <f>J18*I18</f>
        <v>39318.5859528325</v>
      </c>
      <c r="L18" s="10"/>
      <c r="M18" s="15"/>
      <c r="N18" s="16">
        <v>4</v>
      </c>
      <c r="O18" s="34">
        <v>76230</v>
      </c>
      <c r="P18" s="19">
        <f>(1+$P$14)^-N18</f>
        <v>0.267880313786749</v>
      </c>
      <c r="Q18" s="35">
        <f>P18*O18</f>
        <v>20420.5163199639</v>
      </c>
      <c r="R18" s="31"/>
      <c r="S18" s="32"/>
      <c r="T18" s="36">
        <v>60000</v>
      </c>
      <c r="U18" s="36">
        <v>76230</v>
      </c>
      <c r="V18" s="37"/>
    </row>
    <row r="19" ht="13.55" customHeight="1">
      <c r="A19" s="2"/>
      <c r="B19" s="2"/>
      <c r="C19" s="2"/>
      <c r="D19" s="2"/>
      <c r="E19" s="2"/>
      <c r="F19" s="6"/>
      <c r="G19" s="15"/>
      <c r="H19" s="16">
        <v>5</v>
      </c>
      <c r="I19" s="34">
        <f>I18</f>
        <v>76230</v>
      </c>
      <c r="J19" s="16">
        <f>(1+$J$14)^-H19</f>
        <v>0.437109216230459</v>
      </c>
      <c r="K19" s="18">
        <f>J19*I19</f>
        <v>33320.8355532479</v>
      </c>
      <c r="L19" s="10"/>
      <c r="M19" s="15"/>
      <c r="N19" s="16">
        <v>5</v>
      </c>
      <c r="O19" s="34">
        <v>76230</v>
      </c>
      <c r="P19" s="19">
        <f>(1+$P$14)^-N19</f>
        <v>0.192719650206294</v>
      </c>
      <c r="Q19" s="35">
        <f>P19*O19</f>
        <v>14691.0189352258</v>
      </c>
      <c r="R19" s="31"/>
      <c r="S19" s="32"/>
      <c r="T19" s="36">
        <v>60000</v>
      </c>
      <c r="U19" s="36">
        <v>76230</v>
      </c>
      <c r="V19" s="37"/>
    </row>
    <row r="20" ht="13.55" customHeight="1">
      <c r="A20" s="2"/>
      <c r="B20" s="2"/>
      <c r="C20" s="2"/>
      <c r="D20" s="2"/>
      <c r="E20" s="2"/>
      <c r="F20" s="6"/>
      <c r="G20" s="23"/>
      <c r="H20" s="24"/>
      <c r="I20" s="24"/>
      <c r="J20" s="24"/>
      <c r="K20" s="25">
        <f>SUM(K15:K19)</f>
        <v>238384.246926401</v>
      </c>
      <c r="L20" s="10"/>
      <c r="M20" s="23"/>
      <c r="N20" s="24"/>
      <c r="O20" s="24"/>
      <c r="P20" s="24"/>
      <c r="Q20" s="25">
        <f>SUM(Q15:Q19)</f>
        <v>157792.259140447</v>
      </c>
      <c r="R20" s="31"/>
      <c r="S20" s="32"/>
      <c r="T20" s="36">
        <v>60000</v>
      </c>
      <c r="U20" s="36">
        <v>76230</v>
      </c>
      <c r="V20" s="37"/>
    </row>
    <row r="21" ht="13.55" customHeight="1">
      <c r="A21" s="2"/>
      <c r="B21" s="2"/>
      <c r="C21" s="2"/>
      <c r="D21" s="2"/>
      <c r="E21" s="2"/>
      <c r="F21" s="2"/>
      <c r="G21" s="26"/>
      <c r="H21" s="26"/>
      <c r="I21" s="26"/>
      <c r="J21" s="26"/>
      <c r="K21" s="27">
        <f>A15</f>
        <v>160000</v>
      </c>
      <c r="L21" s="2"/>
      <c r="M21" s="26"/>
      <c r="N21" s="26"/>
      <c r="O21" s="26"/>
      <c r="P21" s="26"/>
      <c r="Q21" s="38">
        <f>A15</f>
        <v>160000</v>
      </c>
      <c r="R21" s="39"/>
      <c r="S21" t="s" s="33">
        <v>14</v>
      </c>
      <c r="T21" s="37">
        <f>SUM(T16:T20)</f>
        <v>300000</v>
      </c>
      <c r="U21" s="40">
        <f>SUM(U16:U20)</f>
        <v>381150</v>
      </c>
      <c r="V21" s="37"/>
    </row>
    <row r="22" ht="13.5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8">
        <f>K20-K21</f>
        <v>78384.246926401</v>
      </c>
      <c r="L22" s="2"/>
      <c r="M22" s="2"/>
      <c r="N22" s="2"/>
      <c r="O22" s="2"/>
      <c r="P22" s="2"/>
      <c r="Q22" s="29">
        <f>Q20-Q21</f>
        <v>-2207.740859553</v>
      </c>
      <c r="R22" s="39"/>
      <c r="S22" t="s" s="33">
        <v>15</v>
      </c>
      <c r="T22" s="41">
        <f>_xlfn.IFERROR(A4/T21,0)</f>
        <v>0.486666666666667</v>
      </c>
      <c r="U22" s="41">
        <f>_xlfn.IFERROR(A15/U21,0)</f>
        <v>0.419782237964056</v>
      </c>
      <c r="V22" s="32"/>
    </row>
    <row r="23" ht="13.5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9"/>
      <c r="S23" t="s" s="33">
        <v>16</v>
      </c>
      <c r="T23" s="42">
        <f>(T21-A4)/A4</f>
        <v>1.05479452054795</v>
      </c>
      <c r="U23" s="42">
        <f>(U21-A15)/A15</f>
        <v>1.3821875</v>
      </c>
      <c r="V23" s="42"/>
    </row>
  </sheetData>
  <mergeCells count="3">
    <mergeCell ref="A13:D13"/>
    <mergeCell ref="T14:V14"/>
    <mergeCell ref="A2:D2"/>
  </mergeCells>
  <conditionalFormatting sqref="I3:I7 O3:O7 A4:C4 K9:K10 Q9 A15:C15 V16:V20 K21:K22 T21:V21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