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\Financial Analysis in Excel\"/>
    </mc:Choice>
  </mc:AlternateContent>
  <xr:revisionPtr revIDLastSave="0" documentId="13_ncr:1_{9798961C-5C7D-464A-9DBA-1E53E1080823}" xr6:coauthVersionLast="47" xr6:coauthVersionMax="47" xr10:uidLastSave="{00000000-0000-0000-0000-000000000000}"/>
  <bookViews>
    <workbookView xWindow="-108" yWindow="-108" windowWidth="23256" windowHeight="12456" xr2:uid="{7B5A8C84-AF58-4F75-9220-23D4DA2AB580}"/>
  </bookViews>
  <sheets>
    <sheet name="Input" sheetId="1" r:id="rId1"/>
    <sheet name="output" sheetId="2" r:id="rId2"/>
  </sheets>
  <definedNames>
    <definedName name="_xlnm.Print_Area" localSheetId="1">output!$A$1:$P$23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19" i="2"/>
  <c r="D19" i="2"/>
  <c r="E19" i="2"/>
  <c r="F19" i="2"/>
  <c r="G19" i="2" s="1"/>
  <c r="H19" i="2" s="1"/>
  <c r="I19" i="2" s="1"/>
  <c r="J19" i="2" s="1"/>
  <c r="K19" i="2" s="1"/>
  <c r="L19" i="2" s="1"/>
  <c r="M19" i="2" s="1"/>
  <c r="N19" i="2" s="1"/>
  <c r="C20" i="2"/>
  <c r="D20" i="2"/>
  <c r="E20" i="2"/>
  <c r="F20" i="2"/>
  <c r="G20" i="2" s="1"/>
  <c r="H20" i="2" s="1"/>
  <c r="I20" i="2" s="1"/>
  <c r="J20" i="2" s="1"/>
  <c r="K20" i="2" s="1"/>
  <c r="L20" i="2" s="1"/>
  <c r="M20" i="2" s="1"/>
  <c r="N20" i="2" s="1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3" i="2"/>
  <c r="D13" i="2"/>
  <c r="E13" i="2"/>
  <c r="F13" i="2"/>
  <c r="G13" i="2"/>
  <c r="H13" i="2"/>
  <c r="I13" i="2"/>
  <c r="J13" i="2"/>
  <c r="K13" i="2"/>
  <c r="L13" i="2"/>
  <c r="M13" i="2"/>
  <c r="N13" i="2"/>
  <c r="C12" i="2"/>
  <c r="D12" i="2"/>
  <c r="E12" i="2"/>
  <c r="F12" i="2"/>
  <c r="G12" i="2"/>
  <c r="H12" i="2"/>
  <c r="I12" i="2"/>
  <c r="J12" i="2"/>
  <c r="K12" i="2"/>
  <c r="L12" i="2"/>
  <c r="M12" i="2"/>
  <c r="N12" i="2"/>
  <c r="C11" i="2"/>
  <c r="D11" i="2"/>
  <c r="E11" i="2"/>
  <c r="F11" i="2"/>
  <c r="G11" i="2"/>
  <c r="H11" i="2"/>
  <c r="I11" i="2"/>
  <c r="J11" i="2"/>
  <c r="K11" i="2"/>
  <c r="L11" i="2"/>
  <c r="M11" i="2"/>
  <c r="N11" i="2"/>
  <c r="C10" i="2"/>
  <c r="D10" i="2"/>
  <c r="E10" i="2"/>
  <c r="F10" i="2"/>
  <c r="G10" i="2"/>
  <c r="H10" i="2"/>
  <c r="I10" i="2"/>
  <c r="J10" i="2"/>
  <c r="K10" i="2"/>
  <c r="L10" i="2"/>
  <c r="M10" i="2"/>
  <c r="N10" i="2"/>
  <c r="C9" i="2"/>
  <c r="D9" i="2"/>
  <c r="E9" i="2"/>
  <c r="F9" i="2"/>
  <c r="G9" i="2"/>
  <c r="H9" i="2"/>
  <c r="I9" i="2"/>
  <c r="J9" i="2"/>
  <c r="K9" i="2"/>
  <c r="L9" i="2"/>
  <c r="M9" i="2"/>
  <c r="N9" i="2"/>
  <c r="C8" i="2"/>
  <c r="D8" i="2"/>
  <c r="E8" i="2"/>
  <c r="F8" i="2"/>
  <c r="G8" i="2"/>
  <c r="H8" i="2"/>
  <c r="I8" i="2"/>
  <c r="J8" i="2"/>
  <c r="K8" i="2"/>
  <c r="L8" i="2"/>
  <c r="M8" i="2"/>
  <c r="N8" i="2"/>
  <c r="C7" i="2"/>
  <c r="D7" i="2"/>
  <c r="E7" i="2"/>
  <c r="F7" i="2"/>
  <c r="G7" i="2"/>
  <c r="H7" i="2"/>
  <c r="I7" i="2"/>
  <c r="J7" i="2"/>
  <c r="K7" i="2"/>
  <c r="L7" i="2"/>
  <c r="M7" i="2"/>
  <c r="N7" i="2"/>
  <c r="C5" i="2"/>
  <c r="D5" i="2"/>
  <c r="E5" i="2"/>
  <c r="F5" i="2"/>
  <c r="G5" i="2"/>
  <c r="H5" i="2"/>
  <c r="I5" i="2"/>
  <c r="J5" i="2"/>
  <c r="K5" i="2"/>
  <c r="L5" i="2"/>
  <c r="M5" i="2"/>
  <c r="N5" i="2"/>
  <c r="D3" i="2"/>
  <c r="E3" i="2"/>
  <c r="F3" i="2"/>
  <c r="G3" i="2"/>
  <c r="H3" i="2"/>
  <c r="I3" i="2"/>
  <c r="J3" i="2"/>
  <c r="K3" i="2"/>
  <c r="L3" i="2"/>
  <c r="M3" i="2"/>
  <c r="N3" i="2"/>
</calcChain>
</file>

<file path=xl/sharedStrings.xml><?xml version="1.0" encoding="utf-8"?>
<sst xmlns="http://schemas.openxmlformats.org/spreadsheetml/2006/main" count="56" uniqueCount="56">
  <si>
    <t>Profit &amp; Loss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</si>
  <si>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</si>
  <si>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</si>
  <si>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</si>
  <si>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</si>
  <si>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</si>
  <si>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</si>
  <si>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</si>
  <si>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</si>
  <si>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</si>
  <si>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</t>
  </si>
  <si>
    <t>EPS in Rs</t>
  </si>
  <si>
    <t>Dividend Payout %</t>
  </si>
  <si>
    <t>Balance Sheet</t>
  </si>
  <si>
    <t>Share Capital +</t>
  </si>
  <si>
    <t>Reserves</t>
  </si>
  <si>
    <t>Borrowings +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</si>
  <si>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</si>
  <si>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</si>
  <si>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</si>
  <si>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</si>
  <si>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</si>
  <si>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</si>
  <si>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+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</si>
  <si>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</si>
  <si>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</si>
  <si>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</si>
  <si>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</si>
  <si>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</si>
  <si>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</si>
  <si>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</si>
  <si>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</si>
  <si>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</si>
  <si>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Flows</t>
  </si>
  <si>
    <t>Cash from Operating Activity +</t>
  </si>
  <si>
    <t>Cash from Investing Activity +</t>
  </si>
  <si>
    <t>Cash from Financing Activity +</t>
  </si>
  <si>
    <t>Particulars</t>
  </si>
  <si>
    <t>Sales Growth</t>
  </si>
  <si>
    <t>OPM</t>
  </si>
  <si>
    <t>Net Profit Margin</t>
  </si>
  <si>
    <t>Fixed Asset Turnover Ratio</t>
  </si>
  <si>
    <t>Net Working Capital</t>
  </si>
  <si>
    <t>Net Working Capital/Sales</t>
  </si>
  <si>
    <t>Debtor Days</t>
  </si>
  <si>
    <t>Inventory Days</t>
  </si>
  <si>
    <t>Creditor Days</t>
  </si>
  <si>
    <t>Debt to Total Capital</t>
  </si>
  <si>
    <t>Cashflow from Operations</t>
  </si>
  <si>
    <t>NP</t>
  </si>
  <si>
    <t xml:space="preserve">CashFlow from Investing </t>
  </si>
  <si>
    <t xml:space="preserve">Cashflow from Financing </t>
  </si>
  <si>
    <t>Cummulative Cashflows from Operations</t>
  </si>
  <si>
    <t>Cummulative Net Profit</t>
  </si>
  <si>
    <t>ROCE%</t>
  </si>
  <si>
    <t>ROE%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</si>
</sst>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rgb="FF22222F"/>
      <name val="Arial"/>
      <family val="2"/>
    </font>
    <font>
      <b/>
      <u/>
      <sz val="11"/>
      <color theme="10"/>
      <name val="Calibri"/>
      <family val="2"/>
      <scheme val="minor"/>
    </font>
    <font>
      <b/>
      <sz val="10"/>
      <color rgb="FF22222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0" xfId="2" applyAlignment="1">
      <alignment vertical="center" wrapText="1"/>
    </xf>
    <xf numFmtId="0" fontId="4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9" fontId="5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9" fontId="10" fillId="0" borderId="0" xfId="0" applyNumberFormat="1" applyFont="1" applyAlignment="1">
      <alignment horizontal="right" vertical="center" wrapText="1"/>
    </xf>
    <xf numFmtId="17" fontId="10" fillId="0" borderId="1" xfId="0" applyNumberFormat="1" applyFont="1" applyBorder="1" applyAlignment="1">
      <alignment horizontal="right" vertical="center" wrapText="1"/>
    </xf>
    <xf numFmtId="9" fontId="9" fillId="0" borderId="0" xfId="1" applyFont="1"/>
    <xf numFmtId="2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2" fillId="0" borderId="0" xfId="2" applyFont="1" applyAlignment="1">
      <alignment vertical="center" wrapText="1"/>
    </xf>
    <xf numFmtId="0" fontId="13" fillId="0" borderId="0" xfId="0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94F8-19EB-4D56-B77D-9272A12275D8}">
  <dimension ref="A1:O48"/>
  <sheetViews>
    <sheetView tabSelected="1" view="pageBreakPreview" topLeftCell="A43" zoomScale="115" zoomScaleNormal="100" zoomScaleSheetLayoutView="115" workbookViewId="0">
      <selection activeCell="D53" sqref="C53:D53"/>
    </sheetView>
  </sheetViews>
  <sheetFormatPr defaultRowHeight="14.4" x14ac:dyDescent="0.3"/>
  <cols>
    <col min="1" max="1" width="25.77734375" customWidth="1"/>
    <col min="2" max="2" width="4.21875" customWidth="1"/>
    <col min="3" max="14" width="7.77734375" style="16" customWidth="1"/>
  </cols>
  <sheetData>
    <row r="1" spans="1:15" ht="22.8" x14ac:dyDescent="0.3">
      <c r="A1" s="1" t="s">
        <v>0</v>
      </c>
      <c r="B1" s="1"/>
    </row>
    <row r="2" spans="1:15" x14ac:dyDescent="0.3">
      <c r="A2" s="3"/>
      <c r="B2" s="3"/>
    </row>
    <row r="3" spans="1:15" x14ac:dyDescent="0.3">
      <c r="A3" s="24"/>
      <c r="B3" s="4"/>
      <c r="C3" s="20">
        <v>40603</v>
      </c>
      <c r="D3" s="20">
        <v>40969</v>
      </c>
      <c r="E3" s="20">
        <v>41334</v>
      </c>
      <c r="F3" s="20">
        <v>41699</v>
      </c>
      <c r="G3" s="20">
        <v>42064</v>
      </c>
      <c r="H3" s="20">
        <v>42430</v>
      </c>
      <c r="I3" s="20">
        <v>42795</v>
      </c>
      <c r="J3" s="20">
        <v>43160</v>
      </c>
      <c r="K3" s="20">
        <v>43525</v>
      </c>
      <c r="L3" s="20">
        <v>43891</v>
      </c>
      <c r="M3" s="20">
        <v>44256</v>
      </c>
      <c r="N3" s="20">
        <v>44621</v>
      </c>
      <c r="O3" s="6"/>
    </row>
    <row r="4" spans="1:15" x14ac:dyDescent="0.3">
      <c r="A4" s="24" t="s">
        <v>1</v>
      </c>
      <c r="B4" s="7"/>
      <c r="C4" s="17">
        <v>452</v>
      </c>
      <c r="D4" s="17">
        <v>770</v>
      </c>
      <c r="E4" s="18">
        <v>1037</v>
      </c>
      <c r="F4" s="18">
        <v>1179</v>
      </c>
      <c r="G4" s="18">
        <v>1843</v>
      </c>
      <c r="H4" s="18">
        <v>2123</v>
      </c>
      <c r="I4" s="18">
        <v>1583</v>
      </c>
      <c r="J4" s="18">
        <v>1604</v>
      </c>
      <c r="K4" s="18">
        <v>2817</v>
      </c>
      <c r="L4" s="18">
        <v>2441</v>
      </c>
      <c r="M4" s="17">
        <v>765</v>
      </c>
      <c r="N4" s="18">
        <v>1825</v>
      </c>
      <c r="O4" s="9"/>
    </row>
    <row r="5" spans="1:15" x14ac:dyDescent="0.3">
      <c r="A5" s="24" t="s">
        <v>2</v>
      </c>
      <c r="B5" s="7"/>
      <c r="C5" s="17">
        <v>346</v>
      </c>
      <c r="D5" s="17">
        <v>650</v>
      </c>
      <c r="E5" s="17">
        <v>751</v>
      </c>
      <c r="F5" s="17">
        <v>897</v>
      </c>
      <c r="G5" s="18">
        <v>1586</v>
      </c>
      <c r="H5" s="18">
        <v>1986</v>
      </c>
      <c r="I5" s="18">
        <v>1330</v>
      </c>
      <c r="J5" s="18">
        <v>1819</v>
      </c>
      <c r="K5" s="18">
        <v>2639</v>
      </c>
      <c r="L5" s="18">
        <v>2181</v>
      </c>
      <c r="M5" s="18">
        <v>1214</v>
      </c>
      <c r="N5" s="18">
        <v>1880</v>
      </c>
      <c r="O5" s="9"/>
    </row>
    <row r="6" spans="1:15" x14ac:dyDescent="0.3">
      <c r="A6" s="24" t="s">
        <v>3</v>
      </c>
      <c r="B6" s="10"/>
      <c r="C6" s="17">
        <v>105</v>
      </c>
      <c r="D6" s="17">
        <v>120</v>
      </c>
      <c r="E6" s="17">
        <v>286</v>
      </c>
      <c r="F6" s="17">
        <v>283</v>
      </c>
      <c r="G6" s="17">
        <v>257</v>
      </c>
      <c r="H6" s="17">
        <v>137</v>
      </c>
      <c r="I6" s="17">
        <v>253</v>
      </c>
      <c r="J6" s="17">
        <v>-216</v>
      </c>
      <c r="K6" s="17">
        <v>178</v>
      </c>
      <c r="L6" s="17">
        <v>260</v>
      </c>
      <c r="M6" s="17">
        <v>-449</v>
      </c>
      <c r="N6" s="17">
        <v>-56</v>
      </c>
      <c r="O6" s="11"/>
    </row>
    <row r="7" spans="1:15" x14ac:dyDescent="0.3">
      <c r="A7" s="24" t="s">
        <v>4</v>
      </c>
      <c r="B7" s="7"/>
      <c r="C7" s="19">
        <v>0.23</v>
      </c>
      <c r="D7" s="19">
        <v>0.16</v>
      </c>
      <c r="E7" s="19">
        <v>0.28000000000000003</v>
      </c>
      <c r="F7" s="19">
        <v>0.24</v>
      </c>
      <c r="G7" s="19">
        <v>0.14000000000000001</v>
      </c>
      <c r="H7" s="19">
        <v>0.06</v>
      </c>
      <c r="I7" s="19">
        <v>0.16</v>
      </c>
      <c r="J7" s="19">
        <v>-0.13</v>
      </c>
      <c r="K7" s="19">
        <v>0.06</v>
      </c>
      <c r="L7" s="19">
        <v>0.11</v>
      </c>
      <c r="M7" s="19">
        <v>-0.59</v>
      </c>
      <c r="N7" s="19">
        <v>-0.03</v>
      </c>
      <c r="O7" s="12"/>
    </row>
    <row r="8" spans="1:15" x14ac:dyDescent="0.3">
      <c r="A8" s="24" t="s">
        <v>5</v>
      </c>
      <c r="B8" s="7"/>
      <c r="C8" s="17">
        <v>107</v>
      </c>
      <c r="D8" s="17">
        <v>88</v>
      </c>
      <c r="E8" s="17">
        <v>10</v>
      </c>
      <c r="F8" s="17">
        <v>75</v>
      </c>
      <c r="G8" s="17">
        <v>83</v>
      </c>
      <c r="H8" s="17">
        <v>146</v>
      </c>
      <c r="I8" s="17">
        <v>150</v>
      </c>
      <c r="J8" s="17">
        <v>499</v>
      </c>
      <c r="K8" s="17">
        <v>419</v>
      </c>
      <c r="L8" s="17">
        <v>473</v>
      </c>
      <c r="M8" s="17">
        <v>568</v>
      </c>
      <c r="N8" s="17">
        <v>761</v>
      </c>
      <c r="O8" s="8"/>
    </row>
    <row r="9" spans="1:15" x14ac:dyDescent="0.3">
      <c r="A9" s="24" t="s">
        <v>6</v>
      </c>
      <c r="B9" s="7"/>
      <c r="C9" s="17">
        <v>4</v>
      </c>
      <c r="D9" s="17">
        <v>5</v>
      </c>
      <c r="E9" s="17">
        <v>3</v>
      </c>
      <c r="F9" s="17">
        <v>4</v>
      </c>
      <c r="G9" s="17">
        <v>5</v>
      </c>
      <c r="H9" s="17">
        <v>41</v>
      </c>
      <c r="I9" s="17">
        <v>104</v>
      </c>
      <c r="J9" s="17">
        <v>150</v>
      </c>
      <c r="K9" s="17">
        <v>234</v>
      </c>
      <c r="L9" s="17">
        <v>220</v>
      </c>
      <c r="M9" s="17">
        <v>185</v>
      </c>
      <c r="N9" s="17">
        <v>167</v>
      </c>
      <c r="O9" s="8"/>
    </row>
    <row r="10" spans="1:15" x14ac:dyDescent="0.3">
      <c r="A10" s="24" t="s">
        <v>7</v>
      </c>
      <c r="B10" s="7"/>
      <c r="C10" s="17">
        <v>4</v>
      </c>
      <c r="D10" s="17">
        <v>4</v>
      </c>
      <c r="E10" s="17">
        <v>4</v>
      </c>
      <c r="F10" s="17">
        <v>6</v>
      </c>
      <c r="G10" s="17">
        <v>10</v>
      </c>
      <c r="H10" s="17">
        <v>14</v>
      </c>
      <c r="I10" s="17">
        <v>14</v>
      </c>
      <c r="J10" s="17">
        <v>16</v>
      </c>
      <c r="K10" s="17">
        <v>14</v>
      </c>
      <c r="L10" s="17">
        <v>21</v>
      </c>
      <c r="M10" s="17">
        <v>20</v>
      </c>
      <c r="N10" s="17">
        <v>21</v>
      </c>
      <c r="O10" s="8"/>
    </row>
    <row r="11" spans="1:15" x14ac:dyDescent="0.3">
      <c r="A11" s="24" t="s">
        <v>8</v>
      </c>
      <c r="B11" s="10"/>
      <c r="C11" s="17">
        <v>204</v>
      </c>
      <c r="D11" s="17">
        <v>199</v>
      </c>
      <c r="E11" s="17">
        <v>289</v>
      </c>
      <c r="F11" s="17">
        <v>347</v>
      </c>
      <c r="G11" s="17">
        <v>326</v>
      </c>
      <c r="H11" s="17">
        <v>228</v>
      </c>
      <c r="I11" s="17">
        <v>284</v>
      </c>
      <c r="J11" s="17">
        <v>117</v>
      </c>
      <c r="K11" s="17">
        <v>348</v>
      </c>
      <c r="L11" s="17">
        <v>493</v>
      </c>
      <c r="M11" s="17">
        <v>-86</v>
      </c>
      <c r="N11" s="17">
        <v>516</v>
      </c>
      <c r="O11" s="11"/>
    </row>
    <row r="12" spans="1:15" x14ac:dyDescent="0.3">
      <c r="A12" s="24" t="s">
        <v>9</v>
      </c>
      <c r="B12" s="7"/>
      <c r="C12" s="19">
        <v>0.3</v>
      </c>
      <c r="D12" s="19">
        <v>0.35</v>
      </c>
      <c r="E12" s="19">
        <v>0.32</v>
      </c>
      <c r="F12" s="19">
        <v>0.32</v>
      </c>
      <c r="G12" s="19">
        <v>0.28000000000000003</v>
      </c>
      <c r="H12" s="19">
        <v>0.3</v>
      </c>
      <c r="I12" s="19">
        <v>0.27</v>
      </c>
      <c r="J12" s="19">
        <v>0.26</v>
      </c>
      <c r="K12" s="19">
        <v>0.27</v>
      </c>
      <c r="L12" s="19">
        <v>0.44</v>
      </c>
      <c r="M12" s="19">
        <v>-1.21</v>
      </c>
      <c r="N12" s="19">
        <v>0.32</v>
      </c>
      <c r="O12" s="8"/>
    </row>
    <row r="13" spans="1:15" x14ac:dyDescent="0.3">
      <c r="A13" s="24" t="s">
        <v>10</v>
      </c>
      <c r="B13" s="10"/>
      <c r="C13" s="17">
        <v>143</v>
      </c>
      <c r="D13" s="17">
        <v>129</v>
      </c>
      <c r="E13" s="17">
        <v>197</v>
      </c>
      <c r="F13" s="17">
        <v>236</v>
      </c>
      <c r="G13" s="17">
        <v>236</v>
      </c>
      <c r="H13" s="17">
        <v>160</v>
      </c>
      <c r="I13" s="17">
        <v>207</v>
      </c>
      <c r="J13" s="17">
        <v>87</v>
      </c>
      <c r="K13" s="17">
        <v>253</v>
      </c>
      <c r="L13" s="17">
        <v>274</v>
      </c>
      <c r="M13" s="17">
        <v>-189</v>
      </c>
      <c r="N13" s="17">
        <v>351</v>
      </c>
      <c r="O13" s="11"/>
    </row>
    <row r="14" spans="1:15" x14ac:dyDescent="0.3">
      <c r="A14" s="24" t="s">
        <v>11</v>
      </c>
      <c r="B14" s="7"/>
      <c r="C14" s="17">
        <v>7.34</v>
      </c>
      <c r="D14" s="17">
        <v>4.92</v>
      </c>
      <c r="E14" s="17">
        <v>6.95</v>
      </c>
      <c r="F14" s="17">
        <v>8</v>
      </c>
      <c r="G14" s="17">
        <v>9.58</v>
      </c>
      <c r="H14" s="17">
        <v>7.33</v>
      </c>
      <c r="I14" s="17">
        <v>9.56</v>
      </c>
      <c r="J14" s="17">
        <v>4.01</v>
      </c>
      <c r="K14" s="17">
        <v>11.04</v>
      </c>
      <c r="L14" s="17">
        <v>10.73</v>
      </c>
      <c r="M14" s="17">
        <v>-6.81</v>
      </c>
      <c r="N14" s="17">
        <v>12.68</v>
      </c>
      <c r="O14" s="8"/>
    </row>
    <row r="15" spans="1:15" x14ac:dyDescent="0.3">
      <c r="A15" s="24" t="s">
        <v>12</v>
      </c>
      <c r="B15" s="7"/>
      <c r="C15" s="19">
        <v>0.24</v>
      </c>
      <c r="D15" s="19">
        <v>0.24</v>
      </c>
      <c r="E15" s="19">
        <v>0.23</v>
      </c>
      <c r="F15" s="19">
        <v>0.25</v>
      </c>
      <c r="G15" s="19">
        <v>0.21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</row>
    <row r="16" spans="1:15" x14ac:dyDescent="0.3">
      <c r="A16" s="16"/>
    </row>
    <row r="17" spans="1:15" x14ac:dyDescent="0.3">
      <c r="A17" s="16"/>
    </row>
    <row r="18" spans="1:15" ht="22.8" x14ac:dyDescent="0.3">
      <c r="A18" s="25" t="s">
        <v>13</v>
      </c>
      <c r="B18" s="1"/>
    </row>
    <row r="19" spans="1:15" x14ac:dyDescent="0.3">
      <c r="A19" s="26"/>
      <c r="B19" s="3"/>
    </row>
    <row r="20" spans="1:15" x14ac:dyDescent="0.3">
      <c r="A20" s="27"/>
      <c r="B20" s="2"/>
    </row>
    <row r="21" spans="1:15" x14ac:dyDescent="0.3">
      <c r="A21" s="24"/>
      <c r="B21" s="4"/>
      <c r="C21" s="20">
        <v>40603</v>
      </c>
      <c r="D21" s="20">
        <v>40969</v>
      </c>
      <c r="E21" s="20">
        <v>41334</v>
      </c>
      <c r="F21" s="20">
        <v>41699</v>
      </c>
      <c r="G21" s="20">
        <v>42064</v>
      </c>
      <c r="H21" s="20">
        <v>42430</v>
      </c>
      <c r="I21" s="20">
        <v>42795</v>
      </c>
      <c r="J21" s="20">
        <v>43160</v>
      </c>
      <c r="K21" s="20">
        <v>43525</v>
      </c>
      <c r="L21" s="20">
        <v>43891</v>
      </c>
      <c r="M21" s="20">
        <v>44256</v>
      </c>
      <c r="N21" s="20">
        <v>44621</v>
      </c>
      <c r="O21" s="5"/>
    </row>
    <row r="22" spans="1:15" x14ac:dyDescent="0.3">
      <c r="A22" s="24" t="s">
        <v>14</v>
      </c>
      <c r="B22" s="7"/>
      <c r="C22" s="17">
        <v>70</v>
      </c>
      <c r="D22" s="17">
        <v>78</v>
      </c>
      <c r="E22" s="17">
        <v>78</v>
      </c>
      <c r="F22" s="17">
        <v>99</v>
      </c>
      <c r="G22" s="17">
        <v>100</v>
      </c>
      <c r="H22" s="17">
        <v>108</v>
      </c>
      <c r="I22" s="17">
        <v>108</v>
      </c>
      <c r="J22" s="17">
        <v>108</v>
      </c>
      <c r="K22" s="17">
        <v>115</v>
      </c>
      <c r="L22" s="17">
        <v>126</v>
      </c>
      <c r="M22" s="17">
        <v>139</v>
      </c>
      <c r="N22" s="17">
        <v>139</v>
      </c>
      <c r="O22" s="8"/>
    </row>
    <row r="23" spans="1:15" x14ac:dyDescent="0.3">
      <c r="A23" s="24" t="s">
        <v>15</v>
      </c>
      <c r="B23" s="7"/>
      <c r="C23" s="17">
        <v>842</v>
      </c>
      <c r="D23" s="18">
        <v>1365</v>
      </c>
      <c r="E23" s="18">
        <v>1351</v>
      </c>
      <c r="F23" s="18">
        <v>1694</v>
      </c>
      <c r="G23" s="18">
        <v>1747</v>
      </c>
      <c r="H23" s="18">
        <v>1687</v>
      </c>
      <c r="I23" s="18">
        <v>1896</v>
      </c>
      <c r="J23" s="18">
        <v>1102</v>
      </c>
      <c r="K23" s="18">
        <v>2354</v>
      </c>
      <c r="L23" s="18">
        <v>4682</v>
      </c>
      <c r="M23" s="18">
        <v>8181</v>
      </c>
      <c r="N23" s="18">
        <v>8536</v>
      </c>
      <c r="O23" s="9"/>
    </row>
    <row r="24" spans="1:15" x14ac:dyDescent="0.3">
      <c r="A24" s="24" t="s">
        <v>16</v>
      </c>
      <c r="B24" s="7"/>
      <c r="C24" s="17">
        <v>945</v>
      </c>
      <c r="D24" s="18">
        <v>2087</v>
      </c>
      <c r="E24" s="18">
        <v>1678</v>
      </c>
      <c r="F24" s="18">
        <v>2574</v>
      </c>
      <c r="G24" s="18">
        <v>3486</v>
      </c>
      <c r="H24" s="18">
        <v>3123</v>
      </c>
      <c r="I24" s="18">
        <v>3980</v>
      </c>
      <c r="J24" s="18">
        <v>3703</v>
      </c>
      <c r="K24" s="18">
        <v>3516</v>
      </c>
      <c r="L24" s="18">
        <v>3715</v>
      </c>
      <c r="M24" s="18">
        <v>4593</v>
      </c>
      <c r="N24" s="18">
        <v>5196</v>
      </c>
      <c r="O24" s="9"/>
    </row>
    <row r="25" spans="1:15" x14ac:dyDescent="0.3">
      <c r="A25" s="24" t="s">
        <v>17</v>
      </c>
      <c r="B25" s="10"/>
      <c r="C25" s="17">
        <v>361</v>
      </c>
      <c r="D25" s="18">
        <v>1179</v>
      </c>
      <c r="E25" s="18">
        <v>1572</v>
      </c>
      <c r="F25" s="18">
        <v>1779</v>
      </c>
      <c r="G25" s="18">
        <v>2030</v>
      </c>
      <c r="H25" s="18">
        <v>1661</v>
      </c>
      <c r="I25" s="18">
        <v>1197</v>
      </c>
      <c r="J25" s="18">
        <v>3358</v>
      </c>
      <c r="K25" s="18">
        <v>2107</v>
      </c>
      <c r="L25" s="18">
        <v>1567</v>
      </c>
      <c r="M25" s="18">
        <v>3333</v>
      </c>
      <c r="N25" s="18">
        <v>3932</v>
      </c>
      <c r="O25" s="13"/>
    </row>
    <row r="26" spans="1:15" x14ac:dyDescent="0.3">
      <c r="A26" s="24" t="s">
        <v>18</v>
      </c>
      <c r="B26" s="7"/>
      <c r="C26" s="17">
        <v>15</v>
      </c>
      <c r="D26" s="17">
        <v>47</v>
      </c>
      <c r="E26" s="17">
        <v>106</v>
      </c>
      <c r="F26" s="17">
        <v>203</v>
      </c>
      <c r="G26" s="17">
        <v>228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-2</v>
      </c>
      <c r="O26" s="8"/>
    </row>
    <row r="27" spans="1:15" x14ac:dyDescent="0.3">
      <c r="A27" s="24" t="s">
        <v>19</v>
      </c>
      <c r="B27" s="7"/>
      <c r="C27" s="17">
        <v>214</v>
      </c>
      <c r="D27" s="17">
        <v>944</v>
      </c>
      <c r="E27" s="17">
        <v>820</v>
      </c>
      <c r="F27" s="17">
        <v>704</v>
      </c>
      <c r="G27" s="17">
        <v>714</v>
      </c>
      <c r="H27" s="17">
        <v>595</v>
      </c>
      <c r="I27" s="17">
        <v>517</v>
      </c>
      <c r="J27" s="17">
        <v>313</v>
      </c>
      <c r="K27" s="17">
        <v>248</v>
      </c>
      <c r="L27" s="17">
        <v>720</v>
      </c>
      <c r="M27" s="18">
        <v>1902</v>
      </c>
      <c r="N27" s="18">
        <v>2254</v>
      </c>
      <c r="O27" s="9"/>
    </row>
    <row r="28" spans="1:15" x14ac:dyDescent="0.3">
      <c r="A28" s="24" t="s">
        <v>20</v>
      </c>
      <c r="B28" s="7"/>
      <c r="C28" s="17">
        <v>11</v>
      </c>
      <c r="D28" s="17">
        <v>58</v>
      </c>
      <c r="E28" s="17">
        <v>500</v>
      </c>
      <c r="F28" s="17">
        <v>657</v>
      </c>
      <c r="G28" s="17">
        <v>803</v>
      </c>
      <c r="H28" s="17">
        <v>584</v>
      </c>
      <c r="I28" s="17">
        <v>417</v>
      </c>
      <c r="J28" s="18">
        <v>2634</v>
      </c>
      <c r="K28" s="18">
        <v>1484</v>
      </c>
      <c r="L28" s="17">
        <v>321</v>
      </c>
      <c r="M28" s="17">
        <v>745</v>
      </c>
      <c r="N28" s="17">
        <v>846</v>
      </c>
      <c r="O28" s="8"/>
    </row>
    <row r="29" spans="1:15" x14ac:dyDescent="0.3">
      <c r="A29" s="24" t="s">
        <v>21</v>
      </c>
      <c r="B29" s="7"/>
      <c r="C29" s="17">
        <v>121</v>
      </c>
      <c r="D29" s="17">
        <v>130</v>
      </c>
      <c r="E29" s="17">
        <v>146</v>
      </c>
      <c r="F29" s="17">
        <v>215</v>
      </c>
      <c r="G29" s="17">
        <v>285</v>
      </c>
      <c r="H29" s="17">
        <v>482</v>
      </c>
      <c r="I29" s="17">
        <v>262</v>
      </c>
      <c r="J29" s="17">
        <v>411</v>
      </c>
      <c r="K29" s="17">
        <v>375</v>
      </c>
      <c r="L29" s="17">
        <v>527</v>
      </c>
      <c r="M29" s="17">
        <v>686</v>
      </c>
      <c r="N29" s="17">
        <v>833</v>
      </c>
      <c r="O29" s="9"/>
    </row>
    <row r="30" spans="1:15" x14ac:dyDescent="0.3">
      <c r="A30" s="24" t="s">
        <v>22</v>
      </c>
      <c r="B30" s="10"/>
      <c r="C30" s="18">
        <v>2218</v>
      </c>
      <c r="D30" s="18">
        <v>4709</v>
      </c>
      <c r="E30" s="18">
        <v>4679</v>
      </c>
      <c r="F30" s="18">
        <v>6147</v>
      </c>
      <c r="G30" s="18">
        <v>7363</v>
      </c>
      <c r="H30" s="18">
        <v>6578</v>
      </c>
      <c r="I30" s="18">
        <v>7181</v>
      </c>
      <c r="J30" s="18">
        <v>8271</v>
      </c>
      <c r="K30" s="18">
        <v>8092</v>
      </c>
      <c r="L30" s="18">
        <v>10090</v>
      </c>
      <c r="M30" s="18">
        <v>16245</v>
      </c>
      <c r="N30" s="18">
        <v>17804</v>
      </c>
      <c r="O30" s="13"/>
    </row>
    <row r="31" spans="1:15" x14ac:dyDescent="0.3">
      <c r="A31" s="24" t="s">
        <v>23</v>
      </c>
      <c r="B31" s="7"/>
      <c r="C31" s="17">
        <v>46</v>
      </c>
      <c r="D31" s="17">
        <v>46</v>
      </c>
      <c r="E31" s="17">
        <v>51</v>
      </c>
      <c r="F31" s="17">
        <v>64</v>
      </c>
      <c r="G31" s="17">
        <v>117</v>
      </c>
      <c r="H31" s="17">
        <v>107</v>
      </c>
      <c r="I31" s="17">
        <v>102</v>
      </c>
      <c r="J31" s="17">
        <v>113</v>
      </c>
      <c r="K31" s="17">
        <v>97</v>
      </c>
      <c r="L31" s="17">
        <v>113</v>
      </c>
      <c r="M31" s="17">
        <v>174</v>
      </c>
      <c r="N31" s="17">
        <v>183</v>
      </c>
      <c r="O31" s="8"/>
    </row>
    <row r="32" spans="1:15" x14ac:dyDescent="0.3">
      <c r="A32" s="24" t="s">
        <v>24</v>
      </c>
      <c r="B32" s="7"/>
      <c r="C32" s="17">
        <v>1</v>
      </c>
      <c r="D32" s="17">
        <v>19</v>
      </c>
      <c r="E32" s="17">
        <v>36</v>
      </c>
      <c r="F32" s="17">
        <v>62</v>
      </c>
      <c r="G32" s="17">
        <v>73</v>
      </c>
      <c r="H32" s="17">
        <v>1</v>
      </c>
      <c r="I32" s="17">
        <v>0</v>
      </c>
      <c r="J32" s="17">
        <v>71</v>
      </c>
      <c r="K32" s="17">
        <v>100</v>
      </c>
      <c r="L32" s="17">
        <v>163</v>
      </c>
      <c r="M32" s="17">
        <v>229</v>
      </c>
      <c r="N32" s="17">
        <v>340</v>
      </c>
      <c r="O32" s="8"/>
    </row>
    <row r="33" spans="1:15" x14ac:dyDescent="0.3">
      <c r="A33" s="24" t="s">
        <v>25</v>
      </c>
      <c r="B33" s="7"/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664</v>
      </c>
      <c r="I33" s="17">
        <v>760</v>
      </c>
      <c r="J33" s="18">
        <v>1454</v>
      </c>
      <c r="K33" s="18">
        <v>2637</v>
      </c>
      <c r="L33" s="18">
        <v>3571</v>
      </c>
      <c r="M33" s="18">
        <v>5243</v>
      </c>
      <c r="N33" s="18">
        <v>4883</v>
      </c>
      <c r="O33" s="9"/>
    </row>
    <row r="34" spans="1:15" x14ac:dyDescent="0.3">
      <c r="A34" s="24" t="s">
        <v>26</v>
      </c>
      <c r="B34" s="10"/>
      <c r="C34" s="18">
        <v>2170</v>
      </c>
      <c r="D34" s="18">
        <v>4644</v>
      </c>
      <c r="E34" s="18">
        <v>4593</v>
      </c>
      <c r="F34" s="18">
        <v>6021</v>
      </c>
      <c r="G34" s="18">
        <v>7173</v>
      </c>
      <c r="H34" s="18">
        <v>5807</v>
      </c>
      <c r="I34" s="18">
        <v>6319</v>
      </c>
      <c r="J34" s="18">
        <v>6633</v>
      </c>
      <c r="K34" s="18">
        <v>5259</v>
      </c>
      <c r="L34" s="18">
        <v>6243</v>
      </c>
      <c r="M34" s="18">
        <v>10599</v>
      </c>
      <c r="N34" s="18">
        <v>12397</v>
      </c>
      <c r="O34" s="13"/>
    </row>
    <row r="35" spans="1:15" x14ac:dyDescent="0.3">
      <c r="A35" s="24" t="s">
        <v>27</v>
      </c>
      <c r="B35" s="7"/>
      <c r="C35" s="18">
        <v>1015</v>
      </c>
      <c r="D35" s="18">
        <v>2738</v>
      </c>
      <c r="E35" s="18">
        <v>3235</v>
      </c>
      <c r="F35" s="18">
        <v>3727</v>
      </c>
      <c r="G35" s="18">
        <v>4727</v>
      </c>
      <c r="H35" s="18">
        <v>3923</v>
      </c>
      <c r="I35" s="18">
        <v>3966</v>
      </c>
      <c r="J35" s="18">
        <v>3733</v>
      </c>
      <c r="K35" s="18">
        <v>2211</v>
      </c>
      <c r="L35" s="18">
        <v>2125</v>
      </c>
      <c r="M35" s="18">
        <v>4801</v>
      </c>
      <c r="N35" s="18">
        <v>5668</v>
      </c>
      <c r="O35" s="9"/>
    </row>
    <row r="36" spans="1:15" x14ac:dyDescent="0.3">
      <c r="A36" s="24" t="s">
        <v>28</v>
      </c>
      <c r="B36" s="7"/>
      <c r="C36" s="17">
        <v>41</v>
      </c>
      <c r="D36" s="17">
        <v>249</v>
      </c>
      <c r="E36" s="17">
        <v>105</v>
      </c>
      <c r="F36" s="17">
        <v>160</v>
      </c>
      <c r="G36" s="17">
        <v>170</v>
      </c>
      <c r="H36" s="17">
        <v>172</v>
      </c>
      <c r="I36" s="17">
        <v>231</v>
      </c>
      <c r="J36" s="17">
        <v>156</v>
      </c>
      <c r="K36" s="17">
        <v>160</v>
      </c>
      <c r="L36" s="17">
        <v>433</v>
      </c>
      <c r="M36" s="17">
        <v>251</v>
      </c>
      <c r="N36" s="17">
        <v>192</v>
      </c>
      <c r="O36" s="8"/>
    </row>
    <row r="37" spans="1:15" x14ac:dyDescent="0.3">
      <c r="A37" s="24" t="s">
        <v>29</v>
      </c>
      <c r="B37" s="7"/>
      <c r="C37" s="17">
        <v>163</v>
      </c>
      <c r="D37" s="17">
        <v>532</v>
      </c>
      <c r="E37" s="17">
        <v>171</v>
      </c>
      <c r="F37" s="17">
        <v>871</v>
      </c>
      <c r="G37" s="17">
        <v>695</v>
      </c>
      <c r="H37" s="17">
        <v>106</v>
      </c>
      <c r="I37" s="17">
        <v>110</v>
      </c>
      <c r="J37" s="17">
        <v>333</v>
      </c>
      <c r="K37" s="17">
        <v>343</v>
      </c>
      <c r="L37" s="17">
        <v>507</v>
      </c>
      <c r="M37" s="17">
        <v>673</v>
      </c>
      <c r="N37" s="18">
        <v>1339</v>
      </c>
      <c r="O37" s="8"/>
    </row>
    <row r="38" spans="1:15" x14ac:dyDescent="0.3">
      <c r="A38" s="24" t="s">
        <v>30</v>
      </c>
      <c r="B38" s="7"/>
      <c r="C38" s="17">
        <v>892</v>
      </c>
      <c r="D38" s="18">
        <v>1054</v>
      </c>
      <c r="E38" s="17">
        <v>915</v>
      </c>
      <c r="F38" s="18">
        <v>1128</v>
      </c>
      <c r="G38" s="18">
        <v>1382</v>
      </c>
      <c r="H38" s="18">
        <v>1412</v>
      </c>
      <c r="I38" s="18">
        <v>1798</v>
      </c>
      <c r="J38" s="18">
        <v>2200</v>
      </c>
      <c r="K38" s="18">
        <v>2283</v>
      </c>
      <c r="L38" s="18">
        <v>2867</v>
      </c>
      <c r="M38" s="18">
        <v>3918</v>
      </c>
      <c r="N38" s="18">
        <v>4846</v>
      </c>
      <c r="O38" s="9"/>
    </row>
    <row r="39" spans="1:15" x14ac:dyDescent="0.3">
      <c r="A39" s="24" t="s">
        <v>31</v>
      </c>
      <c r="B39" s="7"/>
      <c r="C39" s="17">
        <v>58</v>
      </c>
      <c r="D39" s="17">
        <v>71</v>
      </c>
      <c r="E39" s="17">
        <v>166</v>
      </c>
      <c r="F39" s="17">
        <v>135</v>
      </c>
      <c r="G39" s="17">
        <v>199</v>
      </c>
      <c r="H39" s="17">
        <v>195</v>
      </c>
      <c r="I39" s="17">
        <v>213</v>
      </c>
      <c r="J39" s="17">
        <v>211</v>
      </c>
      <c r="K39" s="17">
        <v>263</v>
      </c>
      <c r="L39" s="17">
        <v>311</v>
      </c>
      <c r="M39" s="17">
        <v>956</v>
      </c>
      <c r="N39" s="17">
        <v>353</v>
      </c>
      <c r="O39" s="9"/>
    </row>
    <row r="40" spans="1:15" x14ac:dyDescent="0.3">
      <c r="A40" s="24" t="s">
        <v>32</v>
      </c>
      <c r="B40" s="10"/>
      <c r="C40" s="18">
        <v>2218</v>
      </c>
      <c r="D40" s="18">
        <v>4709</v>
      </c>
      <c r="E40" s="18">
        <v>4679</v>
      </c>
      <c r="F40" s="18">
        <v>6147</v>
      </c>
      <c r="G40" s="18">
        <v>7363</v>
      </c>
      <c r="H40" s="18">
        <v>6578</v>
      </c>
      <c r="I40" s="18">
        <v>7181</v>
      </c>
      <c r="J40" s="18">
        <v>8271</v>
      </c>
      <c r="K40" s="18">
        <v>8092</v>
      </c>
      <c r="L40" s="18">
        <v>10090</v>
      </c>
      <c r="M40" s="18">
        <v>16245</v>
      </c>
      <c r="N40" s="18">
        <v>17804</v>
      </c>
      <c r="O40" s="13"/>
    </row>
    <row r="41" spans="1:15" x14ac:dyDescent="0.3">
      <c r="A41" s="16"/>
    </row>
    <row r="42" spans="1:15" x14ac:dyDescent="0.3">
      <c r="A42" s="16"/>
    </row>
    <row r="43" spans="1:15" ht="22.8" x14ac:dyDescent="0.3">
      <c r="A43" s="25" t="s">
        <v>33</v>
      </c>
      <c r="B43" s="1"/>
    </row>
    <row r="44" spans="1:15" x14ac:dyDescent="0.3">
      <c r="A44" s="26"/>
      <c r="B44" s="3"/>
    </row>
    <row r="45" spans="1:15" x14ac:dyDescent="0.3">
      <c r="A45" s="24"/>
      <c r="B45" s="4"/>
      <c r="C45" s="20">
        <v>40603</v>
      </c>
      <c r="D45" s="20">
        <v>40969</v>
      </c>
      <c r="E45" s="20">
        <v>41334</v>
      </c>
      <c r="F45" s="20">
        <v>41699</v>
      </c>
      <c r="G45" s="20">
        <v>42064</v>
      </c>
      <c r="H45" s="20">
        <v>42430</v>
      </c>
      <c r="I45" s="20">
        <v>42795</v>
      </c>
      <c r="J45" s="20">
        <v>43160</v>
      </c>
      <c r="K45" s="20">
        <v>43525</v>
      </c>
      <c r="L45" s="20">
        <v>43891</v>
      </c>
      <c r="M45" s="20">
        <v>44256</v>
      </c>
      <c r="N45" s="20">
        <v>44621</v>
      </c>
    </row>
    <row r="46" spans="1:15" x14ac:dyDescent="0.3">
      <c r="A46" s="24" t="s">
        <v>34</v>
      </c>
      <c r="B46" s="7"/>
      <c r="C46" s="17">
        <v>-445</v>
      </c>
      <c r="D46" s="18">
        <v>-1226</v>
      </c>
      <c r="E46" s="17">
        <v>121</v>
      </c>
      <c r="F46" s="17">
        <v>-689</v>
      </c>
      <c r="G46" s="17">
        <v>-941</v>
      </c>
      <c r="H46" s="17">
        <v>490</v>
      </c>
      <c r="I46" s="17">
        <v>-566</v>
      </c>
      <c r="J46" s="18">
        <v>1155</v>
      </c>
      <c r="K46" s="17">
        <v>478</v>
      </c>
      <c r="L46" s="17">
        <v>-232</v>
      </c>
      <c r="M46" s="17">
        <v>-671</v>
      </c>
      <c r="N46" s="17">
        <v>-452</v>
      </c>
    </row>
    <row r="47" spans="1:15" x14ac:dyDescent="0.3">
      <c r="A47" s="24" t="s">
        <v>35</v>
      </c>
      <c r="B47" s="7"/>
      <c r="C47" s="17">
        <v>81</v>
      </c>
      <c r="D47" s="17">
        <v>28</v>
      </c>
      <c r="E47" s="17">
        <v>-15</v>
      </c>
      <c r="F47" s="17">
        <v>-185</v>
      </c>
      <c r="G47" s="17">
        <v>-96</v>
      </c>
      <c r="H47" s="17">
        <v>191</v>
      </c>
      <c r="I47" s="17">
        <v>14</v>
      </c>
      <c r="J47" s="17">
        <v>-973</v>
      </c>
      <c r="K47" s="17">
        <v>-971</v>
      </c>
      <c r="L47" s="18">
        <v>-1721</v>
      </c>
      <c r="M47" s="18">
        <v>-3317</v>
      </c>
      <c r="N47" s="17">
        <v>127</v>
      </c>
    </row>
    <row r="48" spans="1:15" x14ac:dyDescent="0.3">
      <c r="A48" s="24" t="s">
        <v>36</v>
      </c>
      <c r="B48" s="7"/>
      <c r="C48" s="17">
        <v>198</v>
      </c>
      <c r="D48" s="18">
        <v>1564</v>
      </c>
      <c r="E48" s="17">
        <v>-442</v>
      </c>
      <c r="F48" s="18">
        <v>1566</v>
      </c>
      <c r="G48" s="17">
        <v>852</v>
      </c>
      <c r="H48" s="17">
        <v>-554</v>
      </c>
      <c r="I48" s="17">
        <v>335</v>
      </c>
      <c r="J48" s="17">
        <v>-493</v>
      </c>
      <c r="K48" s="17">
        <v>970</v>
      </c>
      <c r="L48" s="18">
        <v>1974</v>
      </c>
      <c r="M48" s="18">
        <v>4259</v>
      </c>
      <c r="N48" s="17">
        <v>235</v>
      </c>
    </row>
  </sheetData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D5F8-62AB-4226-ACF0-9B6AB998C81C}">
  <dimension ref="A1:N23"/>
  <sheetViews>
    <sheetView view="pageBreakPreview" zoomScaleNormal="100" zoomScaleSheetLayoutView="100" workbookViewId="0">
      <selection activeCell="C19" sqref="C19"/>
    </sheetView>
  </sheetViews>
  <sheetFormatPr defaultRowHeight="14.4" x14ac:dyDescent="0.3"/>
  <cols>
    <col min="1" max="1" width="36.109375" customWidth="1"/>
    <col min="2" max="2" width="8.6640625" customWidth="1"/>
    <col min="3" max="14" width="8.6640625" style="16" customWidth="1"/>
  </cols>
  <sheetData>
    <row r="1" spans="1:14" ht="15.6" x14ac:dyDescent="0.3">
      <c r="A1" s="15" t="s">
        <v>37</v>
      </c>
      <c r="B1" s="14"/>
      <c r="C1" s="20">
        <v>40603</v>
      </c>
      <c r="D1" s="20">
        <v>40969</v>
      </c>
      <c r="E1" s="20">
        <v>41334</v>
      </c>
      <c r="F1" s="20">
        <v>41699</v>
      </c>
      <c r="G1" s="20">
        <v>42064</v>
      </c>
      <c r="H1" s="20">
        <v>42430</v>
      </c>
      <c r="I1" s="20">
        <v>42795</v>
      </c>
      <c r="J1" s="20">
        <v>43160</v>
      </c>
      <c r="K1" s="20">
        <v>43525</v>
      </c>
      <c r="L1" s="20">
        <v>43891</v>
      </c>
      <c r="M1" s="20">
        <v>44256</v>
      </c>
      <c r="N1" s="20">
        <v>44621</v>
      </c>
    </row>
    <row r="2" spans="1:14" x14ac:dyDescent="0.3">
      <c r="A2" s="16"/>
    </row>
    <row r="3" spans="1:14" x14ac:dyDescent="0.3">
      <c r="A3" s="16" t="s">
        <v>38</v>
      </c>
      <c r="D3" s="21">
        <f>Input!D4/Input!C4-1</f>
        <v>0.70353982300884965</v>
      </c>
      <c r="E3" s="21">
        <f>Input!E4/Input!D4-1</f>
        <v>0.34675324675324681</v>
      </c>
      <c r="F3" s="21">
        <f>Input!F4/Input!E4-1</f>
        <v>0.13693346190935385</v>
      </c>
      <c r="G3" s="21">
        <f>Input!G4/Input!F4-1</f>
        <v>0.56318914334181502</v>
      </c>
      <c r="H3" s="21">
        <f>Input!H4/Input!G4-1</f>
        <v>0.15192620727075412</v>
      </c>
      <c r="I3" s="21">
        <f>Input!I4/Input!H4-1</f>
        <v>-0.25435704192180875</v>
      </c>
      <c r="J3" s="21">
        <f>Input!J4/Input!I4-1</f>
        <v>1.3265950726468745E-2</v>
      </c>
      <c r="K3" s="21">
        <f>Input!K4/Input!J4-1</f>
        <v>0.75623441396508717</v>
      </c>
      <c r="L3" s="21">
        <f>Input!L4/Input!K4-1</f>
        <v>-0.13347532836350728</v>
      </c>
      <c r="M3" s="21">
        <f>Input!M4/Input!L4-1</f>
        <v>-0.68660385088078657</v>
      </c>
      <c r="N3" s="21">
        <f>Input!N4/Input!M4-1</f>
        <v>1.3856209150326797</v>
      </c>
    </row>
    <row r="4" spans="1:14" x14ac:dyDescent="0.3">
      <c r="A4" s="16" t="s">
        <v>39</v>
      </c>
      <c r="C4" s="19">
        <v>0.23</v>
      </c>
      <c r="D4" s="19">
        <v>0.16</v>
      </c>
      <c r="E4" s="19">
        <v>0.28000000000000003</v>
      </c>
      <c r="F4" s="19">
        <v>0.24</v>
      </c>
      <c r="G4" s="19">
        <v>0.14000000000000001</v>
      </c>
      <c r="H4" s="19">
        <v>0.06</v>
      </c>
      <c r="I4" s="19">
        <v>0.16</v>
      </c>
      <c r="J4" s="19">
        <v>-0.13</v>
      </c>
      <c r="K4" s="19">
        <v>0.06</v>
      </c>
      <c r="L4" s="19">
        <v>0.11</v>
      </c>
      <c r="M4" s="19">
        <v>-0.59</v>
      </c>
      <c r="N4" s="19">
        <v>-0.03</v>
      </c>
    </row>
    <row r="5" spans="1:14" x14ac:dyDescent="0.3">
      <c r="A5" s="16" t="s">
        <v>40</v>
      </c>
      <c r="C5" s="21">
        <f>Input!C13/Input!C4</f>
        <v>0.3163716814159292</v>
      </c>
      <c r="D5" s="21">
        <f>Input!D13/Input!D4</f>
        <v>0.16753246753246753</v>
      </c>
      <c r="E5" s="21">
        <f>Input!E13/Input!E4</f>
        <v>0.18997107039537126</v>
      </c>
      <c r="F5" s="21">
        <f>Input!F13/Input!F4</f>
        <v>0.20016963528413911</v>
      </c>
      <c r="G5" s="21">
        <f>Input!G13/Input!G4</f>
        <v>0.12805208898534998</v>
      </c>
      <c r="H5" s="21">
        <f>Input!H13/Input!H4</f>
        <v>7.536504945831371E-2</v>
      </c>
      <c r="I5" s="21">
        <f>Input!I13/Input!I4</f>
        <v>0.13076437144662034</v>
      </c>
      <c r="J5" s="21">
        <f>Input!J13/Input!J4</f>
        <v>5.4239401496259353E-2</v>
      </c>
      <c r="K5" s="21">
        <f>Input!K13/Input!K4</f>
        <v>8.9811856585019528E-2</v>
      </c>
      <c r="L5" s="21">
        <f>Input!L13/Input!L4</f>
        <v>0.11224907824662024</v>
      </c>
      <c r="M5" s="21">
        <f>Input!M13/Input!M4</f>
        <v>-0.24705882352941178</v>
      </c>
      <c r="N5" s="21">
        <f>Input!N13/Input!N4</f>
        <v>0.19232876712328767</v>
      </c>
    </row>
    <row r="6" spans="1:14" x14ac:dyDescent="0.3">
      <c r="A6" s="16"/>
    </row>
    <row r="7" spans="1:14" x14ac:dyDescent="0.3">
      <c r="A7" s="16" t="s">
        <v>41</v>
      </c>
      <c r="C7" s="22">
        <f>Input!C4/Input!C31</f>
        <v>9.8260869565217384</v>
      </c>
      <c r="D7" s="22">
        <f>Input!D4/Input!D31</f>
        <v>16.739130434782609</v>
      </c>
      <c r="E7" s="22">
        <f>Input!E4/Input!E31</f>
        <v>20.333333333333332</v>
      </c>
      <c r="F7" s="22">
        <f>Input!F4/Input!F31</f>
        <v>18.421875</v>
      </c>
      <c r="G7" s="22">
        <f>Input!G4/Input!G31</f>
        <v>15.752136752136753</v>
      </c>
      <c r="H7" s="22">
        <f>Input!H4/Input!H31</f>
        <v>19.841121495327101</v>
      </c>
      <c r="I7" s="22">
        <f>Input!I4/Input!I31</f>
        <v>15.519607843137255</v>
      </c>
      <c r="J7" s="22">
        <f>Input!J4/Input!J31</f>
        <v>14.194690265486726</v>
      </c>
      <c r="K7" s="22">
        <f>Input!K4/Input!K31</f>
        <v>29.041237113402062</v>
      </c>
      <c r="L7" s="22">
        <f>Input!L4/Input!L31</f>
        <v>21.601769911504423</v>
      </c>
      <c r="M7" s="22">
        <f>Input!M4/Input!M31</f>
        <v>4.3965517241379306</v>
      </c>
      <c r="N7" s="22">
        <f>Input!N4/Input!N31</f>
        <v>9.972677595628415</v>
      </c>
    </row>
    <row r="8" spans="1:14" x14ac:dyDescent="0.3">
      <c r="A8" s="16" t="s">
        <v>42</v>
      </c>
      <c r="C8" s="23">
        <f>(Input!C35+Input!C36+Input!C38+Input!C39)-(Input!C27+Input!C28+Input!C29)</f>
        <v>1660</v>
      </c>
      <c r="D8" s="23">
        <f>(Input!D35+Input!D36+Input!D38+Input!D39)-(Input!D27+Input!D28+Input!D29)</f>
        <v>2980</v>
      </c>
      <c r="E8" s="23">
        <f>(Input!E35+Input!E36+Input!E38+Input!E39)-(Input!E27+Input!E28+Input!E29)</f>
        <v>2955</v>
      </c>
      <c r="F8" s="23">
        <f>(Input!F35+Input!F36+Input!F38+Input!F39)-(Input!F27+Input!F28+Input!F29)</f>
        <v>3574</v>
      </c>
      <c r="G8" s="23">
        <f>(Input!G35+Input!G36+Input!G38+Input!G39)-(Input!G27+Input!G28+Input!G29)</f>
        <v>4676</v>
      </c>
      <c r="H8" s="23">
        <f>(Input!H35+Input!H36+Input!H38+Input!H39)-(Input!H27+Input!H28+Input!H29)</f>
        <v>4041</v>
      </c>
      <c r="I8" s="23">
        <f>(Input!I35+Input!I36+Input!I38+Input!I39)-(Input!I27+Input!I28+Input!I29)</f>
        <v>5012</v>
      </c>
      <c r="J8" s="23">
        <f>(Input!J35+Input!J36+Input!J38+Input!J39)-(Input!J27+Input!J28+Input!J29)</f>
        <v>2942</v>
      </c>
      <c r="K8" s="23">
        <f>(Input!K35+Input!K36+Input!K38+Input!K39)-(Input!K27+Input!K28+Input!K29)</f>
        <v>2810</v>
      </c>
      <c r="L8" s="23">
        <f>(Input!L35+Input!L36+Input!L38+Input!L39)-(Input!L27+Input!L28+Input!L29)</f>
        <v>4168</v>
      </c>
      <c r="M8" s="23">
        <f>(Input!M35+Input!M36+Input!M38+Input!M39)-(Input!M27+Input!M28+Input!M29)</f>
        <v>6593</v>
      </c>
      <c r="N8" s="23">
        <f>(Input!N35+Input!N36+Input!N38+Input!N39)-(Input!N27+Input!N28+Input!N29)</f>
        <v>7126</v>
      </c>
    </row>
    <row r="9" spans="1:14" x14ac:dyDescent="0.3">
      <c r="A9" s="16" t="s">
        <v>43</v>
      </c>
      <c r="C9" s="21">
        <f>C8/Input!C4</f>
        <v>3.6725663716814161</v>
      </c>
      <c r="D9" s="21">
        <f>D8/Input!D4</f>
        <v>3.8701298701298703</v>
      </c>
      <c r="E9" s="21">
        <f>E8/Input!E4</f>
        <v>2.8495660559305689</v>
      </c>
      <c r="F9" s="21">
        <f>F8/Input!F4</f>
        <v>3.0313825275657336</v>
      </c>
      <c r="G9" s="21">
        <f>G8/Input!G4</f>
        <v>2.5371676614215954</v>
      </c>
      <c r="H9" s="21">
        <f>H8/Input!H4</f>
        <v>1.9034385303815355</v>
      </c>
      <c r="I9" s="21">
        <f>I8/Input!I4</f>
        <v>3.1661402400505367</v>
      </c>
      <c r="J9" s="21">
        <f>J8/Input!J4</f>
        <v>1.8341645885286784</v>
      </c>
      <c r="K9" s="21">
        <f>K8/Input!K4</f>
        <v>0.99751508697195601</v>
      </c>
      <c r="L9" s="21">
        <f>L8/Input!L4</f>
        <v>1.7074969274887342</v>
      </c>
      <c r="M9" s="21">
        <f>M8/Input!M4</f>
        <v>8.6183006535947708</v>
      </c>
      <c r="N9" s="21">
        <f>N8/Input!N4</f>
        <v>3.9046575342465752</v>
      </c>
    </row>
    <row r="10" spans="1:14" x14ac:dyDescent="0.3">
      <c r="A10" s="16" t="s">
        <v>44</v>
      </c>
      <c r="C10" s="22">
        <f>365/(Input!C4/AVERAGE(Input!C36,Input!B36))</f>
        <v>33.108407079646021</v>
      </c>
      <c r="D10" s="22">
        <f>365/(Input!D4/AVERAGE(Input!D36,Input!C36))</f>
        <v>68.733766233766232</v>
      </c>
      <c r="E10" s="22">
        <f>365/(Input!E4/AVERAGE(Input!E36,Input!D36))</f>
        <v>62.299903567984572</v>
      </c>
      <c r="F10" s="22">
        <f>365/(Input!F4/AVERAGE(Input!F36,Input!E36))</f>
        <v>41.019932145886351</v>
      </c>
      <c r="G10" s="22">
        <f>365/(Input!G4/AVERAGE(Input!G36,Input!F36))</f>
        <v>32.677699403147045</v>
      </c>
      <c r="H10" s="22">
        <f>365/(Input!H4/AVERAGE(Input!H36,Input!G36))</f>
        <v>29.399434762129065</v>
      </c>
      <c r="I10" s="22">
        <f>365/(Input!I4/AVERAGE(Input!I36,Input!H36))</f>
        <v>46.460833859759951</v>
      </c>
      <c r="J10" s="22">
        <f>365/(Input!J4/AVERAGE(Input!J36,Input!I36))</f>
        <v>44.0321072319202</v>
      </c>
      <c r="K10" s="22">
        <f>365/(Input!K4/AVERAGE(Input!K36,Input!J36))</f>
        <v>20.472133475328363</v>
      </c>
      <c r="L10" s="22">
        <f>365/(Input!L4/AVERAGE(Input!L36,Input!K36))</f>
        <v>44.335313396149118</v>
      </c>
      <c r="M10" s="22">
        <f>365/(Input!M4/AVERAGE(Input!M36,Input!L36))</f>
        <v>163.17647058823528</v>
      </c>
      <c r="N10" s="22">
        <f>365/(Input!N4/AVERAGE(Input!N36,Input!M36))</f>
        <v>44.3</v>
      </c>
    </row>
    <row r="11" spans="1:14" x14ac:dyDescent="0.3">
      <c r="A11" s="16" t="s">
        <v>45</v>
      </c>
      <c r="C11" s="22">
        <f>365/(Input!C4/AVERAGE(Input!C35,Input!B35))</f>
        <v>819.63495575221248</v>
      </c>
      <c r="D11" s="22">
        <f>365/(Input!D4/AVERAGE(Input!D35,Input!C35))</f>
        <v>889.50974025974028</v>
      </c>
      <c r="E11" s="22">
        <f>365/(Input!E4/AVERAGE(Input!E35,Input!D35))</f>
        <v>1051.178881388621</v>
      </c>
      <c r="F11" s="22">
        <f>365/(Input!F4/AVERAGE(Input!F35,Input!E35))</f>
        <v>1077.663273960984</v>
      </c>
      <c r="G11" s="22">
        <f>365/(Input!G4/AVERAGE(Input!G35,Input!F35))</f>
        <v>837.14324470971246</v>
      </c>
      <c r="H11" s="22">
        <f>365/(Input!H4/AVERAGE(Input!H35,Input!G35))</f>
        <v>743.58219500706548</v>
      </c>
      <c r="I11" s="22">
        <f>365/(Input!I4/AVERAGE(Input!I35,Input!H35))</f>
        <v>909.50252684775739</v>
      </c>
      <c r="J11" s="22">
        <f>365/(Input!J4/AVERAGE(Input!J35,Input!I35))</f>
        <v>875.97724438902742</v>
      </c>
      <c r="K11" s="22">
        <f>365/(Input!K4/AVERAGE(Input!K35,Input!J35))</f>
        <v>385.08342208022719</v>
      </c>
      <c r="L11" s="22">
        <f>365/(Input!L4/AVERAGE(Input!L35,Input!K35))</f>
        <v>324.17861532158952</v>
      </c>
      <c r="M11" s="22">
        <f>365/(Input!M4/AVERAGE(Input!M35,Input!L35))</f>
        <v>1652.2810457516341</v>
      </c>
      <c r="N11" s="22">
        <f>365/(Input!N4/AVERAGE(Input!N35,Input!M35))</f>
        <v>1046.9000000000001</v>
      </c>
    </row>
    <row r="12" spans="1:14" x14ac:dyDescent="0.3">
      <c r="A12" s="16" t="s">
        <v>46</v>
      </c>
      <c r="C12" s="22">
        <f>365/(Input!C4/AVERAGE(Input!C27,Input!B27))</f>
        <v>172.80973451327432</v>
      </c>
      <c r="D12" s="22">
        <f>365/(Input!D4/AVERAGE(Input!D27,Input!C27))</f>
        <v>274.46103896103898</v>
      </c>
      <c r="E12" s="22">
        <f>365/(Input!E4/AVERAGE(Input!E27,Input!D27))</f>
        <v>310.44358727097398</v>
      </c>
      <c r="F12" s="22">
        <f>365/(Input!F4/AVERAGE(Input!F27,Input!E27))</f>
        <v>235.90330788804073</v>
      </c>
      <c r="G12" s="22">
        <f>365/(Input!G4/AVERAGE(Input!G27,Input!F27))</f>
        <v>140.4150841020076</v>
      </c>
      <c r="H12" s="22">
        <f>365/(Input!H4/AVERAGE(Input!H27,Input!G27))</f>
        <v>112.52590673575129</v>
      </c>
      <c r="I12" s="22">
        <f>365/(Input!I4/AVERAGE(Input!I27,Input!H27))</f>
        <v>128.19962097283639</v>
      </c>
      <c r="J12" s="22">
        <f>365/(Input!J4/AVERAGE(Input!J27,Input!I27))</f>
        <v>94.435785536159599</v>
      </c>
      <c r="K12" s="22">
        <f>365/(Input!K4/AVERAGE(Input!K27,Input!J27))</f>
        <v>36.34451544195953</v>
      </c>
      <c r="L12" s="22">
        <f>365/(Input!L4/AVERAGE(Input!L27,Input!K27))</f>
        <v>72.37197869725523</v>
      </c>
      <c r="M12" s="22">
        <f>365/(Input!M4/AVERAGE(Input!M27,Input!L27))</f>
        <v>625.50980392156862</v>
      </c>
      <c r="N12" s="22">
        <f>365/(Input!N4/AVERAGE(Input!N27,Input!M27))</f>
        <v>415.6</v>
      </c>
    </row>
    <row r="13" spans="1:14" x14ac:dyDescent="0.3">
      <c r="A13" s="16" t="s">
        <v>47</v>
      </c>
      <c r="C13" s="22">
        <f>Input!C24/(SUM(Input!C22:C24))</f>
        <v>0.5088852988691438</v>
      </c>
      <c r="D13" s="22">
        <f>Input!D24/(SUM(Input!D22:D24))</f>
        <v>0.59121813031161474</v>
      </c>
      <c r="E13" s="22">
        <f>Input!E24/(SUM(Input!E22:E24))</f>
        <v>0.54007080785323458</v>
      </c>
      <c r="F13" s="22">
        <f>Input!F24/(SUM(Input!F22:F24))</f>
        <v>0.58942065491183881</v>
      </c>
      <c r="G13" s="22">
        <f>Input!G24/(SUM(Input!G22:G24))</f>
        <v>0.65366585411588229</v>
      </c>
      <c r="H13" s="22">
        <f>Input!H24/(SUM(Input!H22:H24))</f>
        <v>0.63501423342822283</v>
      </c>
      <c r="I13" s="22">
        <f>Input!I24/(SUM(Input!I22:I24))</f>
        <v>0.6651069518716578</v>
      </c>
      <c r="J13" s="22">
        <f>Input!J24/(SUM(Input!J22:J24))</f>
        <v>0.75371463464278443</v>
      </c>
      <c r="K13" s="22">
        <f>Input!K24/(SUM(Input!K22:K24))</f>
        <v>0.58746867167919803</v>
      </c>
      <c r="L13" s="22">
        <f>Input!L24/(SUM(Input!L22:L24))</f>
        <v>0.43587938519300717</v>
      </c>
      <c r="M13" s="22">
        <f>Input!M24/(SUM(Input!M22:M24))</f>
        <v>0.3556880662897855</v>
      </c>
      <c r="N13" s="22">
        <f>Input!N24/(SUM(Input!N22:N24))</f>
        <v>0.37459447768726117</v>
      </c>
    </row>
    <row r="14" spans="1:14" x14ac:dyDescent="0.3">
      <c r="A14" s="16"/>
    </row>
    <row r="15" spans="1:14" x14ac:dyDescent="0.3">
      <c r="A15" s="16" t="s">
        <v>48</v>
      </c>
      <c r="C15" s="16">
        <f>Input!C46</f>
        <v>-445</v>
      </c>
      <c r="D15" s="16">
        <f>Input!D46</f>
        <v>-1226</v>
      </c>
      <c r="E15" s="16">
        <f>Input!E46</f>
        <v>121</v>
      </c>
      <c r="F15" s="16">
        <f>Input!F46</f>
        <v>-689</v>
      </c>
      <c r="G15" s="16">
        <f>Input!G46</f>
        <v>-941</v>
      </c>
      <c r="H15" s="16">
        <f>Input!H46</f>
        <v>490</v>
      </c>
      <c r="I15" s="16">
        <f>Input!I46</f>
        <v>-566</v>
      </c>
      <c r="J15" s="16">
        <f>Input!J46</f>
        <v>1155</v>
      </c>
      <c r="K15" s="16">
        <f>Input!K46</f>
        <v>478</v>
      </c>
      <c r="L15" s="16">
        <f>Input!L46</f>
        <v>-232</v>
      </c>
      <c r="M15" s="16">
        <f>Input!M46</f>
        <v>-671</v>
      </c>
      <c r="N15" s="16">
        <f>Input!N46</f>
        <v>-452</v>
      </c>
    </row>
    <row r="16" spans="1:14" x14ac:dyDescent="0.3">
      <c r="A16" s="16" t="s">
        <v>49</v>
      </c>
      <c r="C16" s="16">
        <f>Input!C13</f>
        <v>143</v>
      </c>
      <c r="D16" s="16">
        <f>Input!D13</f>
        <v>129</v>
      </c>
      <c r="E16" s="16">
        <f>Input!E13</f>
        <v>197</v>
      </c>
      <c r="F16" s="16">
        <f>Input!F13</f>
        <v>236</v>
      </c>
      <c r="G16" s="16">
        <f>Input!G13</f>
        <v>236</v>
      </c>
      <c r="H16" s="16">
        <f>Input!H13</f>
        <v>160</v>
      </c>
      <c r="I16" s="16">
        <f>Input!I13</f>
        <v>207</v>
      </c>
      <c r="J16" s="16">
        <f>Input!J13</f>
        <v>87</v>
      </c>
      <c r="K16" s="16">
        <f>Input!K13</f>
        <v>253</v>
      </c>
      <c r="L16" s="16">
        <f>Input!L13</f>
        <v>274</v>
      </c>
      <c r="M16" s="16">
        <f>Input!M13</f>
        <v>-189</v>
      </c>
      <c r="N16" s="16">
        <f>Input!N13</f>
        <v>351</v>
      </c>
    </row>
    <row r="17" spans="1:14" x14ac:dyDescent="0.3">
      <c r="A17" s="16" t="s">
        <v>50</v>
      </c>
      <c r="C17" s="16">
        <f>Input!C47</f>
        <v>81</v>
      </c>
      <c r="D17" s="16">
        <f>Input!D47</f>
        <v>28</v>
      </c>
      <c r="E17" s="16">
        <f>Input!E47</f>
        <v>-15</v>
      </c>
      <c r="F17" s="16">
        <f>Input!F47</f>
        <v>-185</v>
      </c>
      <c r="G17" s="16">
        <f>Input!G47</f>
        <v>-96</v>
      </c>
      <c r="H17" s="16">
        <f>Input!H47</f>
        <v>191</v>
      </c>
      <c r="I17" s="16">
        <f>Input!I47</f>
        <v>14</v>
      </c>
      <c r="J17" s="16">
        <f>Input!J47</f>
        <v>-973</v>
      </c>
      <c r="K17" s="16">
        <f>Input!K47</f>
        <v>-971</v>
      </c>
      <c r="L17" s="16">
        <f>Input!L47</f>
        <v>-1721</v>
      </c>
      <c r="M17" s="16">
        <f>Input!M47</f>
        <v>-3317</v>
      </c>
      <c r="N17" s="16">
        <f>Input!N47</f>
        <v>127</v>
      </c>
    </row>
    <row r="18" spans="1:14" x14ac:dyDescent="0.3">
      <c r="A18" s="16" t="s">
        <v>51</v>
      </c>
      <c r="C18" s="16">
        <f>Input!C48</f>
        <v>198</v>
      </c>
      <c r="D18" s="16">
        <f>Input!D48</f>
        <v>1564</v>
      </c>
      <c r="E18" s="16">
        <f>Input!E48</f>
        <v>-442</v>
      </c>
      <c r="F18" s="16">
        <f>Input!F48</f>
        <v>1566</v>
      </c>
      <c r="G18" s="16">
        <f>Input!G48</f>
        <v>852</v>
      </c>
      <c r="H18" s="16">
        <f>Input!H48</f>
        <v>-554</v>
      </c>
      <c r="I18" s="16">
        <f>Input!I48</f>
        <v>335</v>
      </c>
      <c r="J18" s="16">
        <f>Input!J48</f>
        <v>-493</v>
      </c>
      <c r="K18" s="16">
        <f>Input!K48</f>
        <v>970</v>
      </c>
      <c r="L18" s="16">
        <f>Input!L48</f>
        <v>1974</v>
      </c>
      <c r="M18" s="16">
        <f>Input!M48</f>
        <v>4259</v>
      </c>
      <c r="N18" s="16">
        <f>Input!N48</f>
        <v>235</v>
      </c>
    </row>
    <row r="19" spans="1:14" x14ac:dyDescent="0.3">
      <c r="A19" s="16" t="s">
        <v>52</v>
      </c>
      <c r="C19" s="16">
        <f>C15+B19</f>
        <v>-445</v>
      </c>
      <c r="D19" s="16">
        <f t="shared" ref="D19:N19" si="0">D15+C19</f>
        <v>-1671</v>
      </c>
      <c r="E19" s="16">
        <f t="shared" si="0"/>
        <v>-1550</v>
      </c>
      <c r="F19" s="16">
        <f t="shared" si="0"/>
        <v>-2239</v>
      </c>
      <c r="G19" s="16">
        <f t="shared" si="0"/>
        <v>-3180</v>
      </c>
      <c r="H19" s="16">
        <f t="shared" si="0"/>
        <v>-2690</v>
      </c>
      <c r="I19" s="16">
        <f t="shared" si="0"/>
        <v>-3256</v>
      </c>
      <c r="J19" s="16">
        <f t="shared" si="0"/>
        <v>-2101</v>
      </c>
      <c r="K19" s="16">
        <f t="shared" si="0"/>
        <v>-1623</v>
      </c>
      <c r="L19" s="16">
        <f t="shared" si="0"/>
        <v>-1855</v>
      </c>
      <c r="M19" s="16">
        <f t="shared" si="0"/>
        <v>-2526</v>
      </c>
      <c r="N19" s="16">
        <f t="shared" si="0"/>
        <v>-2978</v>
      </c>
    </row>
    <row r="20" spans="1:14" x14ac:dyDescent="0.3">
      <c r="A20" s="16" t="s">
        <v>53</v>
      </c>
      <c r="C20" s="16">
        <f>C16+B20</f>
        <v>143</v>
      </c>
      <c r="D20" s="16">
        <f t="shared" ref="D20:N20" si="1">D16+C20</f>
        <v>272</v>
      </c>
      <c r="E20" s="16">
        <f t="shared" si="1"/>
        <v>469</v>
      </c>
      <c r="F20" s="16">
        <f t="shared" si="1"/>
        <v>705</v>
      </c>
      <c r="G20" s="16">
        <f t="shared" si="1"/>
        <v>941</v>
      </c>
      <c r="H20" s="16">
        <f t="shared" si="1"/>
        <v>1101</v>
      </c>
      <c r="I20" s="16">
        <f t="shared" si="1"/>
        <v>1308</v>
      </c>
      <c r="J20" s="16">
        <f t="shared" si="1"/>
        <v>1395</v>
      </c>
      <c r="K20" s="16">
        <f t="shared" si="1"/>
        <v>1648</v>
      </c>
      <c r="L20" s="16">
        <f t="shared" si="1"/>
        <v>1922</v>
      </c>
      <c r="M20" s="16">
        <f t="shared" si="1"/>
        <v>1733</v>
      </c>
      <c r="N20" s="16">
        <f t="shared" si="1"/>
        <v>2084</v>
      </c>
    </row>
    <row r="21" spans="1:14" x14ac:dyDescent="0.3">
      <c r="A21" s="16"/>
    </row>
    <row r="22" spans="1:14" x14ac:dyDescent="0.3">
      <c r="A22" s="16" t="s">
        <v>54</v>
      </c>
      <c r="C22" s="21">
        <f>(Input!C6-Input!C10)*(1-Input!C12)/(SUM(Input!C22:C24))</f>
        <v>3.8072159396876679E-2</v>
      </c>
      <c r="D22" s="21">
        <f>(Input!D6-Input!D10)*(1-Input!D12)/(SUM(Input!D22:D24))</f>
        <v>2.1359773371104819E-2</v>
      </c>
      <c r="E22" s="21">
        <f>(Input!E6-Input!E10)*(1-Input!E12)/(SUM(Input!E22:E24))</f>
        <v>6.1718699710331504E-2</v>
      </c>
      <c r="F22" s="21">
        <f>(Input!F6-Input!F10)*(1-Input!F12)/(SUM(Input!F22:F24))</f>
        <v>4.3132585298832148E-2</v>
      </c>
      <c r="G22" s="21">
        <f>(Input!G6-Input!G10)*(1-Input!G12)/(SUM(Input!G22:G24))</f>
        <v>3.3347084192762048E-2</v>
      </c>
      <c r="H22" s="21">
        <f>(Input!H6-Input!H10)*(1-Input!H12)/(SUM(Input!H22:H24))</f>
        <v>1.7507116714111426E-2</v>
      </c>
      <c r="I22" s="21">
        <f>(Input!I6-Input!I10)*(1-Input!I12)/(SUM(Input!I22:I24))</f>
        <v>2.9156082887700534E-2</v>
      </c>
      <c r="J22" s="21">
        <f>(Input!J6-Input!J10)*(1-Input!J12)/(SUM(Input!J22:J24))</f>
        <v>-3.4944026053327908E-2</v>
      </c>
      <c r="K22" s="21">
        <f>(Input!K6-Input!K10)*(1-Input!K12)/(SUM(Input!K22:K24))</f>
        <v>2.0003341687552214E-2</v>
      </c>
      <c r="L22" s="21">
        <f>(Input!L6-Input!L10)*(1-Input!L12)/(SUM(Input!L22:L24))</f>
        <v>1.570339082482694E-2</v>
      </c>
      <c r="M22" s="21">
        <f>(Input!M6-Input!M10)*(1-Input!M12)/(SUM(Input!M22:M24))</f>
        <v>-8.0267172616742821E-2</v>
      </c>
      <c r="N22" s="21">
        <f>(Input!N6-Input!N10)*(1-Input!N12)/(SUM(Input!N22:N24))</f>
        <v>-3.7747819191118154E-3</v>
      </c>
    </row>
    <row r="23" spans="1:14" x14ac:dyDescent="0.3">
      <c r="A23" s="16" t="s">
        <v>55</v>
      </c>
      <c r="C23" s="21">
        <f>Input!C13/SUM(Input!C22:C23)</f>
        <v>0.15679824561403508</v>
      </c>
      <c r="D23" s="21">
        <f>Input!D13/SUM(Input!D22:D23)</f>
        <v>8.9397089397089402E-2</v>
      </c>
      <c r="E23" s="21">
        <f>Input!E13/SUM(Input!E22:E23)</f>
        <v>0.13785864240727783</v>
      </c>
      <c r="F23" s="21">
        <f>Input!F13/SUM(Input!F22:F23)</f>
        <v>0.13162297824874511</v>
      </c>
      <c r="G23" s="21">
        <f>Input!G13/SUM(Input!G22:G23)</f>
        <v>0.12777476989713049</v>
      </c>
      <c r="H23" s="21">
        <f>Input!H13/SUM(Input!H22:H23)</f>
        <v>8.9136490250696379E-2</v>
      </c>
      <c r="I23" s="21">
        <f>Input!I13/SUM(Input!I22:I23)</f>
        <v>0.10329341317365269</v>
      </c>
      <c r="J23" s="21">
        <f>Input!J13/SUM(Input!J22:J23)</f>
        <v>7.1900826446280985E-2</v>
      </c>
      <c r="K23" s="21">
        <f>Input!K13/SUM(Input!K22:K23)</f>
        <v>0.10247063588497367</v>
      </c>
      <c r="L23" s="21">
        <f>Input!L13/SUM(Input!L22:L23)</f>
        <v>5.6988352745424291E-2</v>
      </c>
      <c r="M23" s="21">
        <f>Input!M13/SUM(Input!M22:M23)</f>
        <v>-2.2716346153846153E-2</v>
      </c>
      <c r="N23" s="21">
        <f>Input!N13/SUM(Input!N22:N23)</f>
        <v>4.0461095100864555E-2</v>
      </c>
    </row>
  </sheetData>
  <pageMargins left="0.7" right="0.7" top="0.75" bottom="0.75" header="0.3" footer="0.3"/>
  <pageSetup scale="56" orientation="portrait" r:id="rId1"/>
  <colBreaks count="1" manualBreakCount="1">
    <brk id="15" max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output</vt:lpstr>
      <vt:lpstr>output!Print_Area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Kawish Ahmad</dc:creator>
  <cp:lastModifiedBy>Syed Kawish Ahmad</cp:lastModifiedBy>
  <dcterms:created xsi:type="dcterms:W3CDTF">2023-01-10T14:49:53Z</dcterms:created>
  <dcterms:modified xsi:type="dcterms:W3CDTF">2023-03-30T15:16:01Z</dcterms:modified>
</cp:coreProperties>
</file>