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kk01426_surrey_ac_uk/Documents/Documents/OA/coursework/"/>
    </mc:Choice>
  </mc:AlternateContent>
  <xr:revisionPtr revIDLastSave="282377" documentId="8_{78D8B34E-90AD-452D-A0F4-51A184780E61}" xr6:coauthVersionLast="47" xr6:coauthVersionMax="47" xr10:uidLastSave="{0A3039A8-17F7-405D-B840-0D5B6195D740}"/>
  <bookViews>
    <workbookView xWindow="-110" yWindow="-110" windowWidth="19420" windowHeight="11020" firstSheet="1" activeTab="1" xr2:uid="{75450829-AC9A-4AFE-95C8-9F97BD9CE9BC}"/>
  </bookViews>
  <sheets>
    <sheet name="RiskSerializationData8" sheetId="1204" state="hidden" r:id="rId1"/>
    <sheet name="Variables" sheetId="2" r:id="rId2"/>
    <sheet name="Average Solution" sheetId="1" r:id="rId3"/>
    <sheet name="Monte Carlo" sheetId="172" r:id="rId4"/>
    <sheet name="whatif 1" sheetId="808" r:id="rId5"/>
    <sheet name="whatif 2" sheetId="999" r:id="rId6"/>
    <sheet name="whatif 3" sheetId="998" r:id="rId7"/>
  </sheets>
  <definedNames>
    <definedName name="_AtRisk_ReportsSetting_ReportGraphOptions" hidden="1">"REP:VER:8.2.2GRA:OUT:00INS:00SUM:T00DET:T00SCE:02SC1:33DAT:2|TRUE,.75,1|TRUE,0,.25|TRUE,.9,1SE1:38DAT:2,10,2,.95,5,16,FALSE,0,TRUE,TRUE,TRUESE2:38DAT:3,10,2,.95,5,16,FALSE,0,TRUE,TRUE,TRUETSI:002SDA:FF"</definedName>
    <definedName name="_AtRisk_ReportsSetting_ReportMulitSelections" hidden="1">"REP:VER:8.2.2MUL:OUT:T10INS:T11SUM:T10DET:T10SEN:T11SCE:T11TEM:FSDA:T10"</definedName>
    <definedName name="_AtRisk_ReportsSetting_ReportOptions" hidden="1">"REP:VER:8.2.2OPT:RAP:01RWE:02RLS:04ROT:00RST:00RRT:05AGR:FAFN:87DAT:C:\Users\kk01426\OneDrive - University of Surrey\Documents\OA\Report-coursework_v2.xlsxOGR:T"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3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FALSE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0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"Scenario1"</definedName>
    <definedName name="_AtRisk_SimSetting_SimName002" hidden="1">"Scenario2"</definedName>
    <definedName name="_AtRisk_SimSetting_SimNameCount" hidden="1">2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0">RiskSerializationData8!$6:$40</definedName>
    <definedName name="Pal_Workbook_GUID" hidden="1">"QGM9J2H2KLJNZNV6H3ZAWQZ8"</definedName>
    <definedName name="RiskAfterRecalcMacro" hidden="1">""</definedName>
    <definedName name="RiskAfterSimMacro" hidden="1">""</definedName>
    <definedName name="riskATSTbaselineRequested" hidden="1">TRUE</definedName>
    <definedName name="riskATSTboxGraph" hidden="1">TRUE</definedName>
    <definedName name="riskATSTcomparisonGraph" hidden="1">TRUE</definedName>
    <definedName name="riskATSThistogramGraph" hidden="1">FALSE</definedName>
    <definedName name="riskATSToutputStatistic" hidden="1">4</definedName>
    <definedName name="riskATSTprintReport" hidden="1">FALSE</definedName>
    <definedName name="riskATSTreportsInActiveBook" hidden="1">FALSE</definedName>
    <definedName name="riskATSTreportsSelected" hidden="1">TRUE</definedName>
    <definedName name="riskATSTsequentialStress" hidden="1">TRUE</definedName>
    <definedName name="riskATSTsummaryReport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2195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2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erializationHeader" localSheetId="0">RiskSerializationData8!$A$1:$B$3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1204" l="1"/>
  <c r="A40" i="1204"/>
  <c r="L39" i="1204"/>
  <c r="A39" i="1204"/>
  <c r="L38" i="1204"/>
  <c r="A38" i="1204"/>
  <c r="L37" i="1204"/>
  <c r="A37" i="1204"/>
  <c r="L36" i="1204"/>
  <c r="A36" i="1204"/>
  <c r="L35" i="1204"/>
  <c r="A35" i="1204"/>
  <c r="L34" i="1204"/>
  <c r="A34" i="1204"/>
  <c r="L33" i="1204"/>
  <c r="A33" i="1204"/>
  <c r="L32" i="1204"/>
  <c r="A32" i="1204"/>
  <c r="L31" i="1204"/>
  <c r="A31" i="1204"/>
  <c r="L30" i="1204"/>
  <c r="A30" i="1204"/>
  <c r="L29" i="1204"/>
  <c r="A29" i="1204"/>
  <c r="L28" i="1204"/>
  <c r="A28" i="1204"/>
  <c r="L27" i="1204"/>
  <c r="A27" i="1204"/>
  <c r="L26" i="1204"/>
  <c r="A26" i="1204"/>
  <c r="L25" i="1204"/>
  <c r="A25" i="1204"/>
  <c r="L24" i="1204"/>
  <c r="A24" i="1204"/>
  <c r="L23" i="1204"/>
  <c r="A23" i="1204"/>
  <c r="L22" i="1204"/>
  <c r="A22" i="1204"/>
  <c r="L21" i="1204"/>
  <c r="A21" i="1204"/>
  <c r="L20" i="1204"/>
  <c r="A20" i="1204"/>
  <c r="L19" i="1204"/>
  <c r="A19" i="1204"/>
  <c r="L18" i="1204"/>
  <c r="A18" i="1204"/>
  <c r="L17" i="1204"/>
  <c r="A17" i="1204"/>
  <c r="L16" i="1204"/>
  <c r="A16" i="1204"/>
  <c r="L15" i="1204"/>
  <c r="A15" i="1204"/>
  <c r="L14" i="1204"/>
  <c r="A14" i="1204"/>
  <c r="T13" i="1204"/>
  <c r="P13" i="1204"/>
  <c r="A13" i="1204"/>
  <c r="P12" i="1204"/>
  <c r="A12" i="1204"/>
  <c r="L11" i="1204"/>
  <c r="A11" i="1204"/>
  <c r="P10" i="1204"/>
  <c r="A10" i="1204"/>
  <c r="L9" i="1204"/>
  <c r="A9" i="1204"/>
  <c r="L8" i="1204"/>
  <c r="A8" i="1204"/>
  <c r="L7" i="1204"/>
  <c r="A7" i="1204"/>
  <c r="L6" i="1204"/>
  <c r="A6" i="1204"/>
  <c r="P129" i="998" a="1"/>
  <c r="P129" i="998" s="1"/>
  <c r="K129" i="998" a="1"/>
  <c r="K129" i="998" s="1"/>
  <c r="G129" i="998" a="1"/>
  <c r="G129" i="998" s="1"/>
  <c r="B129" i="998" a="1"/>
  <c r="B129" i="998" s="1"/>
  <c r="P128" i="998" a="1"/>
  <c r="P128" i="998" s="1"/>
  <c r="K128" i="998" a="1"/>
  <c r="K128" i="998" s="1"/>
  <c r="G128" i="998" a="1"/>
  <c r="G128" i="998" s="1"/>
  <c r="B128" i="998" a="1"/>
  <c r="B128" i="998" s="1"/>
  <c r="P127" i="998" a="1"/>
  <c r="P127" i="998" s="1"/>
  <c r="K127" i="998" a="1"/>
  <c r="K127" i="998" s="1"/>
  <c r="G127" i="998" a="1"/>
  <c r="G127" i="998" s="1"/>
  <c r="B127" i="998" a="1"/>
  <c r="B127" i="998" s="1"/>
  <c r="P126" i="998" a="1"/>
  <c r="P126" i="998" s="1"/>
  <c r="K126" i="998" a="1"/>
  <c r="K126" i="998" s="1"/>
  <c r="G126" i="998" a="1"/>
  <c r="G126" i="998" s="1"/>
  <c r="B126" i="998" a="1"/>
  <c r="B126" i="998" s="1"/>
  <c r="P125" i="998" a="1"/>
  <c r="P125" i="998" s="1"/>
  <c r="K125" i="998" a="1"/>
  <c r="K125" i="998" s="1"/>
  <c r="G125" i="998" a="1"/>
  <c r="G125" i="998" s="1"/>
  <c r="B125" i="998" a="1"/>
  <c r="B125" i="998" s="1"/>
  <c r="P124" i="998" a="1"/>
  <c r="P124" i="998" s="1"/>
  <c r="K124" i="998" a="1"/>
  <c r="K124" i="998" s="1"/>
  <c r="G124" i="998" a="1"/>
  <c r="G124" i="998" s="1"/>
  <c r="B124" i="998" a="1"/>
  <c r="B124" i="998" s="1"/>
  <c r="P123" i="998" a="1"/>
  <c r="P123" i="998" s="1"/>
  <c r="K123" i="998" a="1"/>
  <c r="K123" i="998" s="1"/>
  <c r="G123" i="998" a="1"/>
  <c r="G123" i="998" s="1"/>
  <c r="B123" i="998" a="1"/>
  <c r="B123" i="998" s="1"/>
  <c r="P122" i="998" a="1"/>
  <c r="P122" i="998" s="1"/>
  <c r="K122" i="998" a="1"/>
  <c r="K122" i="998" s="1"/>
  <c r="G122" i="998" a="1"/>
  <c r="G122" i="998" s="1"/>
  <c r="B122" i="998" a="1"/>
  <c r="B122" i="998" s="1"/>
  <c r="P121" i="998" a="1"/>
  <c r="P121" i="998" s="1"/>
  <c r="K121" i="998" a="1"/>
  <c r="K121" i="998" s="1"/>
  <c r="G121" i="998" a="1"/>
  <c r="G121" i="998" s="1"/>
  <c r="B121" i="998" a="1"/>
  <c r="B121" i="998" s="1"/>
  <c r="P120" i="998" a="1"/>
  <c r="P120" i="998" s="1"/>
  <c r="K120" i="998" a="1"/>
  <c r="K120" i="998" s="1"/>
  <c r="G120" i="998" a="1"/>
  <c r="G120" i="998" s="1"/>
  <c r="B120" i="998" a="1"/>
  <c r="B120" i="998" s="1"/>
  <c r="P119" i="998" a="1"/>
  <c r="P119" i="998" s="1"/>
  <c r="K119" i="998" a="1"/>
  <c r="K119" i="998" s="1"/>
  <c r="G119" i="998" a="1"/>
  <c r="G119" i="998" s="1"/>
  <c r="B119" i="998" a="1"/>
  <c r="B119" i="998" s="1"/>
  <c r="P118" i="998" a="1"/>
  <c r="P118" i="998" s="1"/>
  <c r="K118" i="998" a="1"/>
  <c r="K118" i="998" s="1"/>
  <c r="G118" i="998" a="1"/>
  <c r="G118" i="998" s="1"/>
  <c r="B118" i="998" a="1"/>
  <c r="B118" i="998" s="1"/>
  <c r="P117" i="998" a="1"/>
  <c r="P117" i="998" s="1"/>
  <c r="K117" i="998" a="1"/>
  <c r="K117" i="998" s="1"/>
  <c r="G117" i="998" a="1"/>
  <c r="G117" i="998" s="1"/>
  <c r="B117" i="998" a="1"/>
  <c r="B117" i="998" s="1"/>
  <c r="P116" i="998" a="1"/>
  <c r="P116" i="998" s="1"/>
  <c r="K116" i="998" a="1"/>
  <c r="K116" i="998" s="1"/>
  <c r="G116" i="998" a="1"/>
  <c r="G116" i="998" s="1"/>
  <c r="B116" i="998" a="1"/>
  <c r="B116" i="998" s="1"/>
  <c r="P115" i="998" a="1"/>
  <c r="P115" i="998" s="1"/>
  <c r="K115" i="998" a="1"/>
  <c r="K115" i="998" s="1"/>
  <c r="G115" i="998" a="1"/>
  <c r="G115" i="998" s="1"/>
  <c r="B115" i="998" a="1"/>
  <c r="B115" i="998" s="1"/>
  <c r="P114" i="998" a="1"/>
  <c r="P114" i="998" s="1"/>
  <c r="K114" i="998" a="1"/>
  <c r="K114" i="998" s="1"/>
  <c r="G114" i="998" a="1"/>
  <c r="G114" i="998" s="1"/>
  <c r="B114" i="998" a="1"/>
  <c r="B114" i="998" s="1"/>
  <c r="P113" i="998" a="1"/>
  <c r="P113" i="998" s="1"/>
  <c r="K113" i="998" a="1"/>
  <c r="K113" i="998" s="1"/>
  <c r="G113" i="998" a="1"/>
  <c r="G113" i="998" s="1"/>
  <c r="B113" i="998" a="1"/>
  <c r="B113" i="998" s="1"/>
  <c r="P112" i="998" a="1"/>
  <c r="P112" i="998" s="1"/>
  <c r="K112" i="998" a="1"/>
  <c r="K112" i="998" s="1"/>
  <c r="G112" i="998" a="1"/>
  <c r="G112" i="998" s="1"/>
  <c r="B112" i="998" a="1"/>
  <c r="B112" i="998" s="1"/>
  <c r="P111" i="998" a="1"/>
  <c r="P111" i="998" s="1"/>
  <c r="K111" i="998" a="1"/>
  <c r="K111" i="998" s="1"/>
  <c r="G111" i="998" a="1"/>
  <c r="G111" i="998" s="1"/>
  <c r="B111" i="998" a="1"/>
  <c r="B111" i="998" s="1"/>
  <c r="P110" i="998" a="1"/>
  <c r="P110" i="998" s="1"/>
  <c r="K110" i="998" a="1"/>
  <c r="K110" i="998" s="1"/>
  <c r="G110" i="998" a="1"/>
  <c r="G110" i="998" s="1"/>
  <c r="B110" i="998" a="1"/>
  <c r="B110" i="998" s="1"/>
  <c r="P109" i="998" a="1"/>
  <c r="P109" i="998" s="1"/>
  <c r="K109" i="998" a="1"/>
  <c r="K109" i="998" s="1"/>
  <c r="G109" i="998" a="1"/>
  <c r="G109" i="998" s="1"/>
  <c r="B109" i="998" a="1"/>
  <c r="B109" i="998" s="1"/>
  <c r="P108" i="998" a="1"/>
  <c r="P108" i="998" s="1"/>
  <c r="K108" i="998" a="1"/>
  <c r="K108" i="998" s="1"/>
  <c r="G108" i="998" a="1"/>
  <c r="G108" i="998" s="1"/>
  <c r="B108" i="998" a="1"/>
  <c r="B108" i="998" s="1"/>
  <c r="P107" i="998" a="1"/>
  <c r="P107" i="998" s="1"/>
  <c r="K107" i="998" a="1"/>
  <c r="K107" i="998" s="1"/>
  <c r="G107" i="998" a="1"/>
  <c r="G107" i="998" s="1"/>
  <c r="B107" i="998" a="1"/>
  <c r="B107" i="998" s="1"/>
  <c r="P106" i="998" a="1"/>
  <c r="P106" i="998" s="1"/>
  <c r="K106" i="998" a="1"/>
  <c r="K106" i="998" s="1"/>
  <c r="G106" i="998" a="1"/>
  <c r="G106" i="998" s="1"/>
  <c r="B106" i="998" a="1"/>
  <c r="B106" i="998" s="1"/>
  <c r="P105" i="998" a="1"/>
  <c r="P105" i="998" s="1"/>
  <c r="K105" i="998" a="1"/>
  <c r="K105" i="998" s="1"/>
  <c r="G105" i="998" a="1"/>
  <c r="G105" i="998" s="1"/>
  <c r="B105" i="998" a="1"/>
  <c r="B105" i="998" s="1"/>
  <c r="P104" i="998" a="1"/>
  <c r="P104" i="998" s="1"/>
  <c r="K104" i="998" a="1"/>
  <c r="K104" i="998" s="1"/>
  <c r="G104" i="998" a="1"/>
  <c r="G104" i="998" s="1"/>
  <c r="B104" i="998" a="1"/>
  <c r="B104" i="998" s="1"/>
  <c r="P103" i="998" a="1"/>
  <c r="P103" i="998" s="1"/>
  <c r="K103" i="998" a="1"/>
  <c r="K103" i="998" s="1"/>
  <c r="G103" i="998" a="1"/>
  <c r="G103" i="998" s="1"/>
  <c r="B103" i="998" a="1"/>
  <c r="B103" i="998" s="1"/>
  <c r="P102" i="998" a="1"/>
  <c r="P102" i="998" s="1"/>
  <c r="K102" i="998" a="1"/>
  <c r="K102" i="998" s="1"/>
  <c r="G102" i="998" a="1"/>
  <c r="G102" i="998" s="1"/>
  <c r="B102" i="998" a="1"/>
  <c r="B102" i="998" s="1"/>
  <c r="P101" i="998" a="1"/>
  <c r="P101" i="998" s="1"/>
  <c r="K101" i="998" a="1"/>
  <c r="K101" i="998" s="1"/>
  <c r="G101" i="998" a="1"/>
  <c r="G101" i="998" s="1"/>
  <c r="B101" i="998" a="1"/>
  <c r="B101" i="998" s="1"/>
  <c r="P100" i="998" a="1"/>
  <c r="P100" i="998" s="1"/>
  <c r="K100" i="998" a="1"/>
  <c r="K100" i="998" s="1"/>
  <c r="G100" i="998" a="1"/>
  <c r="G100" i="998" s="1"/>
  <c r="B100" i="998" a="1"/>
  <c r="B100" i="998" s="1"/>
  <c r="P99" i="998" a="1"/>
  <c r="P99" i="998" s="1"/>
  <c r="K99" i="998" a="1"/>
  <c r="K99" i="998" s="1"/>
  <c r="G99" i="998" a="1"/>
  <c r="G99" i="998" s="1"/>
  <c r="B99" i="998" a="1"/>
  <c r="B99" i="998" s="1"/>
  <c r="P98" i="998" a="1"/>
  <c r="P98" i="998" s="1"/>
  <c r="K98" i="998" a="1"/>
  <c r="K98" i="998" s="1"/>
  <c r="G98" i="998" a="1"/>
  <c r="G98" i="998" s="1"/>
  <c r="B98" i="998" a="1"/>
  <c r="B98" i="998" s="1"/>
  <c r="P97" i="998" a="1"/>
  <c r="P97" i="998" s="1"/>
  <c r="K97" i="998" a="1"/>
  <c r="K97" i="998" s="1"/>
  <c r="G97" i="998" a="1"/>
  <c r="G97" i="998" s="1"/>
  <c r="B97" i="998" a="1"/>
  <c r="B97" i="998" s="1"/>
  <c r="P96" i="998" a="1"/>
  <c r="P96" i="998" s="1"/>
  <c r="K96" i="998" a="1"/>
  <c r="K96" i="998" s="1"/>
  <c r="G96" i="998" a="1"/>
  <c r="G96" i="998" s="1"/>
  <c r="B96" i="998" a="1"/>
  <c r="B96" i="998" s="1"/>
  <c r="P95" i="998" a="1"/>
  <c r="P95" i="998" s="1"/>
  <c r="K95" i="998" a="1"/>
  <c r="K95" i="998" s="1"/>
  <c r="G95" i="998" a="1"/>
  <c r="G95" i="998" s="1"/>
  <c r="B95" i="998" a="1"/>
  <c r="B95" i="998" s="1"/>
  <c r="P94" i="998" a="1"/>
  <c r="P94" i="998" s="1"/>
  <c r="K94" i="998" a="1"/>
  <c r="K94" i="998" s="1"/>
  <c r="G94" i="998" a="1"/>
  <c r="G94" i="998" s="1"/>
  <c r="B94" i="998" a="1"/>
  <c r="B94" i="998" s="1"/>
  <c r="P93" i="998" a="1"/>
  <c r="P93" i="998" s="1"/>
  <c r="K93" i="998" a="1"/>
  <c r="K93" i="998" s="1"/>
  <c r="G93" i="998" a="1"/>
  <c r="G93" i="998" s="1"/>
  <c r="B93" i="998" a="1"/>
  <c r="B93" i="998" s="1"/>
  <c r="P92" i="998" a="1"/>
  <c r="P92" i="998" s="1"/>
  <c r="K92" i="998" a="1"/>
  <c r="K92" i="998" s="1"/>
  <c r="G92" i="998" a="1"/>
  <c r="G92" i="998" s="1"/>
  <c r="B92" i="998" a="1"/>
  <c r="B92" i="998" s="1"/>
  <c r="P91" i="998" a="1"/>
  <c r="P91" i="998" s="1"/>
  <c r="K91" i="998" a="1"/>
  <c r="K91" i="998" s="1"/>
  <c r="G91" i="998" a="1"/>
  <c r="G91" i="998" s="1"/>
  <c r="B91" i="998" a="1"/>
  <c r="B91" i="998" s="1"/>
  <c r="P90" i="998" a="1"/>
  <c r="P90" i="998" s="1"/>
  <c r="K90" i="998" a="1"/>
  <c r="K90" i="998" s="1"/>
  <c r="G90" i="998" a="1"/>
  <c r="G90" i="998" s="1"/>
  <c r="B90" i="998" a="1"/>
  <c r="B90" i="998" s="1"/>
  <c r="P89" i="998" a="1"/>
  <c r="P89" i="998" s="1"/>
  <c r="K89" i="998" a="1"/>
  <c r="K89" i="998" s="1"/>
  <c r="G89" i="998" a="1"/>
  <c r="G89" i="998" s="1"/>
  <c r="B89" i="998" a="1"/>
  <c r="B89" i="998" s="1"/>
  <c r="P88" i="998" a="1"/>
  <c r="P88" i="998" s="1"/>
  <c r="K88" i="998" a="1"/>
  <c r="K88" i="998" s="1"/>
  <c r="G88" i="998" a="1"/>
  <c r="G88" i="998" s="1"/>
  <c r="B88" i="998" a="1"/>
  <c r="B88" i="998" s="1"/>
  <c r="P87" i="998" a="1"/>
  <c r="P87" i="998" s="1"/>
  <c r="K87" i="998" a="1"/>
  <c r="K87" i="998" s="1"/>
  <c r="G87" i="998" a="1"/>
  <c r="G87" i="998" s="1"/>
  <c r="B87" i="998" a="1"/>
  <c r="B87" i="998" s="1"/>
  <c r="P86" i="998" a="1"/>
  <c r="P86" i="998" s="1"/>
  <c r="K86" i="998" a="1"/>
  <c r="K86" i="998" s="1"/>
  <c r="G86" i="998" a="1"/>
  <c r="G86" i="998" s="1"/>
  <c r="B86" i="998" a="1"/>
  <c r="B86" i="998" s="1"/>
  <c r="P85" i="998" a="1"/>
  <c r="P85" i="998" s="1"/>
  <c r="K85" i="998" a="1"/>
  <c r="K85" i="998" s="1"/>
  <c r="G85" i="998" a="1"/>
  <c r="G85" i="998" s="1"/>
  <c r="B85" i="998" a="1"/>
  <c r="B85" i="998" s="1"/>
  <c r="P84" i="998" a="1"/>
  <c r="P84" i="998" s="1"/>
  <c r="K84" i="998" a="1"/>
  <c r="K84" i="998" s="1"/>
  <c r="G84" i="998" a="1"/>
  <c r="G84" i="998" s="1"/>
  <c r="B84" i="998" a="1"/>
  <c r="B84" i="998" s="1"/>
  <c r="P83" i="998" a="1"/>
  <c r="P83" i="998" s="1"/>
  <c r="K83" i="998" a="1"/>
  <c r="K83" i="998" s="1"/>
  <c r="G83" i="998" a="1"/>
  <c r="G83" i="998" s="1"/>
  <c r="B83" i="998" a="1"/>
  <c r="B83" i="998" s="1"/>
  <c r="P82" i="998" a="1"/>
  <c r="P82" i="998" s="1"/>
  <c r="K82" i="998" a="1"/>
  <c r="K82" i="998" s="1"/>
  <c r="G82" i="998" a="1"/>
  <c r="G82" i="998" s="1"/>
  <c r="B82" i="998" a="1"/>
  <c r="B82" i="998" s="1"/>
  <c r="P81" i="998" a="1"/>
  <c r="P81" i="998" s="1"/>
  <c r="K81" i="998" a="1"/>
  <c r="K81" i="998" s="1"/>
  <c r="G81" i="998" a="1"/>
  <c r="G81" i="998" s="1"/>
  <c r="B81" i="998" a="1"/>
  <c r="B81" i="998" s="1"/>
  <c r="P80" i="998" a="1"/>
  <c r="P80" i="998" s="1"/>
  <c r="K80" i="998" a="1"/>
  <c r="K80" i="998" s="1"/>
  <c r="G80" i="998" a="1"/>
  <c r="G80" i="998" s="1"/>
  <c r="B80" i="998" a="1"/>
  <c r="B80" i="998" s="1"/>
  <c r="P79" i="998" a="1"/>
  <c r="P79" i="998" s="1"/>
  <c r="K79" i="998" a="1"/>
  <c r="K79" i="998" s="1"/>
  <c r="G79" i="998" a="1"/>
  <c r="G79" i="998" s="1"/>
  <c r="B79" i="998" a="1"/>
  <c r="B79" i="998" s="1"/>
  <c r="P78" i="998" a="1"/>
  <c r="P78" i="998" s="1"/>
  <c r="K78" i="998" a="1"/>
  <c r="K78" i="998" s="1"/>
  <c r="G78" i="998" a="1"/>
  <c r="G78" i="998" s="1"/>
  <c r="B78" i="998" a="1"/>
  <c r="B78" i="998" s="1"/>
  <c r="P77" i="998" a="1"/>
  <c r="P77" i="998" s="1"/>
  <c r="K77" i="998" a="1"/>
  <c r="K77" i="998" s="1"/>
  <c r="G77" i="998" a="1"/>
  <c r="G77" i="998" s="1"/>
  <c r="B77" i="998" a="1"/>
  <c r="B77" i="998" s="1"/>
  <c r="P76" i="998" a="1"/>
  <c r="P76" i="998" s="1"/>
  <c r="K76" i="998" a="1"/>
  <c r="K76" i="998" s="1"/>
  <c r="G76" i="998" a="1"/>
  <c r="G76" i="998" s="1"/>
  <c r="B76" i="998" a="1"/>
  <c r="B76" i="998" s="1"/>
  <c r="P75" i="998" a="1"/>
  <c r="P75" i="998" s="1"/>
  <c r="K75" i="998" a="1"/>
  <c r="K75" i="998" s="1"/>
  <c r="G75" i="998" a="1"/>
  <c r="G75" i="998" s="1"/>
  <c r="B75" i="998" a="1"/>
  <c r="B75" i="998" s="1"/>
  <c r="P74" i="998" a="1"/>
  <c r="P74" i="998" s="1"/>
  <c r="K74" i="998" a="1"/>
  <c r="K74" i="998" s="1"/>
  <c r="G74" i="998" a="1"/>
  <c r="G74" i="998" s="1"/>
  <c r="B74" i="998" a="1"/>
  <c r="B74" i="998" s="1"/>
  <c r="P73" i="998" a="1"/>
  <c r="P73" i="998" s="1"/>
  <c r="K73" i="998" a="1"/>
  <c r="K73" i="998" s="1"/>
  <c r="G73" i="998" a="1"/>
  <c r="G73" i="998" s="1"/>
  <c r="B73" i="998" a="1"/>
  <c r="B73" i="998" s="1"/>
  <c r="P72" i="998" a="1"/>
  <c r="P72" i="998" s="1"/>
  <c r="K72" i="998" a="1"/>
  <c r="K72" i="998" s="1"/>
  <c r="G72" i="998" a="1"/>
  <c r="G72" i="998" s="1"/>
  <c r="B72" i="998" a="1"/>
  <c r="B72" i="998" s="1"/>
  <c r="P71" i="998" a="1"/>
  <c r="P71" i="998" s="1"/>
  <c r="K71" i="998" a="1"/>
  <c r="K71" i="998" s="1"/>
  <c r="G71" i="998" a="1"/>
  <c r="G71" i="998" s="1"/>
  <c r="B71" i="998" a="1"/>
  <c r="B71" i="998" s="1"/>
  <c r="P70" i="998" a="1"/>
  <c r="P70" i="998" s="1"/>
  <c r="K70" i="998" a="1"/>
  <c r="K70" i="998" s="1"/>
  <c r="G70" i="998" a="1"/>
  <c r="G70" i="998" s="1"/>
  <c r="B70" i="998" a="1"/>
  <c r="B70" i="998" s="1"/>
  <c r="P69" i="998" a="1"/>
  <c r="P69" i="998" s="1"/>
  <c r="K69" i="998" a="1"/>
  <c r="K69" i="998" s="1"/>
  <c r="G69" i="998" a="1"/>
  <c r="G69" i="998" s="1"/>
  <c r="B69" i="998" a="1"/>
  <c r="B69" i="998" s="1"/>
  <c r="P68" i="998" a="1"/>
  <c r="P68" i="998" s="1"/>
  <c r="K68" i="998" a="1"/>
  <c r="K68" i="998" s="1"/>
  <c r="G68" i="998" a="1"/>
  <c r="G68" i="998" s="1"/>
  <c r="B68" i="998" a="1"/>
  <c r="B68" i="998" s="1"/>
  <c r="P67" i="998" a="1"/>
  <c r="P67" i="998" s="1"/>
  <c r="K67" i="998" a="1"/>
  <c r="K67" i="998" s="1"/>
  <c r="G67" i="998" a="1"/>
  <c r="G67" i="998" s="1"/>
  <c r="B67" i="998" a="1"/>
  <c r="B67" i="998" s="1"/>
  <c r="P66" i="998" a="1"/>
  <c r="P66" i="998" s="1"/>
  <c r="K66" i="998" a="1"/>
  <c r="K66" i="998" s="1"/>
  <c r="G66" i="998" a="1"/>
  <c r="G66" i="998" s="1"/>
  <c r="B66" i="998" a="1"/>
  <c r="B66" i="998" s="1"/>
  <c r="P65" i="998" a="1"/>
  <c r="P65" i="998" s="1"/>
  <c r="K65" i="998" a="1"/>
  <c r="K65" i="998" s="1"/>
  <c r="G65" i="998" a="1"/>
  <c r="G65" i="998" s="1"/>
  <c r="B65" i="998" a="1"/>
  <c r="B65" i="998" s="1"/>
  <c r="P64" i="998" a="1"/>
  <c r="P64" i="998" s="1"/>
  <c r="K64" i="998" a="1"/>
  <c r="K64" i="998" s="1"/>
  <c r="G64" i="998" a="1"/>
  <c r="G64" i="998" s="1"/>
  <c r="B64" i="998" a="1"/>
  <c r="B64" i="998" s="1"/>
  <c r="P63" i="998" a="1"/>
  <c r="P63" i="998" s="1"/>
  <c r="K63" i="998" a="1"/>
  <c r="K63" i="998" s="1"/>
  <c r="G63" i="998" a="1"/>
  <c r="G63" i="998" s="1"/>
  <c r="B63" i="998" a="1"/>
  <c r="B63" i="998" s="1"/>
  <c r="P62" i="998" a="1"/>
  <c r="P62" i="998" s="1"/>
  <c r="K62" i="998" a="1"/>
  <c r="K62" i="998" s="1"/>
  <c r="G62" i="998" a="1"/>
  <c r="G62" i="998" s="1"/>
  <c r="B62" i="998" a="1"/>
  <c r="B62" i="998" s="1"/>
  <c r="P61" i="998" a="1"/>
  <c r="P61" i="998" s="1"/>
  <c r="K61" i="998" a="1"/>
  <c r="K61" i="998" s="1"/>
  <c r="G61" i="998" a="1"/>
  <c r="G61" i="998" s="1"/>
  <c r="B61" i="998" a="1"/>
  <c r="B61" i="998" s="1"/>
  <c r="P60" i="998" a="1"/>
  <c r="P60" i="998" s="1"/>
  <c r="K60" i="998" a="1"/>
  <c r="K60" i="998" s="1"/>
  <c r="G60" i="998" a="1"/>
  <c r="G60" i="998" s="1"/>
  <c r="B60" i="998" a="1"/>
  <c r="B60" i="998" s="1"/>
  <c r="P59" i="998" a="1"/>
  <c r="P59" i="998" s="1"/>
  <c r="K59" i="998" a="1"/>
  <c r="K59" i="998" s="1"/>
  <c r="G59" i="998" a="1"/>
  <c r="G59" i="998" s="1"/>
  <c r="B59" i="998" a="1"/>
  <c r="B59" i="998" s="1"/>
  <c r="P58" i="998" a="1"/>
  <c r="P58" i="998" s="1"/>
  <c r="K58" i="998" a="1"/>
  <c r="K58" i="998" s="1"/>
  <c r="G58" i="998" a="1"/>
  <c r="G58" i="998" s="1"/>
  <c r="B58" i="998" a="1"/>
  <c r="B58" i="998" s="1"/>
  <c r="P57" i="998" a="1"/>
  <c r="P57" i="998" s="1"/>
  <c r="K57" i="998" a="1"/>
  <c r="K57" i="998" s="1"/>
  <c r="G57" i="998" a="1"/>
  <c r="G57" i="998" s="1"/>
  <c r="B57" i="998" a="1"/>
  <c r="B57" i="998" s="1"/>
  <c r="P56" i="998" a="1"/>
  <c r="P56" i="998" s="1"/>
  <c r="K56" i="998" a="1"/>
  <c r="K56" i="998" s="1"/>
  <c r="G56" i="998" a="1"/>
  <c r="G56" i="998" s="1"/>
  <c r="B56" i="998" a="1"/>
  <c r="B56" i="998" s="1"/>
  <c r="P55" i="998" a="1"/>
  <c r="P55" i="998" s="1"/>
  <c r="K55" i="998" a="1"/>
  <c r="K55" i="998" s="1"/>
  <c r="G55" i="998" a="1"/>
  <c r="G55" i="998" s="1"/>
  <c r="B55" i="998" a="1"/>
  <c r="B55" i="998" s="1"/>
  <c r="P54" i="998" a="1"/>
  <c r="P54" i="998" s="1"/>
  <c r="K54" i="998" a="1"/>
  <c r="K54" i="998" s="1"/>
  <c r="G54" i="998" a="1"/>
  <c r="G54" i="998" s="1"/>
  <c r="B54" i="998" a="1"/>
  <c r="B54" i="998" s="1"/>
  <c r="P53" i="998" a="1"/>
  <c r="P53" i="998" s="1"/>
  <c r="K53" i="998" a="1"/>
  <c r="K53" i="998" s="1"/>
  <c r="G53" i="998" a="1"/>
  <c r="G53" i="998" s="1"/>
  <c r="B53" i="998" a="1"/>
  <c r="B53" i="998" s="1"/>
  <c r="P52" i="998" a="1"/>
  <c r="P52" i="998" s="1"/>
  <c r="K52" i="998" a="1"/>
  <c r="K52" i="998" s="1"/>
  <c r="G52" i="998" a="1"/>
  <c r="G52" i="998" s="1"/>
  <c r="B52" i="998" a="1"/>
  <c r="B52" i="998" s="1"/>
  <c r="P51" i="998" a="1"/>
  <c r="P51" i="998" s="1"/>
  <c r="K51" i="998" a="1"/>
  <c r="K51" i="998" s="1"/>
  <c r="G51" i="998" a="1"/>
  <c r="G51" i="998" s="1"/>
  <c r="B51" i="998" a="1"/>
  <c r="B51" i="998" s="1"/>
  <c r="P50" i="998" a="1"/>
  <c r="P50" i="998" s="1"/>
  <c r="K50" i="998" a="1"/>
  <c r="K50" i="998" s="1"/>
  <c r="G50" i="998" a="1"/>
  <c r="G50" i="998" s="1"/>
  <c r="B50" i="998" a="1"/>
  <c r="B50" i="998" s="1"/>
  <c r="P49" i="998" a="1"/>
  <c r="P49" i="998" s="1"/>
  <c r="K49" i="998" a="1"/>
  <c r="K49" i="998" s="1"/>
  <c r="G49" i="998" a="1"/>
  <c r="G49" i="998" s="1"/>
  <c r="B49" i="998" a="1"/>
  <c r="B49" i="998" s="1"/>
  <c r="P48" i="998" a="1"/>
  <c r="P48" i="998" s="1"/>
  <c r="K48" i="998" a="1"/>
  <c r="K48" i="998" s="1"/>
  <c r="G48" i="998" a="1"/>
  <c r="G48" i="998" s="1"/>
  <c r="B48" i="998" a="1"/>
  <c r="B48" i="998" s="1"/>
  <c r="P47" i="998" a="1"/>
  <c r="P47" i="998" s="1"/>
  <c r="K47" i="998" a="1"/>
  <c r="K47" i="998" s="1"/>
  <c r="G47" i="998" a="1"/>
  <c r="G47" i="998" s="1"/>
  <c r="B47" i="998" a="1"/>
  <c r="B47" i="998" s="1"/>
  <c r="P46" i="998" a="1"/>
  <c r="P46" i="998" s="1"/>
  <c r="K46" i="998" a="1"/>
  <c r="K46" i="998" s="1"/>
  <c r="G46" i="998" a="1"/>
  <c r="G46" i="998" s="1"/>
  <c r="B46" i="998" a="1"/>
  <c r="B46" i="998" s="1"/>
  <c r="P45" i="998" a="1"/>
  <c r="P45" i="998"/>
  <c r="K45" i="998" a="1"/>
  <c r="K45" i="998" s="1"/>
  <c r="G45" i="998" a="1"/>
  <c r="G45" i="998" s="1"/>
  <c r="B45" i="998" a="1"/>
  <c r="B45" i="998" s="1"/>
  <c r="P44" i="998" a="1"/>
  <c r="P44" i="998" s="1"/>
  <c r="K44" i="998" a="1"/>
  <c r="K44" i="998" s="1"/>
  <c r="G44" i="998" a="1"/>
  <c r="G44" i="998" s="1"/>
  <c r="B44" i="998" a="1"/>
  <c r="B44" i="998" s="1"/>
  <c r="P43" i="998" a="1"/>
  <c r="P43" i="998" s="1"/>
  <c r="K43" i="998" a="1"/>
  <c r="K43" i="998" s="1"/>
  <c r="G43" i="998" a="1"/>
  <c r="G43" i="998" s="1"/>
  <c r="B43" i="998" a="1"/>
  <c r="B43" i="998" s="1"/>
  <c r="P42" i="998" a="1"/>
  <c r="P42" i="998" s="1"/>
  <c r="K42" i="998" a="1"/>
  <c r="K42" i="998" s="1"/>
  <c r="G42" i="998" a="1"/>
  <c r="G42" i="998" s="1"/>
  <c r="B42" i="998" a="1"/>
  <c r="B42" i="998" s="1"/>
  <c r="P41" i="998" a="1"/>
  <c r="P41" i="998" s="1"/>
  <c r="K41" i="998" a="1"/>
  <c r="K41" i="998" s="1"/>
  <c r="G41" i="998" a="1"/>
  <c r="G41" i="998" s="1"/>
  <c r="B41" i="998" a="1"/>
  <c r="B41" i="998" s="1"/>
  <c r="P40" i="998" a="1"/>
  <c r="P40" i="998" s="1"/>
  <c r="K40" i="998" a="1"/>
  <c r="K40" i="998" s="1"/>
  <c r="G40" i="998" a="1"/>
  <c r="G40" i="998" s="1"/>
  <c r="B40" i="998" a="1"/>
  <c r="B40" i="998" s="1"/>
  <c r="P39" i="998" a="1"/>
  <c r="P39" i="998" s="1"/>
  <c r="K39" i="998" a="1"/>
  <c r="K39" i="998" s="1"/>
  <c r="G39" i="998" a="1"/>
  <c r="G39" i="998" s="1"/>
  <c r="B39" i="998" a="1"/>
  <c r="B39" i="998" s="1"/>
  <c r="P38" i="998" a="1"/>
  <c r="P38" i="998" s="1"/>
  <c r="K38" i="998" a="1"/>
  <c r="K38" i="998" s="1"/>
  <c r="G38" i="998" a="1"/>
  <c r="G38" i="998" s="1"/>
  <c r="B38" i="998" a="1"/>
  <c r="B38" i="998" s="1"/>
  <c r="P37" i="998" a="1"/>
  <c r="P37" i="998" s="1"/>
  <c r="K37" i="998" a="1"/>
  <c r="K37" i="998" s="1"/>
  <c r="G37" i="998" a="1"/>
  <c r="G37" i="998" s="1"/>
  <c r="B37" i="998" a="1"/>
  <c r="B37" i="998" s="1"/>
  <c r="P36" i="998" a="1"/>
  <c r="P36" i="998" s="1"/>
  <c r="K36" i="998" a="1"/>
  <c r="K36" i="998" s="1"/>
  <c r="G36" i="998" a="1"/>
  <c r="G36" i="998" s="1"/>
  <c r="B36" i="998" a="1"/>
  <c r="B36" i="998" s="1"/>
  <c r="P35" i="998" a="1"/>
  <c r="P35" i="998" s="1"/>
  <c r="K35" i="998" a="1"/>
  <c r="K35" i="998" s="1"/>
  <c r="G35" i="998" a="1"/>
  <c r="G35" i="998" s="1"/>
  <c r="B35" i="998" a="1"/>
  <c r="B35" i="998" s="1"/>
  <c r="P34" i="998" a="1"/>
  <c r="P34" i="998" s="1"/>
  <c r="K34" i="998" a="1"/>
  <c r="K34" i="998" s="1"/>
  <c r="G34" i="998" a="1"/>
  <c r="G34" i="998" s="1"/>
  <c r="B34" i="998" a="1"/>
  <c r="B34" i="998" s="1"/>
  <c r="P33" i="998" a="1"/>
  <c r="P33" i="998" s="1"/>
  <c r="K33" i="998" a="1"/>
  <c r="K33" i="998" s="1"/>
  <c r="G33" i="998" a="1"/>
  <c r="G33" i="998" s="1"/>
  <c r="B33" i="998" a="1"/>
  <c r="B33" i="998" s="1"/>
  <c r="P32" i="998" a="1"/>
  <c r="P32" i="998" s="1"/>
  <c r="K32" i="998" a="1"/>
  <c r="K32" i="998" s="1"/>
  <c r="G32" i="998" a="1"/>
  <c r="G32" i="998" s="1"/>
  <c r="B32" i="998" a="1"/>
  <c r="B32" i="998" s="1"/>
  <c r="P31" i="998" a="1"/>
  <c r="P31" i="998" s="1"/>
  <c r="K31" i="998" a="1"/>
  <c r="K31" i="998" s="1"/>
  <c r="G31" i="998" a="1"/>
  <c r="G31" i="998" s="1"/>
  <c r="B31" i="998" a="1"/>
  <c r="B31" i="998" s="1"/>
  <c r="P30" i="998" a="1"/>
  <c r="P30" i="998" s="1"/>
  <c r="K30" i="998" a="1"/>
  <c r="K30" i="998" s="1"/>
  <c r="G30" i="998" a="1"/>
  <c r="G30" i="998" s="1"/>
  <c r="B30" i="998" a="1"/>
  <c r="B30" i="998" s="1"/>
  <c r="C30" i="998" s="1"/>
  <c r="P129" i="999" a="1"/>
  <c r="P129" i="999" s="1"/>
  <c r="K129" i="999" a="1"/>
  <c r="K129" i="999" s="1"/>
  <c r="G129" i="999" a="1"/>
  <c r="G129" i="999" s="1"/>
  <c r="B129" i="999" a="1"/>
  <c r="B129" i="999" s="1"/>
  <c r="P128" i="999" a="1"/>
  <c r="P128" i="999" s="1"/>
  <c r="K128" i="999" a="1"/>
  <c r="K128" i="999" s="1"/>
  <c r="G128" i="999" a="1"/>
  <c r="G128" i="999" s="1"/>
  <c r="B128" i="999" a="1"/>
  <c r="B128" i="999" s="1"/>
  <c r="P127" i="999" a="1"/>
  <c r="P127" i="999" s="1"/>
  <c r="K127" i="999" a="1"/>
  <c r="K127" i="999" s="1"/>
  <c r="G127" i="999" a="1"/>
  <c r="G127" i="999" s="1"/>
  <c r="B127" i="999" a="1"/>
  <c r="B127" i="999" s="1"/>
  <c r="P126" i="999" a="1"/>
  <c r="P126" i="999" s="1"/>
  <c r="K126" i="999" a="1"/>
  <c r="K126" i="999" s="1"/>
  <c r="G126" i="999" a="1"/>
  <c r="G126" i="999" s="1"/>
  <c r="B126" i="999" a="1"/>
  <c r="B126" i="999" s="1"/>
  <c r="P125" i="999" a="1"/>
  <c r="P125" i="999" s="1"/>
  <c r="K125" i="999" a="1"/>
  <c r="K125" i="999" s="1"/>
  <c r="G125" i="999" a="1"/>
  <c r="G125" i="999" s="1"/>
  <c r="B125" i="999" a="1"/>
  <c r="B125" i="999" s="1"/>
  <c r="P124" i="999" a="1"/>
  <c r="P124" i="999" s="1"/>
  <c r="K124" i="999" a="1"/>
  <c r="K124" i="999" s="1"/>
  <c r="G124" i="999" a="1"/>
  <c r="G124" i="999" s="1"/>
  <c r="B124" i="999" a="1"/>
  <c r="B124" i="999" s="1"/>
  <c r="P123" i="999" a="1"/>
  <c r="P123" i="999" s="1"/>
  <c r="K123" i="999" a="1"/>
  <c r="K123" i="999" s="1"/>
  <c r="G123" i="999" a="1"/>
  <c r="G123" i="999" s="1"/>
  <c r="B123" i="999" a="1"/>
  <c r="B123" i="999" s="1"/>
  <c r="P122" i="999" a="1"/>
  <c r="P122" i="999" s="1"/>
  <c r="K122" i="999" a="1"/>
  <c r="K122" i="999" s="1"/>
  <c r="G122" i="999" a="1"/>
  <c r="G122" i="999" s="1"/>
  <c r="B122" i="999" a="1"/>
  <c r="B122" i="999" s="1"/>
  <c r="P121" i="999" a="1"/>
  <c r="P121" i="999" s="1"/>
  <c r="K121" i="999" a="1"/>
  <c r="K121" i="999" s="1"/>
  <c r="G121" i="999" a="1"/>
  <c r="G121" i="999" s="1"/>
  <c r="B121" i="999" a="1"/>
  <c r="B121" i="999" s="1"/>
  <c r="P120" i="999" a="1"/>
  <c r="P120" i="999" s="1"/>
  <c r="K120" i="999" a="1"/>
  <c r="K120" i="999" s="1"/>
  <c r="G120" i="999" a="1"/>
  <c r="G120" i="999" s="1"/>
  <c r="B120" i="999" a="1"/>
  <c r="B120" i="999" s="1"/>
  <c r="P119" i="999" a="1"/>
  <c r="P119" i="999" s="1"/>
  <c r="K119" i="999" a="1"/>
  <c r="K119" i="999" s="1"/>
  <c r="G119" i="999" a="1"/>
  <c r="G119" i="999" s="1"/>
  <c r="B119" i="999" a="1"/>
  <c r="B119" i="999" s="1"/>
  <c r="P118" i="999" a="1"/>
  <c r="P118" i="999" s="1"/>
  <c r="K118" i="999" a="1"/>
  <c r="K118" i="999" s="1"/>
  <c r="G118" i="999" a="1"/>
  <c r="G118" i="999" s="1"/>
  <c r="B118" i="999" a="1"/>
  <c r="B118" i="999" s="1"/>
  <c r="P117" i="999" a="1"/>
  <c r="P117" i="999" s="1"/>
  <c r="K117" i="999" a="1"/>
  <c r="K117" i="999" s="1"/>
  <c r="G117" i="999" a="1"/>
  <c r="G117" i="999" s="1"/>
  <c r="B117" i="999" a="1"/>
  <c r="B117" i="999" s="1"/>
  <c r="P116" i="999" a="1"/>
  <c r="P116" i="999" s="1"/>
  <c r="K116" i="999" a="1"/>
  <c r="K116" i="999" s="1"/>
  <c r="G116" i="999" a="1"/>
  <c r="G116" i="999" s="1"/>
  <c r="B116" i="999" a="1"/>
  <c r="B116" i="999" s="1"/>
  <c r="P115" i="999" a="1"/>
  <c r="P115" i="999" s="1"/>
  <c r="K115" i="999" a="1"/>
  <c r="K115" i="999" s="1"/>
  <c r="G115" i="999" a="1"/>
  <c r="G115" i="999" s="1"/>
  <c r="B115" i="999" a="1"/>
  <c r="B115" i="999" s="1"/>
  <c r="P114" i="999" a="1"/>
  <c r="P114" i="999" s="1"/>
  <c r="K114" i="999" a="1"/>
  <c r="K114" i="999" s="1"/>
  <c r="G114" i="999" a="1"/>
  <c r="G114" i="999" s="1"/>
  <c r="B114" i="999" a="1"/>
  <c r="B114" i="999" s="1"/>
  <c r="P113" i="999" a="1"/>
  <c r="P113" i="999" s="1"/>
  <c r="K113" i="999" a="1"/>
  <c r="K113" i="999" s="1"/>
  <c r="G113" i="999" a="1"/>
  <c r="G113" i="999" s="1"/>
  <c r="B113" i="999" a="1"/>
  <c r="B113" i="999" s="1"/>
  <c r="P112" i="999" a="1"/>
  <c r="P112" i="999" s="1"/>
  <c r="K112" i="999" a="1"/>
  <c r="K112" i="999" s="1"/>
  <c r="G112" i="999" a="1"/>
  <c r="G112" i="999" s="1"/>
  <c r="B112" i="999" a="1"/>
  <c r="B112" i="999" s="1"/>
  <c r="P111" i="999" a="1"/>
  <c r="P111" i="999" s="1"/>
  <c r="K111" i="999" a="1"/>
  <c r="K111" i="999" s="1"/>
  <c r="G111" i="999" a="1"/>
  <c r="G111" i="999" s="1"/>
  <c r="B111" i="999" a="1"/>
  <c r="B111" i="999" s="1"/>
  <c r="P110" i="999" a="1"/>
  <c r="P110" i="999" s="1"/>
  <c r="K110" i="999" a="1"/>
  <c r="K110" i="999" s="1"/>
  <c r="G110" i="999" a="1"/>
  <c r="G110" i="999" s="1"/>
  <c r="B110" i="999" a="1"/>
  <c r="B110" i="999" s="1"/>
  <c r="P109" i="999" a="1"/>
  <c r="P109" i="999" s="1"/>
  <c r="K109" i="999" a="1"/>
  <c r="K109" i="999" s="1"/>
  <c r="G109" i="999" a="1"/>
  <c r="G109" i="999" s="1"/>
  <c r="B109" i="999" a="1"/>
  <c r="B109" i="999" s="1"/>
  <c r="P108" i="999" a="1"/>
  <c r="P108" i="999" s="1"/>
  <c r="K108" i="999" a="1"/>
  <c r="K108" i="999" s="1"/>
  <c r="G108" i="999" a="1"/>
  <c r="G108" i="999" s="1"/>
  <c r="B108" i="999" a="1"/>
  <c r="B108" i="999" s="1"/>
  <c r="P107" i="999" a="1"/>
  <c r="P107" i="999" s="1"/>
  <c r="K107" i="999" a="1"/>
  <c r="K107" i="999" s="1"/>
  <c r="G107" i="999" a="1"/>
  <c r="G107" i="999" s="1"/>
  <c r="B107" i="999" a="1"/>
  <c r="B107" i="999" s="1"/>
  <c r="P106" i="999" a="1"/>
  <c r="P106" i="999" s="1"/>
  <c r="K106" i="999" a="1"/>
  <c r="K106" i="999" s="1"/>
  <c r="G106" i="999" a="1"/>
  <c r="G106" i="999" s="1"/>
  <c r="B106" i="999" a="1"/>
  <c r="B106" i="999" s="1"/>
  <c r="P105" i="999" a="1"/>
  <c r="P105" i="999" s="1"/>
  <c r="K105" i="999" a="1"/>
  <c r="K105" i="999" s="1"/>
  <c r="G105" i="999" a="1"/>
  <c r="G105" i="999" s="1"/>
  <c r="B105" i="999" a="1"/>
  <c r="B105" i="999" s="1"/>
  <c r="P104" i="999" a="1"/>
  <c r="P104" i="999" s="1"/>
  <c r="K104" i="999" a="1"/>
  <c r="K104" i="999" s="1"/>
  <c r="G104" i="999" a="1"/>
  <c r="G104" i="999" s="1"/>
  <c r="B104" i="999" a="1"/>
  <c r="B104" i="999" s="1"/>
  <c r="P103" i="999" a="1"/>
  <c r="P103" i="999" s="1"/>
  <c r="K103" i="999" a="1"/>
  <c r="K103" i="999" s="1"/>
  <c r="G103" i="999" a="1"/>
  <c r="G103" i="999" s="1"/>
  <c r="B103" i="999" a="1"/>
  <c r="B103" i="999" s="1"/>
  <c r="P102" i="999" a="1"/>
  <c r="P102" i="999" s="1"/>
  <c r="K102" i="999" a="1"/>
  <c r="K102" i="999" s="1"/>
  <c r="G102" i="999" a="1"/>
  <c r="G102" i="999" s="1"/>
  <c r="B102" i="999" a="1"/>
  <c r="B102" i="999" s="1"/>
  <c r="P101" i="999" a="1"/>
  <c r="P101" i="999" s="1"/>
  <c r="K101" i="999" a="1"/>
  <c r="K101" i="999" s="1"/>
  <c r="G101" i="999" a="1"/>
  <c r="G101" i="999" s="1"/>
  <c r="B101" i="999" a="1"/>
  <c r="B101" i="999" s="1"/>
  <c r="P100" i="999" a="1"/>
  <c r="P100" i="999" s="1"/>
  <c r="K100" i="999" a="1"/>
  <c r="K100" i="999" s="1"/>
  <c r="G100" i="999" a="1"/>
  <c r="G100" i="999" s="1"/>
  <c r="B100" i="999" a="1"/>
  <c r="B100" i="999" s="1"/>
  <c r="P99" i="999" a="1"/>
  <c r="P99" i="999" s="1"/>
  <c r="K99" i="999" a="1"/>
  <c r="K99" i="999" s="1"/>
  <c r="G99" i="999" a="1"/>
  <c r="G99" i="999" s="1"/>
  <c r="B99" i="999" a="1"/>
  <c r="B99" i="999" s="1"/>
  <c r="P98" i="999" a="1"/>
  <c r="P98" i="999" s="1"/>
  <c r="K98" i="999" a="1"/>
  <c r="K98" i="999" s="1"/>
  <c r="G98" i="999" a="1"/>
  <c r="G98" i="999" s="1"/>
  <c r="B98" i="999" a="1"/>
  <c r="B98" i="999" s="1"/>
  <c r="P97" i="999" a="1"/>
  <c r="P97" i="999" s="1"/>
  <c r="K97" i="999" a="1"/>
  <c r="K97" i="999" s="1"/>
  <c r="G97" i="999" a="1"/>
  <c r="G97" i="999" s="1"/>
  <c r="B97" i="999" a="1"/>
  <c r="B97" i="999" s="1"/>
  <c r="P96" i="999" a="1"/>
  <c r="P96" i="999" s="1"/>
  <c r="K96" i="999" a="1"/>
  <c r="K96" i="999" s="1"/>
  <c r="G96" i="999" a="1"/>
  <c r="G96" i="999" s="1"/>
  <c r="B96" i="999" a="1"/>
  <c r="B96" i="999" s="1"/>
  <c r="P95" i="999" a="1"/>
  <c r="P95" i="999" s="1"/>
  <c r="K95" i="999" a="1"/>
  <c r="K95" i="999" s="1"/>
  <c r="G95" i="999" a="1"/>
  <c r="G95" i="999" s="1"/>
  <c r="B95" i="999" a="1"/>
  <c r="B95" i="999" s="1"/>
  <c r="P94" i="999" a="1"/>
  <c r="P94" i="999" s="1"/>
  <c r="K94" i="999" a="1"/>
  <c r="K94" i="999" s="1"/>
  <c r="G94" i="999" a="1"/>
  <c r="G94" i="999" s="1"/>
  <c r="B94" i="999" a="1"/>
  <c r="B94" i="999" s="1"/>
  <c r="P93" i="999" a="1"/>
  <c r="P93" i="999" s="1"/>
  <c r="K93" i="999" a="1"/>
  <c r="K93" i="999" s="1"/>
  <c r="G93" i="999" a="1"/>
  <c r="G93" i="999" s="1"/>
  <c r="B93" i="999" a="1"/>
  <c r="B93" i="999" s="1"/>
  <c r="P92" i="999" a="1"/>
  <c r="P92" i="999" s="1"/>
  <c r="K92" i="999" a="1"/>
  <c r="K92" i="999" s="1"/>
  <c r="G92" i="999" a="1"/>
  <c r="G92" i="999" s="1"/>
  <c r="B92" i="999" a="1"/>
  <c r="B92" i="999" s="1"/>
  <c r="P91" i="999" a="1"/>
  <c r="P91" i="999" s="1"/>
  <c r="K91" i="999" a="1"/>
  <c r="K91" i="999" s="1"/>
  <c r="G91" i="999" a="1"/>
  <c r="G91" i="999" s="1"/>
  <c r="B91" i="999" a="1"/>
  <c r="B91" i="999" s="1"/>
  <c r="P90" i="999" a="1"/>
  <c r="P90" i="999" s="1"/>
  <c r="K90" i="999" a="1"/>
  <c r="K90" i="999" s="1"/>
  <c r="G90" i="999" a="1"/>
  <c r="G90" i="999" s="1"/>
  <c r="B90" i="999" a="1"/>
  <c r="B90" i="999" s="1"/>
  <c r="P89" i="999" a="1"/>
  <c r="P89" i="999" s="1"/>
  <c r="K89" i="999" a="1"/>
  <c r="K89" i="999" s="1"/>
  <c r="G89" i="999" a="1"/>
  <c r="G89" i="999" s="1"/>
  <c r="B89" i="999" a="1"/>
  <c r="B89" i="999" s="1"/>
  <c r="P88" i="999" a="1"/>
  <c r="P88" i="999" s="1"/>
  <c r="K88" i="999" a="1"/>
  <c r="K88" i="999" s="1"/>
  <c r="G88" i="999" a="1"/>
  <c r="G88" i="999" s="1"/>
  <c r="B88" i="999" a="1"/>
  <c r="B88" i="999" s="1"/>
  <c r="P87" i="999" a="1"/>
  <c r="P87" i="999" s="1"/>
  <c r="K87" i="999" a="1"/>
  <c r="K87" i="999" s="1"/>
  <c r="G87" i="999" a="1"/>
  <c r="G87" i="999" s="1"/>
  <c r="B87" i="999" a="1"/>
  <c r="B87" i="999" s="1"/>
  <c r="P86" i="999" a="1"/>
  <c r="P86" i="999" s="1"/>
  <c r="K86" i="999" a="1"/>
  <c r="K86" i="999" s="1"/>
  <c r="G86" i="999" a="1"/>
  <c r="G86" i="999" s="1"/>
  <c r="B86" i="999" a="1"/>
  <c r="B86" i="999" s="1"/>
  <c r="P85" i="999" a="1"/>
  <c r="P85" i="999" s="1"/>
  <c r="K85" i="999" a="1"/>
  <c r="K85" i="999" s="1"/>
  <c r="G85" i="999" a="1"/>
  <c r="G85" i="999" s="1"/>
  <c r="B85" i="999" a="1"/>
  <c r="B85" i="999" s="1"/>
  <c r="P84" i="999" a="1"/>
  <c r="P84" i="999" s="1"/>
  <c r="K84" i="999" a="1"/>
  <c r="K84" i="999" s="1"/>
  <c r="G84" i="999" a="1"/>
  <c r="G84" i="999" s="1"/>
  <c r="B84" i="999" a="1"/>
  <c r="B84" i="999" s="1"/>
  <c r="P83" i="999" a="1"/>
  <c r="P83" i="999" s="1"/>
  <c r="K83" i="999" a="1"/>
  <c r="K83" i="999" s="1"/>
  <c r="G83" i="999" a="1"/>
  <c r="G83" i="999" s="1"/>
  <c r="B83" i="999" a="1"/>
  <c r="B83" i="999" s="1"/>
  <c r="P82" i="999" a="1"/>
  <c r="P82" i="999" s="1"/>
  <c r="K82" i="999" a="1"/>
  <c r="K82" i="999" s="1"/>
  <c r="G82" i="999" a="1"/>
  <c r="G82" i="999" s="1"/>
  <c r="B82" i="999" a="1"/>
  <c r="B82" i="999" s="1"/>
  <c r="P81" i="999" a="1"/>
  <c r="P81" i="999" s="1"/>
  <c r="K81" i="999" a="1"/>
  <c r="K81" i="999" s="1"/>
  <c r="G81" i="999" a="1"/>
  <c r="G81" i="999" s="1"/>
  <c r="B81" i="999" a="1"/>
  <c r="B81" i="999" s="1"/>
  <c r="P80" i="999" a="1"/>
  <c r="P80" i="999" s="1"/>
  <c r="K80" i="999" a="1"/>
  <c r="K80" i="999" s="1"/>
  <c r="G80" i="999" a="1"/>
  <c r="G80" i="999" s="1"/>
  <c r="B80" i="999" a="1"/>
  <c r="B80" i="999" s="1"/>
  <c r="P79" i="999" a="1"/>
  <c r="P79" i="999" s="1"/>
  <c r="K79" i="999" a="1"/>
  <c r="K79" i="999" s="1"/>
  <c r="G79" i="999" a="1"/>
  <c r="G79" i="999" s="1"/>
  <c r="B79" i="999" a="1"/>
  <c r="B79" i="999" s="1"/>
  <c r="P78" i="999" a="1"/>
  <c r="P78" i="999" s="1"/>
  <c r="K78" i="999" a="1"/>
  <c r="K78" i="999" s="1"/>
  <c r="G78" i="999" a="1"/>
  <c r="G78" i="999" s="1"/>
  <c r="B78" i="999" a="1"/>
  <c r="B78" i="999" s="1"/>
  <c r="P77" i="999" a="1"/>
  <c r="P77" i="999" s="1"/>
  <c r="K77" i="999" a="1"/>
  <c r="K77" i="999" s="1"/>
  <c r="G77" i="999" a="1"/>
  <c r="G77" i="999" s="1"/>
  <c r="B77" i="999" a="1"/>
  <c r="B77" i="999" s="1"/>
  <c r="P76" i="999" a="1"/>
  <c r="P76" i="999" s="1"/>
  <c r="K76" i="999" a="1"/>
  <c r="K76" i="999" s="1"/>
  <c r="G76" i="999" a="1"/>
  <c r="G76" i="999" s="1"/>
  <c r="B76" i="999" a="1"/>
  <c r="B76" i="999" s="1"/>
  <c r="P75" i="999" a="1"/>
  <c r="P75" i="999" s="1"/>
  <c r="K75" i="999" a="1"/>
  <c r="K75" i="999" s="1"/>
  <c r="G75" i="999" a="1"/>
  <c r="G75" i="999" s="1"/>
  <c r="B75" i="999" a="1"/>
  <c r="B75" i="999" s="1"/>
  <c r="P74" i="999" a="1"/>
  <c r="P74" i="999" s="1"/>
  <c r="K74" i="999" a="1"/>
  <c r="K74" i="999" s="1"/>
  <c r="G74" i="999" a="1"/>
  <c r="G74" i="999" s="1"/>
  <c r="B74" i="999" a="1"/>
  <c r="B74" i="999" s="1"/>
  <c r="P73" i="999" a="1"/>
  <c r="P73" i="999" s="1"/>
  <c r="K73" i="999" a="1"/>
  <c r="K73" i="999" s="1"/>
  <c r="G73" i="999" a="1"/>
  <c r="G73" i="999" s="1"/>
  <c r="B73" i="999" a="1"/>
  <c r="B73" i="999" s="1"/>
  <c r="P72" i="999" a="1"/>
  <c r="P72" i="999" s="1"/>
  <c r="K72" i="999" a="1"/>
  <c r="K72" i="999" s="1"/>
  <c r="G72" i="999" a="1"/>
  <c r="G72" i="999" s="1"/>
  <c r="B72" i="999" a="1"/>
  <c r="B72" i="999" s="1"/>
  <c r="P71" i="999" a="1"/>
  <c r="P71" i="999" s="1"/>
  <c r="K71" i="999" a="1"/>
  <c r="K71" i="999" s="1"/>
  <c r="G71" i="999" a="1"/>
  <c r="G71" i="999" s="1"/>
  <c r="B71" i="999" a="1"/>
  <c r="B71" i="999" s="1"/>
  <c r="P70" i="999" a="1"/>
  <c r="P70" i="999" s="1"/>
  <c r="K70" i="999" a="1"/>
  <c r="K70" i="999" s="1"/>
  <c r="G70" i="999" a="1"/>
  <c r="G70" i="999" s="1"/>
  <c r="B70" i="999" a="1"/>
  <c r="B70" i="999" s="1"/>
  <c r="P69" i="999" a="1"/>
  <c r="P69" i="999" s="1"/>
  <c r="K69" i="999" a="1"/>
  <c r="K69" i="999"/>
  <c r="G69" i="999" a="1"/>
  <c r="G69" i="999" s="1"/>
  <c r="B69" i="999" a="1"/>
  <c r="B69" i="999" s="1"/>
  <c r="P68" i="999" a="1"/>
  <c r="P68" i="999" s="1"/>
  <c r="K68" i="999" a="1"/>
  <c r="K68" i="999" s="1"/>
  <c r="G68" i="999" a="1"/>
  <c r="G68" i="999" s="1"/>
  <c r="B68" i="999" a="1"/>
  <c r="B68" i="999" s="1"/>
  <c r="P67" i="999" a="1"/>
  <c r="P67" i="999"/>
  <c r="K67" i="999" a="1"/>
  <c r="K67" i="999" s="1"/>
  <c r="G67" i="999" a="1"/>
  <c r="G67" i="999" s="1"/>
  <c r="B67" i="999" a="1"/>
  <c r="B67" i="999" s="1"/>
  <c r="P66" i="999" a="1"/>
  <c r="P66" i="999" s="1"/>
  <c r="K66" i="999" a="1"/>
  <c r="K66" i="999" s="1"/>
  <c r="G66" i="999" a="1"/>
  <c r="G66" i="999" s="1"/>
  <c r="B66" i="999" a="1"/>
  <c r="B66" i="999" s="1"/>
  <c r="P65" i="999" a="1"/>
  <c r="P65" i="999" s="1"/>
  <c r="K65" i="999" a="1"/>
  <c r="K65" i="999" s="1"/>
  <c r="G65" i="999" a="1"/>
  <c r="G65" i="999" s="1"/>
  <c r="B65" i="999" a="1"/>
  <c r="B65" i="999" s="1"/>
  <c r="P64" i="999" a="1"/>
  <c r="P64" i="999" s="1"/>
  <c r="K64" i="999" a="1"/>
  <c r="K64" i="999" s="1"/>
  <c r="G64" i="999" a="1"/>
  <c r="G64" i="999" s="1"/>
  <c r="B64" i="999" a="1"/>
  <c r="B64" i="999" s="1"/>
  <c r="P63" i="999" a="1"/>
  <c r="P63" i="999" s="1"/>
  <c r="K63" i="999" a="1"/>
  <c r="K63" i="999" s="1"/>
  <c r="G63" i="999" a="1"/>
  <c r="G63" i="999" s="1"/>
  <c r="B63" i="999" a="1"/>
  <c r="B63" i="999" s="1"/>
  <c r="P62" i="999" a="1"/>
  <c r="P62" i="999" s="1"/>
  <c r="K62" i="999" a="1"/>
  <c r="K62" i="999" s="1"/>
  <c r="G62" i="999" a="1"/>
  <c r="G62" i="999" s="1"/>
  <c r="B62" i="999" a="1"/>
  <c r="B62" i="999" s="1"/>
  <c r="P61" i="999" a="1"/>
  <c r="P61" i="999" s="1"/>
  <c r="K61" i="999" a="1"/>
  <c r="K61" i="999" s="1"/>
  <c r="G61" i="999" a="1"/>
  <c r="G61" i="999" s="1"/>
  <c r="B61" i="999" a="1"/>
  <c r="B61" i="999" s="1"/>
  <c r="P60" i="999" a="1"/>
  <c r="P60" i="999" s="1"/>
  <c r="K60" i="999" a="1"/>
  <c r="K60" i="999" s="1"/>
  <c r="G60" i="999" a="1"/>
  <c r="G60" i="999" s="1"/>
  <c r="B60" i="999" a="1"/>
  <c r="B60" i="999" s="1"/>
  <c r="P59" i="999" a="1"/>
  <c r="P59" i="999" s="1"/>
  <c r="K59" i="999" a="1"/>
  <c r="K59" i="999" s="1"/>
  <c r="G59" i="999" a="1"/>
  <c r="G59" i="999" s="1"/>
  <c r="B59" i="999" a="1"/>
  <c r="B59" i="999" s="1"/>
  <c r="P58" i="999" a="1"/>
  <c r="P58" i="999" s="1"/>
  <c r="K58" i="999" a="1"/>
  <c r="K58" i="999" s="1"/>
  <c r="G58" i="999" a="1"/>
  <c r="G58" i="999" s="1"/>
  <c r="E58" i="999" a="1"/>
  <c r="E58" i="999" s="1"/>
  <c r="B58" i="999" a="1"/>
  <c r="B58" i="999" s="1"/>
  <c r="P57" i="999" a="1"/>
  <c r="P57" i="999" s="1"/>
  <c r="K57" i="999" a="1"/>
  <c r="K57" i="999" s="1"/>
  <c r="G57" i="999" a="1"/>
  <c r="G57" i="999" s="1"/>
  <c r="B57" i="999" a="1"/>
  <c r="B57" i="999" s="1"/>
  <c r="P56" i="999" a="1"/>
  <c r="P56" i="999" s="1"/>
  <c r="K56" i="999" a="1"/>
  <c r="K56" i="999" s="1"/>
  <c r="G56" i="999" a="1"/>
  <c r="G56" i="999" s="1"/>
  <c r="B56" i="999" a="1"/>
  <c r="B56" i="999" s="1"/>
  <c r="P55" i="999" a="1"/>
  <c r="P55" i="999" s="1"/>
  <c r="K55" i="999" a="1"/>
  <c r="K55" i="999" s="1"/>
  <c r="G55" i="999" a="1"/>
  <c r="G55" i="999" s="1"/>
  <c r="B55" i="999" a="1"/>
  <c r="B55" i="999" s="1"/>
  <c r="P54" i="999" a="1"/>
  <c r="P54" i="999" s="1"/>
  <c r="K54" i="999" a="1"/>
  <c r="K54" i="999" s="1"/>
  <c r="G54" i="999" a="1"/>
  <c r="G54" i="999" s="1"/>
  <c r="E54" i="999" a="1"/>
  <c r="E54" i="999" s="1"/>
  <c r="B54" i="999" a="1"/>
  <c r="B54" i="999" s="1"/>
  <c r="P53" i="999" a="1"/>
  <c r="P53" i="999" s="1"/>
  <c r="K53" i="999" a="1"/>
  <c r="K53" i="999" s="1"/>
  <c r="G53" i="999" a="1"/>
  <c r="G53" i="999" s="1"/>
  <c r="B53" i="999" a="1"/>
  <c r="B53" i="999" s="1"/>
  <c r="P52" i="999" a="1"/>
  <c r="P52" i="999" s="1"/>
  <c r="K52" i="999" a="1"/>
  <c r="K52" i="999" s="1"/>
  <c r="G52" i="999" a="1"/>
  <c r="G52" i="999" s="1"/>
  <c r="B52" i="999" a="1"/>
  <c r="B52" i="999" s="1"/>
  <c r="P51" i="999" a="1"/>
  <c r="P51" i="999" s="1"/>
  <c r="K51" i="999" a="1"/>
  <c r="K51" i="999" s="1"/>
  <c r="G51" i="999" a="1"/>
  <c r="G51" i="999" s="1"/>
  <c r="B51" i="999" a="1"/>
  <c r="B51" i="999" s="1"/>
  <c r="P50" i="999" a="1"/>
  <c r="P50" i="999" s="1"/>
  <c r="K50" i="999" a="1"/>
  <c r="K50" i="999" s="1"/>
  <c r="G50" i="999" a="1"/>
  <c r="G50" i="999" s="1"/>
  <c r="B50" i="999" a="1"/>
  <c r="B50" i="999" s="1"/>
  <c r="P49" i="999" a="1"/>
  <c r="P49" i="999" s="1"/>
  <c r="K49" i="999" a="1"/>
  <c r="K49" i="999" s="1"/>
  <c r="G49" i="999" a="1"/>
  <c r="G49" i="999" s="1"/>
  <c r="B49" i="999" a="1"/>
  <c r="B49" i="999" s="1"/>
  <c r="P48" i="999" a="1"/>
  <c r="P48" i="999" s="1"/>
  <c r="K48" i="999" a="1"/>
  <c r="K48" i="999" s="1"/>
  <c r="G48" i="999" a="1"/>
  <c r="G48" i="999" s="1"/>
  <c r="B48" i="999" a="1"/>
  <c r="B48" i="999" s="1"/>
  <c r="P47" i="999" a="1"/>
  <c r="P47" i="999" s="1"/>
  <c r="K47" i="999" a="1"/>
  <c r="K47" i="999" s="1"/>
  <c r="G47" i="999" a="1"/>
  <c r="G47" i="999" s="1"/>
  <c r="B47" i="999" a="1"/>
  <c r="B47" i="999" s="1"/>
  <c r="P46" i="999" a="1"/>
  <c r="P46" i="999" s="1"/>
  <c r="K46" i="999" a="1"/>
  <c r="K46" i="999" s="1"/>
  <c r="G46" i="999" a="1"/>
  <c r="G46" i="999" s="1"/>
  <c r="B46" i="999" a="1"/>
  <c r="B46" i="999" s="1"/>
  <c r="P45" i="999" a="1"/>
  <c r="P45" i="999" s="1"/>
  <c r="K45" i="999" a="1"/>
  <c r="K45" i="999" s="1"/>
  <c r="G45" i="999" a="1"/>
  <c r="G45" i="999" s="1"/>
  <c r="B45" i="999" a="1"/>
  <c r="B45" i="999" s="1"/>
  <c r="P44" i="999" a="1"/>
  <c r="P44" i="999" s="1"/>
  <c r="K44" i="999" a="1"/>
  <c r="K44" i="999" s="1"/>
  <c r="G44" i="999" a="1"/>
  <c r="G44" i="999" s="1"/>
  <c r="B44" i="999" a="1"/>
  <c r="B44" i="999" s="1"/>
  <c r="P43" i="999" a="1"/>
  <c r="P43" i="999" s="1"/>
  <c r="K43" i="999" a="1"/>
  <c r="K43" i="999" s="1"/>
  <c r="G43" i="999" a="1"/>
  <c r="G43" i="999" s="1"/>
  <c r="B43" i="999" a="1"/>
  <c r="B43" i="999" s="1"/>
  <c r="P42" i="999" a="1"/>
  <c r="P42" i="999" s="1"/>
  <c r="K42" i="999" a="1"/>
  <c r="K42" i="999" s="1"/>
  <c r="G42" i="999" a="1"/>
  <c r="G42" i="999" s="1"/>
  <c r="B42" i="999" a="1"/>
  <c r="B42" i="999" s="1"/>
  <c r="P41" i="999" a="1"/>
  <c r="P41" i="999" s="1"/>
  <c r="K41" i="999" a="1"/>
  <c r="K41" i="999" s="1"/>
  <c r="G41" i="999" a="1"/>
  <c r="G41" i="999" s="1"/>
  <c r="B41" i="999" a="1"/>
  <c r="B41" i="999" s="1"/>
  <c r="P40" i="999" a="1"/>
  <c r="P40" i="999" s="1"/>
  <c r="K40" i="999" a="1"/>
  <c r="K40" i="999" s="1"/>
  <c r="G40" i="999" a="1"/>
  <c r="G40" i="999" s="1"/>
  <c r="B40" i="999" a="1"/>
  <c r="B40" i="999" s="1"/>
  <c r="P39" i="999" a="1"/>
  <c r="P39" i="999" s="1"/>
  <c r="K39" i="999" a="1"/>
  <c r="K39" i="999" s="1"/>
  <c r="G39" i="999" a="1"/>
  <c r="G39" i="999" s="1"/>
  <c r="B39" i="999" a="1"/>
  <c r="B39" i="999" s="1"/>
  <c r="P38" i="999" a="1"/>
  <c r="P38" i="999" s="1"/>
  <c r="K38" i="999" a="1"/>
  <c r="K38" i="999" s="1"/>
  <c r="G38" i="999" a="1"/>
  <c r="G38" i="999" s="1"/>
  <c r="B38" i="999" a="1"/>
  <c r="B38" i="999" s="1"/>
  <c r="P37" i="999" a="1"/>
  <c r="P37" i="999" s="1"/>
  <c r="K37" i="999" a="1"/>
  <c r="K37" i="999" s="1"/>
  <c r="G37" i="999" a="1"/>
  <c r="G37" i="999" s="1"/>
  <c r="B37" i="999" a="1"/>
  <c r="B37" i="999" s="1"/>
  <c r="P36" i="999" a="1"/>
  <c r="P36" i="999" s="1"/>
  <c r="K36" i="999" a="1"/>
  <c r="K36" i="999" s="1"/>
  <c r="G36" i="999" a="1"/>
  <c r="G36" i="999" s="1"/>
  <c r="B36" i="999" a="1"/>
  <c r="B36" i="999" s="1"/>
  <c r="P35" i="999" a="1"/>
  <c r="P35" i="999" s="1"/>
  <c r="K35" i="999" a="1"/>
  <c r="K35" i="999" s="1"/>
  <c r="G35" i="999" a="1"/>
  <c r="G35" i="999" s="1"/>
  <c r="B35" i="999" a="1"/>
  <c r="B35" i="999" s="1"/>
  <c r="P34" i="999" a="1"/>
  <c r="P34" i="999" s="1"/>
  <c r="K34" i="999" a="1"/>
  <c r="K34" i="999" s="1"/>
  <c r="G34" i="999" a="1"/>
  <c r="G34" i="999" s="1"/>
  <c r="B34" i="999" a="1"/>
  <c r="B34" i="999" s="1"/>
  <c r="P33" i="999" a="1"/>
  <c r="P33" i="999" s="1"/>
  <c r="K33" i="999" a="1"/>
  <c r="K33" i="999" s="1"/>
  <c r="G33" i="999" a="1"/>
  <c r="G33" i="999" s="1"/>
  <c r="E33" i="999" a="1"/>
  <c r="E33" i="999" s="1"/>
  <c r="B33" i="999" a="1"/>
  <c r="B33" i="999" s="1"/>
  <c r="P32" i="999" a="1"/>
  <c r="P32" i="999" s="1"/>
  <c r="K32" i="999" a="1"/>
  <c r="K32" i="999" s="1"/>
  <c r="G32" i="999" a="1"/>
  <c r="G32" i="999" s="1"/>
  <c r="E32" i="999" a="1"/>
  <c r="E32" i="999" s="1"/>
  <c r="B32" i="999" a="1"/>
  <c r="B32" i="999" s="1"/>
  <c r="P31" i="999" a="1"/>
  <c r="P31" i="999" s="1"/>
  <c r="K31" i="999" a="1"/>
  <c r="K31" i="999" s="1"/>
  <c r="G31" i="999" a="1"/>
  <c r="G31" i="999" s="1"/>
  <c r="E31" i="999" a="1"/>
  <c r="E31" i="999" s="1"/>
  <c r="B31" i="999" a="1"/>
  <c r="B31" i="999" s="1"/>
  <c r="P30" i="999" a="1"/>
  <c r="P30" i="999" s="1"/>
  <c r="K30" i="999" a="1"/>
  <c r="K30" i="999" s="1"/>
  <c r="G30" i="999" a="1"/>
  <c r="G30" i="999" s="1"/>
  <c r="B30" i="999" a="1"/>
  <c r="B30" i="999" s="1"/>
  <c r="C30" i="999" s="1"/>
  <c r="P129" i="808" a="1"/>
  <c r="P129" i="808" s="1"/>
  <c r="K129" i="808" a="1"/>
  <c r="K129" i="808" s="1"/>
  <c r="G129" i="808" a="1"/>
  <c r="G129" i="808" s="1"/>
  <c r="B129" i="808" a="1"/>
  <c r="B129" i="808" s="1"/>
  <c r="P128" i="808" a="1"/>
  <c r="P128" i="808" s="1"/>
  <c r="K128" i="808" a="1"/>
  <c r="K128" i="808" s="1"/>
  <c r="G128" i="808" a="1"/>
  <c r="G128" i="808" s="1"/>
  <c r="B128" i="808" a="1"/>
  <c r="B128" i="808" s="1"/>
  <c r="P127" i="808" a="1"/>
  <c r="P127" i="808" s="1"/>
  <c r="K127" i="808" a="1"/>
  <c r="K127" i="808" s="1"/>
  <c r="G127" i="808" a="1"/>
  <c r="G127" i="808" s="1"/>
  <c r="E127" i="808" a="1"/>
  <c r="E127" i="808" s="1"/>
  <c r="B127" i="808" a="1"/>
  <c r="B127" i="808" s="1"/>
  <c r="P126" i="808" a="1"/>
  <c r="P126" i="808" s="1"/>
  <c r="K126" i="808" a="1"/>
  <c r="K126" i="808" s="1"/>
  <c r="G126" i="808" a="1"/>
  <c r="G126" i="808" s="1"/>
  <c r="B126" i="808" a="1"/>
  <c r="B126" i="808" s="1"/>
  <c r="P125" i="808" a="1"/>
  <c r="P125" i="808" s="1"/>
  <c r="K125" i="808" a="1"/>
  <c r="K125" i="808" s="1"/>
  <c r="G125" i="808" a="1"/>
  <c r="G125" i="808" s="1"/>
  <c r="B125" i="808" a="1"/>
  <c r="B125" i="808" s="1"/>
  <c r="P124" i="808" a="1"/>
  <c r="P124" i="808" s="1"/>
  <c r="K124" i="808" a="1"/>
  <c r="K124" i="808" s="1"/>
  <c r="G124" i="808" a="1"/>
  <c r="G124" i="808" s="1"/>
  <c r="B124" i="808" a="1"/>
  <c r="B124" i="808" s="1"/>
  <c r="P123" i="808" a="1"/>
  <c r="P123" i="808" s="1"/>
  <c r="K123" i="808" a="1"/>
  <c r="K123" i="808" s="1"/>
  <c r="G123" i="808" a="1"/>
  <c r="G123" i="808" s="1"/>
  <c r="B123" i="808" a="1"/>
  <c r="B123" i="808" s="1"/>
  <c r="P122" i="808" a="1"/>
  <c r="P122" i="808" s="1"/>
  <c r="K122" i="808" a="1"/>
  <c r="K122" i="808" s="1"/>
  <c r="G122" i="808" a="1"/>
  <c r="G122" i="808" s="1"/>
  <c r="B122" i="808" a="1"/>
  <c r="B122" i="808" s="1"/>
  <c r="P121" i="808" a="1"/>
  <c r="P121" i="808" s="1"/>
  <c r="K121" i="808" a="1"/>
  <c r="K121" i="808" s="1"/>
  <c r="G121" i="808" a="1"/>
  <c r="G121" i="808" s="1"/>
  <c r="E121" i="808" a="1"/>
  <c r="E121" i="808" s="1"/>
  <c r="B121" i="808" a="1"/>
  <c r="B121" i="808" s="1"/>
  <c r="P120" i="808" a="1"/>
  <c r="P120" i="808" s="1"/>
  <c r="K120" i="808" a="1"/>
  <c r="K120" i="808" s="1"/>
  <c r="G120" i="808" a="1"/>
  <c r="G120" i="808" s="1"/>
  <c r="B120" i="808" a="1"/>
  <c r="B120" i="808" s="1"/>
  <c r="P119" i="808" a="1"/>
  <c r="P119" i="808" s="1"/>
  <c r="K119" i="808" a="1"/>
  <c r="K119" i="808" s="1"/>
  <c r="G119" i="808" a="1"/>
  <c r="G119" i="808" s="1"/>
  <c r="E119" i="808" a="1"/>
  <c r="E119" i="808" s="1"/>
  <c r="B119" i="808" a="1"/>
  <c r="B119" i="808" s="1"/>
  <c r="P118" i="808" a="1"/>
  <c r="P118" i="808" s="1"/>
  <c r="K118" i="808" a="1"/>
  <c r="K118" i="808" s="1"/>
  <c r="G118" i="808" a="1"/>
  <c r="G118" i="808" s="1"/>
  <c r="B118" i="808" a="1"/>
  <c r="B118" i="808" s="1"/>
  <c r="P117" i="808" a="1"/>
  <c r="P117" i="808" s="1"/>
  <c r="K117" i="808" a="1"/>
  <c r="K117" i="808" s="1"/>
  <c r="G117" i="808" a="1"/>
  <c r="G117" i="808" s="1"/>
  <c r="E117" i="808" a="1"/>
  <c r="E117" i="808" s="1"/>
  <c r="B117" i="808" a="1"/>
  <c r="B117" i="808" s="1"/>
  <c r="P116" i="808" a="1"/>
  <c r="P116" i="808" s="1"/>
  <c r="K116" i="808" a="1"/>
  <c r="K116" i="808" s="1"/>
  <c r="G116" i="808" a="1"/>
  <c r="G116" i="808" s="1"/>
  <c r="B116" i="808" a="1"/>
  <c r="B116" i="808" s="1"/>
  <c r="P115" i="808" a="1"/>
  <c r="P115" i="808" s="1"/>
  <c r="K115" i="808" a="1"/>
  <c r="K115" i="808" s="1"/>
  <c r="G115" i="808" a="1"/>
  <c r="G115" i="808" s="1"/>
  <c r="E115" i="808" a="1"/>
  <c r="E115" i="808" s="1"/>
  <c r="B115" i="808" a="1"/>
  <c r="B115" i="808" s="1"/>
  <c r="P114" i="808" a="1"/>
  <c r="P114" i="808" s="1"/>
  <c r="K114" i="808" a="1"/>
  <c r="K114" i="808" s="1"/>
  <c r="G114" i="808" a="1"/>
  <c r="G114" i="808" s="1"/>
  <c r="B114" i="808" a="1"/>
  <c r="B114" i="808" s="1"/>
  <c r="P113" i="808" a="1"/>
  <c r="P113" i="808" s="1"/>
  <c r="K113" i="808" a="1"/>
  <c r="K113" i="808" s="1"/>
  <c r="G113" i="808" a="1"/>
  <c r="G113" i="808" s="1"/>
  <c r="B113" i="808" a="1"/>
  <c r="B113" i="808" s="1"/>
  <c r="P112" i="808" a="1"/>
  <c r="P112" i="808" s="1"/>
  <c r="K112" i="808" a="1"/>
  <c r="K112" i="808" s="1"/>
  <c r="G112" i="808" a="1"/>
  <c r="G112" i="808" s="1"/>
  <c r="B112" i="808" a="1"/>
  <c r="B112" i="808" s="1"/>
  <c r="P111" i="808" a="1"/>
  <c r="P111" i="808" s="1"/>
  <c r="K111" i="808" a="1"/>
  <c r="K111" i="808" s="1"/>
  <c r="G111" i="808" a="1"/>
  <c r="G111" i="808" s="1"/>
  <c r="B111" i="808" a="1"/>
  <c r="B111" i="808" s="1"/>
  <c r="P110" i="808" a="1"/>
  <c r="P110" i="808" s="1"/>
  <c r="K110" i="808" a="1"/>
  <c r="K110" i="808" s="1"/>
  <c r="G110" i="808" a="1"/>
  <c r="G110" i="808" s="1"/>
  <c r="B110" i="808" a="1"/>
  <c r="B110" i="808" s="1"/>
  <c r="P109" i="808" a="1"/>
  <c r="P109" i="808" s="1"/>
  <c r="K109" i="808" a="1"/>
  <c r="K109" i="808" s="1"/>
  <c r="G109" i="808" a="1"/>
  <c r="G109" i="808" s="1"/>
  <c r="B109" i="808" a="1"/>
  <c r="B109" i="808" s="1"/>
  <c r="P108" i="808" a="1"/>
  <c r="P108" i="808" s="1"/>
  <c r="K108" i="808" a="1"/>
  <c r="K108" i="808" s="1"/>
  <c r="G108" i="808" a="1"/>
  <c r="G108" i="808" s="1"/>
  <c r="E108" i="808" a="1"/>
  <c r="E108" i="808" s="1"/>
  <c r="B108" i="808" a="1"/>
  <c r="B108" i="808" s="1"/>
  <c r="P107" i="808" a="1"/>
  <c r="P107" i="808" s="1"/>
  <c r="K107" i="808" a="1"/>
  <c r="K107" i="808" s="1"/>
  <c r="G107" i="808" a="1"/>
  <c r="G107" i="808" s="1"/>
  <c r="E107" i="808" a="1"/>
  <c r="E107" i="808" s="1"/>
  <c r="B107" i="808" a="1"/>
  <c r="B107" i="808" s="1"/>
  <c r="P106" i="808" a="1"/>
  <c r="P106" i="808" s="1"/>
  <c r="K106" i="808" a="1"/>
  <c r="K106" i="808" s="1"/>
  <c r="G106" i="808" a="1"/>
  <c r="G106" i="808" s="1"/>
  <c r="E106" i="808" a="1"/>
  <c r="E106" i="808" s="1"/>
  <c r="B106" i="808" a="1"/>
  <c r="B106" i="808" s="1"/>
  <c r="P105" i="808" a="1"/>
  <c r="P105" i="808" s="1"/>
  <c r="K105" i="808" a="1"/>
  <c r="K105" i="808" s="1"/>
  <c r="G105" i="808" a="1"/>
  <c r="G105" i="808" s="1"/>
  <c r="B105" i="808" a="1"/>
  <c r="B105" i="808" s="1"/>
  <c r="P104" i="808" a="1"/>
  <c r="P104" i="808" s="1"/>
  <c r="K104" i="808" a="1"/>
  <c r="K104" i="808" s="1"/>
  <c r="G104" i="808" a="1"/>
  <c r="G104" i="808" s="1"/>
  <c r="B104" i="808" a="1"/>
  <c r="B104" i="808" s="1"/>
  <c r="P103" i="808" a="1"/>
  <c r="P103" i="808" s="1"/>
  <c r="K103" i="808" a="1"/>
  <c r="K103" i="808" s="1"/>
  <c r="G103" i="808" a="1"/>
  <c r="G103" i="808" s="1"/>
  <c r="E103" i="808" a="1"/>
  <c r="E103" i="808" s="1"/>
  <c r="B103" i="808" a="1"/>
  <c r="B103" i="808" s="1"/>
  <c r="P102" i="808" a="1"/>
  <c r="P102" i="808" s="1"/>
  <c r="K102" i="808" a="1"/>
  <c r="K102" i="808" s="1"/>
  <c r="G102" i="808" a="1"/>
  <c r="G102" i="808" s="1"/>
  <c r="E102" i="808" a="1"/>
  <c r="E102" i="808" s="1"/>
  <c r="B102" i="808" a="1"/>
  <c r="B102" i="808" s="1"/>
  <c r="P101" i="808" a="1"/>
  <c r="P101" i="808" s="1"/>
  <c r="K101" i="808" a="1"/>
  <c r="K101" i="808" s="1"/>
  <c r="G101" i="808" a="1"/>
  <c r="G101" i="808"/>
  <c r="E101" i="808" a="1"/>
  <c r="E101" i="808" s="1"/>
  <c r="B101" i="808" a="1"/>
  <c r="B101" i="808" s="1"/>
  <c r="P100" i="808" a="1"/>
  <c r="P100" i="808" s="1"/>
  <c r="K100" i="808" a="1"/>
  <c r="K100" i="808" s="1"/>
  <c r="G100" i="808" a="1"/>
  <c r="G100" i="808" s="1"/>
  <c r="B100" i="808" a="1"/>
  <c r="B100" i="808" s="1"/>
  <c r="P99" i="808" a="1"/>
  <c r="P99" i="808" s="1"/>
  <c r="K99" i="808" a="1"/>
  <c r="K99" i="808" s="1"/>
  <c r="G99" i="808" a="1"/>
  <c r="G99" i="808" s="1"/>
  <c r="E99" i="808" a="1"/>
  <c r="E99" i="808" s="1"/>
  <c r="B99" i="808" a="1"/>
  <c r="B99" i="808" s="1"/>
  <c r="P98" i="808" a="1"/>
  <c r="P98" i="808" s="1"/>
  <c r="K98" i="808" a="1"/>
  <c r="K98" i="808" s="1"/>
  <c r="G98" i="808" a="1"/>
  <c r="G98" i="808" s="1"/>
  <c r="B98" i="808" a="1"/>
  <c r="B98" i="808" s="1"/>
  <c r="P97" i="808" a="1"/>
  <c r="P97" i="808" s="1"/>
  <c r="K97" i="808" a="1"/>
  <c r="K97" i="808" s="1"/>
  <c r="G97" i="808" a="1"/>
  <c r="G97" i="808" s="1"/>
  <c r="B97" i="808" a="1"/>
  <c r="B97" i="808" s="1"/>
  <c r="P96" i="808" a="1"/>
  <c r="P96" i="808" s="1"/>
  <c r="K96" i="808" a="1"/>
  <c r="K96" i="808" s="1"/>
  <c r="G96" i="808" a="1"/>
  <c r="G96" i="808" s="1"/>
  <c r="E96" i="808" a="1"/>
  <c r="E96" i="808" s="1"/>
  <c r="B96" i="808" a="1"/>
  <c r="B96" i="808" s="1"/>
  <c r="P95" i="808" a="1"/>
  <c r="P95" i="808" s="1"/>
  <c r="K95" i="808" a="1"/>
  <c r="K95" i="808" s="1"/>
  <c r="G95" i="808" a="1"/>
  <c r="G95" i="808" s="1"/>
  <c r="E95" i="808" a="1"/>
  <c r="E95" i="808" s="1"/>
  <c r="B95" i="808" a="1"/>
  <c r="B95" i="808" s="1"/>
  <c r="P94" i="808" a="1"/>
  <c r="P94" i="808" s="1"/>
  <c r="K94" i="808" a="1"/>
  <c r="K94" i="808" s="1"/>
  <c r="G94" i="808" a="1"/>
  <c r="G94" i="808" s="1"/>
  <c r="E94" i="808" a="1"/>
  <c r="E94" i="808" s="1"/>
  <c r="B94" i="808" a="1"/>
  <c r="B94" i="808" s="1"/>
  <c r="P93" i="808" a="1"/>
  <c r="P93" i="808" s="1"/>
  <c r="K93" i="808" a="1"/>
  <c r="K93" i="808" s="1"/>
  <c r="G93" i="808" a="1"/>
  <c r="G93" i="808" s="1"/>
  <c r="B93" i="808" a="1"/>
  <c r="B93" i="808" s="1"/>
  <c r="P92" i="808" a="1"/>
  <c r="P92" i="808" s="1"/>
  <c r="K92" i="808" a="1"/>
  <c r="K92" i="808" s="1"/>
  <c r="G92" i="808" a="1"/>
  <c r="G92" i="808" s="1"/>
  <c r="B92" i="808" a="1"/>
  <c r="B92" i="808" s="1"/>
  <c r="P91" i="808" a="1"/>
  <c r="P91" i="808" s="1"/>
  <c r="K91" i="808" a="1"/>
  <c r="K91" i="808" s="1"/>
  <c r="G91" i="808" a="1"/>
  <c r="G91" i="808" s="1"/>
  <c r="E91" i="808" a="1"/>
  <c r="E91" i="808" s="1"/>
  <c r="B91" i="808" a="1"/>
  <c r="B91" i="808" s="1"/>
  <c r="P90" i="808" a="1"/>
  <c r="P90" i="808" s="1"/>
  <c r="K90" i="808" a="1"/>
  <c r="K90" i="808" s="1"/>
  <c r="G90" i="808" a="1"/>
  <c r="G90" i="808" s="1"/>
  <c r="E90" i="808" a="1"/>
  <c r="E90" i="808" s="1"/>
  <c r="B90" i="808" a="1"/>
  <c r="B90" i="808" s="1"/>
  <c r="P89" i="808" a="1"/>
  <c r="P89" i="808" s="1"/>
  <c r="K89" i="808" a="1"/>
  <c r="K89" i="808" s="1"/>
  <c r="G89" i="808" a="1"/>
  <c r="G89" i="808" s="1"/>
  <c r="B89" i="808" a="1"/>
  <c r="B89" i="808" s="1"/>
  <c r="P88" i="808" a="1"/>
  <c r="P88" i="808" s="1"/>
  <c r="K88" i="808" a="1"/>
  <c r="K88" i="808" s="1"/>
  <c r="G88" i="808" a="1"/>
  <c r="G88" i="808"/>
  <c r="E88" i="808" a="1"/>
  <c r="E88" i="808" s="1"/>
  <c r="B88" i="808" a="1"/>
  <c r="B88" i="808" s="1"/>
  <c r="P87" i="808" a="1"/>
  <c r="P87" i="808" s="1"/>
  <c r="K87" i="808" a="1"/>
  <c r="K87" i="808" s="1"/>
  <c r="G87" i="808" a="1"/>
  <c r="G87" i="808" s="1"/>
  <c r="B87" i="808" a="1"/>
  <c r="B87" i="808" s="1"/>
  <c r="P86" i="808" a="1"/>
  <c r="P86" i="808" s="1"/>
  <c r="K86" i="808" a="1"/>
  <c r="K86" i="808" s="1"/>
  <c r="G86" i="808" a="1"/>
  <c r="G86" i="808" s="1"/>
  <c r="E86" i="808" a="1"/>
  <c r="E86" i="808" s="1"/>
  <c r="B86" i="808" a="1"/>
  <c r="B86" i="808" s="1"/>
  <c r="P85" i="808" a="1"/>
  <c r="P85" i="808" s="1"/>
  <c r="K85" i="808" a="1"/>
  <c r="K85" i="808" s="1"/>
  <c r="G85" i="808" a="1"/>
  <c r="G85" i="808" s="1"/>
  <c r="B85" i="808" a="1"/>
  <c r="B85" i="808" s="1"/>
  <c r="P84" i="808" a="1"/>
  <c r="P84" i="808" s="1"/>
  <c r="K84" i="808" a="1"/>
  <c r="K84" i="808" s="1"/>
  <c r="G84" i="808" a="1"/>
  <c r="G84" i="808" s="1"/>
  <c r="B84" i="808" a="1"/>
  <c r="B84" i="808" s="1"/>
  <c r="P83" i="808" a="1"/>
  <c r="P83" i="808" s="1"/>
  <c r="K83" i="808" a="1"/>
  <c r="K83" i="808" s="1"/>
  <c r="G83" i="808" a="1"/>
  <c r="G83" i="808" s="1"/>
  <c r="B83" i="808" a="1"/>
  <c r="B83" i="808" s="1"/>
  <c r="P82" i="808" a="1"/>
  <c r="P82" i="808" s="1"/>
  <c r="K82" i="808" a="1"/>
  <c r="K82" i="808" s="1"/>
  <c r="G82" i="808" a="1"/>
  <c r="G82" i="808" s="1"/>
  <c r="E82" i="808" a="1"/>
  <c r="E82" i="808" s="1"/>
  <c r="B82" i="808" a="1"/>
  <c r="B82" i="808" s="1"/>
  <c r="P81" i="808" a="1"/>
  <c r="P81" i="808" s="1"/>
  <c r="K81" i="808" a="1"/>
  <c r="K81" i="808" s="1"/>
  <c r="G81" i="808" a="1"/>
  <c r="G81" i="808" s="1"/>
  <c r="B81" i="808" a="1"/>
  <c r="B81" i="808" s="1"/>
  <c r="P80" i="808" a="1"/>
  <c r="P80" i="808" s="1"/>
  <c r="K80" i="808" a="1"/>
  <c r="K80" i="808" s="1"/>
  <c r="G80" i="808" a="1"/>
  <c r="G80" i="808" s="1"/>
  <c r="E80" i="808" a="1"/>
  <c r="E80" i="808" s="1"/>
  <c r="B80" i="808" a="1"/>
  <c r="B80" i="808" s="1"/>
  <c r="P79" i="808" a="1"/>
  <c r="P79" i="808" s="1"/>
  <c r="K79" i="808" a="1"/>
  <c r="K79" i="808" s="1"/>
  <c r="G79" i="808" a="1"/>
  <c r="G79" i="808" s="1"/>
  <c r="E79" i="808" a="1"/>
  <c r="E79" i="808" s="1"/>
  <c r="B79" i="808" a="1"/>
  <c r="B79" i="808" s="1"/>
  <c r="P78" i="808" a="1"/>
  <c r="P78" i="808"/>
  <c r="K78" i="808" a="1"/>
  <c r="K78" i="808" s="1"/>
  <c r="G78" i="808" a="1"/>
  <c r="G78" i="808" s="1"/>
  <c r="B78" i="808" a="1"/>
  <c r="B78" i="808" s="1"/>
  <c r="P77" i="808" a="1"/>
  <c r="P77" i="808" s="1"/>
  <c r="K77" i="808" a="1"/>
  <c r="K77" i="808" s="1"/>
  <c r="G77" i="808" a="1"/>
  <c r="G77" i="808" s="1"/>
  <c r="B77" i="808" a="1"/>
  <c r="B77" i="808" s="1"/>
  <c r="P76" i="808" a="1"/>
  <c r="P76" i="808" s="1"/>
  <c r="K76" i="808" a="1"/>
  <c r="K76" i="808" s="1"/>
  <c r="G76" i="808" a="1"/>
  <c r="G76" i="808" s="1"/>
  <c r="B76" i="808" a="1"/>
  <c r="B76" i="808" s="1"/>
  <c r="P75" i="808" a="1"/>
  <c r="P75" i="808"/>
  <c r="K75" i="808" a="1"/>
  <c r="K75" i="808" s="1"/>
  <c r="G75" i="808" a="1"/>
  <c r="G75" i="808" s="1"/>
  <c r="B75" i="808" a="1"/>
  <c r="B75" i="808" s="1"/>
  <c r="P74" i="808" a="1"/>
  <c r="P74" i="808" s="1"/>
  <c r="K74" i="808" a="1"/>
  <c r="K74" i="808" s="1"/>
  <c r="G74" i="808" a="1"/>
  <c r="G74" i="808" s="1"/>
  <c r="E74" i="808" a="1"/>
  <c r="E74" i="808" s="1"/>
  <c r="B74" i="808" a="1"/>
  <c r="B74" i="808" s="1"/>
  <c r="P73" i="808" a="1"/>
  <c r="P73" i="808" s="1"/>
  <c r="K73" i="808" a="1"/>
  <c r="K73" i="808" s="1"/>
  <c r="G73" i="808" a="1"/>
  <c r="G73" i="808" s="1"/>
  <c r="E73" i="808" a="1"/>
  <c r="E73" i="808" s="1"/>
  <c r="B73" i="808" a="1"/>
  <c r="B73" i="808" s="1"/>
  <c r="P72" i="808" a="1"/>
  <c r="P72" i="808" s="1"/>
  <c r="K72" i="808" a="1"/>
  <c r="K72" i="808" s="1"/>
  <c r="G72" i="808" a="1"/>
  <c r="G72" i="808" s="1"/>
  <c r="E72" i="808" a="1"/>
  <c r="E72" i="808" s="1"/>
  <c r="B72" i="808" a="1"/>
  <c r="B72" i="808" s="1"/>
  <c r="P71" i="808" a="1"/>
  <c r="P71" i="808" s="1"/>
  <c r="K71" i="808" a="1"/>
  <c r="K71" i="808" s="1"/>
  <c r="G71" i="808" a="1"/>
  <c r="G71" i="808" s="1"/>
  <c r="B71" i="808" a="1"/>
  <c r="B71" i="808" s="1"/>
  <c r="P70" i="808" a="1"/>
  <c r="P70" i="808" s="1"/>
  <c r="K70" i="808" a="1"/>
  <c r="K70" i="808" s="1"/>
  <c r="G70" i="808" a="1"/>
  <c r="G70" i="808" s="1"/>
  <c r="E70" i="808" a="1"/>
  <c r="E70" i="808" s="1"/>
  <c r="B70" i="808" a="1"/>
  <c r="B70" i="808" s="1"/>
  <c r="P69" i="808" a="1"/>
  <c r="P69" i="808" s="1"/>
  <c r="K69" i="808" a="1"/>
  <c r="K69" i="808" s="1"/>
  <c r="G69" i="808" a="1"/>
  <c r="G69" i="808" s="1"/>
  <c r="B69" i="808" a="1"/>
  <c r="B69" i="808" s="1"/>
  <c r="P68" i="808" a="1"/>
  <c r="P68" i="808" s="1"/>
  <c r="K68" i="808" a="1"/>
  <c r="K68" i="808" s="1"/>
  <c r="G68" i="808" a="1"/>
  <c r="G68" i="808" s="1"/>
  <c r="B68" i="808" a="1"/>
  <c r="B68" i="808" s="1"/>
  <c r="P67" i="808" a="1"/>
  <c r="P67" i="808" s="1"/>
  <c r="K67" i="808" a="1"/>
  <c r="K67" i="808" s="1"/>
  <c r="G67" i="808" a="1"/>
  <c r="G67" i="808"/>
  <c r="B67" i="808" a="1"/>
  <c r="B67" i="808" s="1"/>
  <c r="P66" i="808" a="1"/>
  <c r="P66" i="808" s="1"/>
  <c r="K66" i="808" a="1"/>
  <c r="K66" i="808" s="1"/>
  <c r="G66" i="808" a="1"/>
  <c r="G66" i="808" s="1"/>
  <c r="E66" i="808" a="1"/>
  <c r="E66" i="808" s="1"/>
  <c r="B66" i="808" a="1"/>
  <c r="B66" i="808" s="1"/>
  <c r="P65" i="808" a="1"/>
  <c r="P65" i="808"/>
  <c r="K65" i="808" a="1"/>
  <c r="K65" i="808" s="1"/>
  <c r="G65" i="808" a="1"/>
  <c r="G65" i="808" s="1"/>
  <c r="E65" i="808" a="1"/>
  <c r="E65" i="808" s="1"/>
  <c r="B65" i="808" a="1"/>
  <c r="B65" i="808" s="1"/>
  <c r="P64" i="808" a="1"/>
  <c r="P64" i="808" s="1"/>
  <c r="K64" i="808" a="1"/>
  <c r="K64" i="808" s="1"/>
  <c r="G64" i="808" a="1"/>
  <c r="G64" i="808" s="1"/>
  <c r="E64" i="808" a="1"/>
  <c r="E64" i="808" s="1"/>
  <c r="B64" i="808" a="1"/>
  <c r="B64" i="808" s="1"/>
  <c r="P63" i="808" a="1"/>
  <c r="P63" i="808" s="1"/>
  <c r="K63" i="808" a="1"/>
  <c r="K63" i="808" s="1"/>
  <c r="G63" i="808" a="1"/>
  <c r="G63" i="808" s="1"/>
  <c r="E63" i="808" a="1"/>
  <c r="E63" i="808" s="1"/>
  <c r="B63" i="808" a="1"/>
  <c r="B63" i="808" s="1"/>
  <c r="P62" i="808" a="1"/>
  <c r="P62" i="808" s="1"/>
  <c r="K62" i="808" a="1"/>
  <c r="K62" i="808" s="1"/>
  <c r="G62" i="808" a="1"/>
  <c r="G62" i="808" s="1"/>
  <c r="B62" i="808" a="1"/>
  <c r="B62" i="808" s="1"/>
  <c r="P61" i="808" a="1"/>
  <c r="P61" i="808" s="1"/>
  <c r="K61" i="808" a="1"/>
  <c r="K61" i="808" s="1"/>
  <c r="G61" i="808" a="1"/>
  <c r="G61" i="808" s="1"/>
  <c r="B61" i="808" a="1"/>
  <c r="B61" i="808" s="1"/>
  <c r="P60" i="808" a="1"/>
  <c r="P60" i="808" s="1"/>
  <c r="K60" i="808" a="1"/>
  <c r="K60" i="808" s="1"/>
  <c r="G60" i="808" a="1"/>
  <c r="G60" i="808" s="1"/>
  <c r="B60" i="808" a="1"/>
  <c r="B60" i="808" s="1"/>
  <c r="P59" i="808" a="1"/>
  <c r="P59" i="808" s="1"/>
  <c r="K59" i="808" a="1"/>
  <c r="K59" i="808" s="1"/>
  <c r="G59" i="808" a="1"/>
  <c r="G59" i="808" s="1"/>
  <c r="B59" i="808" a="1"/>
  <c r="B59" i="808" s="1"/>
  <c r="P58" i="808" a="1"/>
  <c r="P58" i="808" s="1"/>
  <c r="K58" i="808" a="1"/>
  <c r="K58" i="808" s="1"/>
  <c r="G58" i="808" a="1"/>
  <c r="G58" i="808" s="1"/>
  <c r="E58" i="808" a="1"/>
  <c r="E58" i="808" s="1"/>
  <c r="B58" i="808" a="1"/>
  <c r="B58" i="808" s="1"/>
  <c r="P57" i="808" a="1"/>
  <c r="P57" i="808" s="1"/>
  <c r="K57" i="808" a="1"/>
  <c r="K57" i="808" s="1"/>
  <c r="G57" i="808" a="1"/>
  <c r="G57" i="808" s="1"/>
  <c r="E57" i="808" a="1"/>
  <c r="E57" i="808" s="1"/>
  <c r="B57" i="808" a="1"/>
  <c r="B57" i="808" s="1"/>
  <c r="P56" i="808" a="1"/>
  <c r="P56" i="808" s="1"/>
  <c r="K56" i="808" a="1"/>
  <c r="K56" i="808" s="1"/>
  <c r="G56" i="808" a="1"/>
  <c r="G56" i="808"/>
  <c r="E56" i="808" a="1"/>
  <c r="E56" i="808" s="1"/>
  <c r="B56" i="808" a="1"/>
  <c r="B56" i="808" s="1"/>
  <c r="P55" i="808" a="1"/>
  <c r="P55" i="808" s="1"/>
  <c r="K55" i="808" a="1"/>
  <c r="K55" i="808" s="1"/>
  <c r="G55" i="808" a="1"/>
  <c r="G55" i="808" s="1"/>
  <c r="E55" i="808" a="1"/>
  <c r="E55" i="808" s="1"/>
  <c r="B55" i="808" a="1"/>
  <c r="B55" i="808"/>
  <c r="P54" i="808" a="1"/>
  <c r="P54" i="808" s="1"/>
  <c r="K54" i="808" a="1"/>
  <c r="K54" i="808" s="1"/>
  <c r="G54" i="808" a="1"/>
  <c r="G54" i="808"/>
  <c r="E54" i="808" a="1"/>
  <c r="E54" i="808" s="1"/>
  <c r="B54" i="808" a="1"/>
  <c r="B54" i="808" s="1"/>
  <c r="P53" i="808" a="1"/>
  <c r="P53" i="808" s="1"/>
  <c r="K53" i="808" a="1"/>
  <c r="K53" i="808" s="1"/>
  <c r="G53" i="808" a="1"/>
  <c r="G53" i="808" s="1"/>
  <c r="B53" i="808" a="1"/>
  <c r="B53" i="808"/>
  <c r="P52" i="808" a="1"/>
  <c r="P52" i="808" s="1"/>
  <c r="K52" i="808" a="1"/>
  <c r="K52" i="808" s="1"/>
  <c r="G52" i="808" a="1"/>
  <c r="G52" i="808" s="1"/>
  <c r="B52" i="808" a="1"/>
  <c r="B52" i="808" s="1"/>
  <c r="P51" i="808" a="1"/>
  <c r="P51" i="808" s="1"/>
  <c r="K51" i="808" a="1"/>
  <c r="K51" i="808" s="1"/>
  <c r="G51" i="808" a="1"/>
  <c r="G51" i="808"/>
  <c r="E51" i="808" a="1"/>
  <c r="E51" i="808" s="1"/>
  <c r="B51" i="808" a="1"/>
  <c r="B51" i="808" s="1"/>
  <c r="P50" i="808" a="1"/>
  <c r="P50" i="808" s="1"/>
  <c r="K50" i="808" a="1"/>
  <c r="K50" i="808" s="1"/>
  <c r="G50" i="808" a="1"/>
  <c r="G50" i="808" s="1"/>
  <c r="B50" i="808" a="1"/>
  <c r="B50" i="808" s="1"/>
  <c r="P49" i="808" a="1"/>
  <c r="P49" i="808" s="1"/>
  <c r="K49" i="808" a="1"/>
  <c r="K49" i="808" s="1"/>
  <c r="G49" i="808" a="1"/>
  <c r="G49" i="808" s="1"/>
  <c r="E49" i="808" a="1"/>
  <c r="E49" i="808" s="1"/>
  <c r="B49" i="808" a="1"/>
  <c r="B49" i="808" s="1"/>
  <c r="P48" i="808" a="1"/>
  <c r="P48" i="808" s="1"/>
  <c r="K48" i="808" a="1"/>
  <c r="K48" i="808" s="1"/>
  <c r="G48" i="808" a="1"/>
  <c r="G48" i="808" s="1"/>
  <c r="E48" i="808" a="1"/>
  <c r="E48" i="808" s="1"/>
  <c r="B48" i="808" a="1"/>
  <c r="B48" i="808" s="1"/>
  <c r="P47" i="808" a="1"/>
  <c r="P47" i="808" s="1"/>
  <c r="K47" i="808" a="1"/>
  <c r="K47" i="808" s="1"/>
  <c r="G47" i="808" a="1"/>
  <c r="G47" i="808" s="1"/>
  <c r="B47" i="808" a="1"/>
  <c r="B47" i="808"/>
  <c r="P46" i="808" a="1"/>
  <c r="P46" i="808" s="1"/>
  <c r="K46" i="808" a="1"/>
  <c r="K46" i="808" s="1"/>
  <c r="G46" i="808" a="1"/>
  <c r="G46" i="808" s="1"/>
  <c r="E46" i="808" a="1"/>
  <c r="E46" i="808" s="1"/>
  <c r="B46" i="808" a="1"/>
  <c r="B46" i="808" s="1"/>
  <c r="P45" i="808" a="1"/>
  <c r="P45" i="808" s="1"/>
  <c r="K45" i="808" a="1"/>
  <c r="K45" i="808" s="1"/>
  <c r="G45" i="808" a="1"/>
  <c r="G45" i="808" s="1"/>
  <c r="E45" i="808" a="1"/>
  <c r="E45" i="808" s="1"/>
  <c r="B45" i="808" a="1"/>
  <c r="B45" i="808" s="1"/>
  <c r="P44" i="808" a="1"/>
  <c r="P44" i="808" s="1"/>
  <c r="K44" i="808" a="1"/>
  <c r="K44" i="808" s="1"/>
  <c r="G44" i="808" a="1"/>
  <c r="G44" i="808"/>
  <c r="E44" i="808" a="1"/>
  <c r="E44" i="808" s="1"/>
  <c r="B44" i="808" a="1"/>
  <c r="B44" i="808" s="1"/>
  <c r="P43" i="808" a="1"/>
  <c r="P43" i="808" s="1"/>
  <c r="K43" i="808" a="1"/>
  <c r="K43" i="808" s="1"/>
  <c r="G43" i="808" a="1"/>
  <c r="G43" i="808" s="1"/>
  <c r="B43" i="808" a="1"/>
  <c r="B43" i="808" s="1"/>
  <c r="P42" i="808" a="1"/>
  <c r="P42" i="808" s="1"/>
  <c r="K42" i="808" a="1"/>
  <c r="K42" i="808" s="1"/>
  <c r="G42" i="808" a="1"/>
  <c r="G42" i="808" s="1"/>
  <c r="E42" i="808" a="1"/>
  <c r="E42" i="808" s="1"/>
  <c r="B42" i="808" a="1"/>
  <c r="B42" i="808" s="1"/>
  <c r="P41" i="808" a="1"/>
  <c r="P41" i="808" s="1"/>
  <c r="K41" i="808" a="1"/>
  <c r="K41" i="808" s="1"/>
  <c r="G41" i="808" a="1"/>
  <c r="G41" i="808" s="1"/>
  <c r="E41" i="808" a="1"/>
  <c r="E41" i="808" s="1"/>
  <c r="B41" i="808" a="1"/>
  <c r="B41" i="808" s="1"/>
  <c r="P40" i="808" a="1"/>
  <c r="P40" i="808" s="1"/>
  <c r="K40" i="808" a="1"/>
  <c r="K40" i="808" s="1"/>
  <c r="G40" i="808" a="1"/>
  <c r="G40" i="808" s="1"/>
  <c r="E40" i="808" a="1"/>
  <c r="E40" i="808" s="1"/>
  <c r="B40" i="808" a="1"/>
  <c r="B40" i="808" s="1"/>
  <c r="P39" i="808" a="1"/>
  <c r="P39" i="808" s="1"/>
  <c r="K39" i="808" a="1"/>
  <c r="K39" i="808" s="1"/>
  <c r="G39" i="808" a="1"/>
  <c r="G39" i="808" s="1"/>
  <c r="E39" i="808" a="1"/>
  <c r="E39" i="808" s="1"/>
  <c r="B39" i="808" a="1"/>
  <c r="B39" i="808" s="1"/>
  <c r="P38" i="808" a="1"/>
  <c r="P38" i="808" s="1"/>
  <c r="K38" i="808" a="1"/>
  <c r="K38" i="808" s="1"/>
  <c r="G38" i="808" a="1"/>
  <c r="G38" i="808" s="1"/>
  <c r="B38" i="808" a="1"/>
  <c r="B38" i="808" s="1"/>
  <c r="P37" i="808" a="1"/>
  <c r="P37" i="808" s="1"/>
  <c r="K37" i="808" a="1"/>
  <c r="K37" i="808" s="1"/>
  <c r="G37" i="808" a="1"/>
  <c r="G37" i="808" s="1"/>
  <c r="E37" i="808" a="1"/>
  <c r="E37" i="808" s="1"/>
  <c r="B37" i="808" a="1"/>
  <c r="B37" i="808" s="1"/>
  <c r="P36" i="808" a="1"/>
  <c r="P36" i="808" s="1"/>
  <c r="K36" i="808" a="1"/>
  <c r="K36" i="808" s="1"/>
  <c r="G36" i="808" a="1"/>
  <c r="G36" i="808" s="1"/>
  <c r="E36" i="808" a="1"/>
  <c r="E36" i="808" s="1"/>
  <c r="B36" i="808" a="1"/>
  <c r="B36" i="808" s="1"/>
  <c r="P35" i="808" a="1"/>
  <c r="P35" i="808" s="1"/>
  <c r="K35" i="808" a="1"/>
  <c r="K35" i="808" s="1"/>
  <c r="G35" i="808" a="1"/>
  <c r="G35" i="808" s="1"/>
  <c r="E35" i="808" a="1"/>
  <c r="E35" i="808" s="1"/>
  <c r="B35" i="808" a="1"/>
  <c r="B35" i="808" s="1"/>
  <c r="P34" i="808" a="1"/>
  <c r="P34" i="808"/>
  <c r="K34" i="808" a="1"/>
  <c r="K34" i="808" s="1"/>
  <c r="G34" i="808" a="1"/>
  <c r="G34" i="808" s="1"/>
  <c r="E34" i="808" a="1"/>
  <c r="E34" i="808" s="1"/>
  <c r="B34" i="808" a="1"/>
  <c r="B34" i="808" s="1"/>
  <c r="P33" i="808" a="1"/>
  <c r="P33" i="808" s="1"/>
  <c r="K33" i="808" a="1"/>
  <c r="K33" i="808" s="1"/>
  <c r="G33" i="808" a="1"/>
  <c r="G33" i="808" s="1"/>
  <c r="E33" i="808" a="1"/>
  <c r="E33" i="808" s="1"/>
  <c r="B33" i="808" a="1"/>
  <c r="B33" i="808" s="1"/>
  <c r="P32" i="808" a="1"/>
  <c r="P32" i="808" s="1"/>
  <c r="K32" i="808" a="1"/>
  <c r="K32" i="808" s="1"/>
  <c r="G32" i="808" a="1"/>
  <c r="G32" i="808" s="1"/>
  <c r="E32" i="808" a="1"/>
  <c r="E32" i="808" s="1"/>
  <c r="B32" i="808" a="1"/>
  <c r="B32" i="808" s="1"/>
  <c r="P31" i="808" a="1"/>
  <c r="P31" i="808" s="1"/>
  <c r="K31" i="808" a="1"/>
  <c r="K31" i="808" s="1"/>
  <c r="G31" i="808" a="1"/>
  <c r="G31" i="808" s="1"/>
  <c r="B31" i="808" a="1"/>
  <c r="B31" i="808" s="1"/>
  <c r="R30" i="808" a="1"/>
  <c r="R30" i="808" s="1"/>
  <c r="AB30" i="808" s="1" a="1"/>
  <c r="AB30" i="808" s="1"/>
  <c r="P30" i="808" a="1"/>
  <c r="P30" i="808" s="1"/>
  <c r="K30" i="808" a="1"/>
  <c r="K30" i="808" s="1"/>
  <c r="G30" i="808" a="1"/>
  <c r="G30" i="808" s="1"/>
  <c r="E30" i="808" a="1"/>
  <c r="E30" i="808" s="1"/>
  <c r="B30" i="808" a="1"/>
  <c r="B30" i="808" s="1"/>
  <c r="C30" i="808" s="1"/>
  <c r="P129" i="172" a="1"/>
  <c r="P129" i="172" s="1"/>
  <c r="K129" i="172" a="1"/>
  <c r="K129" i="172" s="1"/>
  <c r="G129" i="172" a="1"/>
  <c r="G129" i="172" s="1"/>
  <c r="B129" i="172" a="1"/>
  <c r="B129" i="172" s="1"/>
  <c r="P128" i="172" a="1"/>
  <c r="P128" i="172" s="1"/>
  <c r="K128" i="172" a="1"/>
  <c r="K128" i="172" s="1"/>
  <c r="G128" i="172" a="1"/>
  <c r="G128" i="172" s="1"/>
  <c r="B128" i="172" a="1"/>
  <c r="B128" i="172" s="1"/>
  <c r="P127" i="172" a="1"/>
  <c r="P127" i="172" s="1"/>
  <c r="K127" i="172" a="1"/>
  <c r="K127" i="172" s="1"/>
  <c r="G127" i="172" a="1"/>
  <c r="G127" i="172" s="1"/>
  <c r="B127" i="172" a="1"/>
  <c r="B127" i="172" s="1"/>
  <c r="P126" i="172" a="1"/>
  <c r="P126" i="172" s="1"/>
  <c r="K126" i="172" a="1"/>
  <c r="K126" i="172" s="1"/>
  <c r="G126" i="172" a="1"/>
  <c r="G126" i="172" s="1"/>
  <c r="B126" i="172" a="1"/>
  <c r="B126" i="172" s="1"/>
  <c r="P125" i="172" a="1"/>
  <c r="P125" i="172" s="1"/>
  <c r="K125" i="172" a="1"/>
  <c r="K125" i="172" s="1"/>
  <c r="G125" i="172" a="1"/>
  <c r="G125" i="172" s="1"/>
  <c r="E125" i="172" a="1"/>
  <c r="E125" i="172" s="1"/>
  <c r="B125" i="172" a="1"/>
  <c r="B125" i="172" s="1"/>
  <c r="P124" i="172" a="1"/>
  <c r="P124" i="172" s="1"/>
  <c r="K124" i="172" a="1"/>
  <c r="K124" i="172" s="1"/>
  <c r="G124" i="172" a="1"/>
  <c r="G124" i="172" s="1"/>
  <c r="E124" i="172" a="1"/>
  <c r="E124" i="172" s="1"/>
  <c r="B124" i="172" a="1"/>
  <c r="B124" i="172" s="1"/>
  <c r="P123" i="172" a="1"/>
  <c r="P123" i="172" s="1"/>
  <c r="K123" i="172" a="1"/>
  <c r="K123" i="172" s="1"/>
  <c r="G123" i="172" a="1"/>
  <c r="G123" i="172" s="1"/>
  <c r="E123" i="172" a="1"/>
  <c r="E123" i="172" s="1"/>
  <c r="B123" i="172" a="1"/>
  <c r="B123" i="172" s="1"/>
  <c r="P122" i="172" a="1"/>
  <c r="P122" i="172" s="1"/>
  <c r="K122" i="172" a="1"/>
  <c r="K122" i="172" s="1"/>
  <c r="G122" i="172" a="1"/>
  <c r="G122" i="172" s="1"/>
  <c r="E122" i="172" a="1"/>
  <c r="E122" i="172" s="1"/>
  <c r="B122" i="172" a="1"/>
  <c r="B122" i="172" s="1"/>
  <c r="P121" i="172" a="1"/>
  <c r="P121" i="172" s="1"/>
  <c r="K121" i="172" a="1"/>
  <c r="K121" i="172" s="1"/>
  <c r="G121" i="172" a="1"/>
  <c r="G121" i="172" s="1"/>
  <c r="E121" i="172" a="1"/>
  <c r="E121" i="172" s="1"/>
  <c r="B121" i="172" a="1"/>
  <c r="B121" i="172" s="1"/>
  <c r="P120" i="172" a="1"/>
  <c r="P120" i="172" s="1"/>
  <c r="K120" i="172" a="1"/>
  <c r="K120" i="172" s="1"/>
  <c r="G120" i="172" a="1"/>
  <c r="G120" i="172" s="1"/>
  <c r="E120" i="172" a="1"/>
  <c r="E120" i="172" s="1"/>
  <c r="B120" i="172" a="1"/>
  <c r="B120" i="172" s="1"/>
  <c r="P119" i="172" a="1"/>
  <c r="P119" i="172" s="1"/>
  <c r="K119" i="172" a="1"/>
  <c r="K119" i="172" s="1"/>
  <c r="G119" i="172" a="1"/>
  <c r="G119" i="172" s="1"/>
  <c r="E119" i="172" a="1"/>
  <c r="E119" i="172" s="1"/>
  <c r="B119" i="172" a="1"/>
  <c r="B119" i="172" s="1"/>
  <c r="P118" i="172" a="1"/>
  <c r="P118" i="172" s="1"/>
  <c r="K118" i="172" a="1"/>
  <c r="K118" i="172" s="1"/>
  <c r="G118" i="172" a="1"/>
  <c r="G118" i="172" s="1"/>
  <c r="E118" i="172" a="1"/>
  <c r="E118" i="172" s="1"/>
  <c r="B118" i="172" a="1"/>
  <c r="B118" i="172" s="1"/>
  <c r="P117" i="172" a="1"/>
  <c r="P117" i="172" s="1"/>
  <c r="K117" i="172" a="1"/>
  <c r="K117" i="172" s="1"/>
  <c r="G117" i="172" a="1"/>
  <c r="G117" i="172" s="1"/>
  <c r="E117" i="172" a="1"/>
  <c r="E117" i="172" s="1"/>
  <c r="B117" i="172" a="1"/>
  <c r="B117" i="172" s="1"/>
  <c r="P116" i="172" a="1"/>
  <c r="P116" i="172" s="1"/>
  <c r="K116" i="172" a="1"/>
  <c r="K116" i="172" s="1"/>
  <c r="G116" i="172" a="1"/>
  <c r="G116" i="172" s="1"/>
  <c r="E116" i="172" a="1"/>
  <c r="E116" i="172" s="1"/>
  <c r="B116" i="172" a="1"/>
  <c r="B116" i="172" s="1"/>
  <c r="P115" i="172" a="1"/>
  <c r="P115" i="172" s="1"/>
  <c r="K115" i="172" a="1"/>
  <c r="K115" i="172" s="1"/>
  <c r="G115" i="172" a="1"/>
  <c r="G115" i="172" s="1"/>
  <c r="E115" i="172" a="1"/>
  <c r="E115" i="172" s="1"/>
  <c r="B115" i="172" a="1"/>
  <c r="B115" i="172" s="1"/>
  <c r="P114" i="172" a="1"/>
  <c r="P114" i="172" s="1"/>
  <c r="K114" i="172" a="1"/>
  <c r="K114" i="172" s="1"/>
  <c r="G114" i="172" a="1"/>
  <c r="G114" i="172" s="1"/>
  <c r="E114" i="172" a="1"/>
  <c r="E114" i="172" s="1"/>
  <c r="B114" i="172" a="1"/>
  <c r="B114" i="172" s="1"/>
  <c r="P113" i="172" a="1"/>
  <c r="P113" i="172" s="1"/>
  <c r="K113" i="172" a="1"/>
  <c r="K113" i="172" s="1"/>
  <c r="G113" i="172" a="1"/>
  <c r="G113" i="172" s="1"/>
  <c r="E113" i="172" a="1"/>
  <c r="E113" i="172" s="1"/>
  <c r="B113" i="172" a="1"/>
  <c r="B113" i="172" s="1"/>
  <c r="P112" i="172" a="1"/>
  <c r="P112" i="172" s="1"/>
  <c r="K112" i="172" a="1"/>
  <c r="K112" i="172" s="1"/>
  <c r="G112" i="172" a="1"/>
  <c r="G112" i="172" s="1"/>
  <c r="E112" i="172" a="1"/>
  <c r="E112" i="172" s="1"/>
  <c r="B112" i="172" a="1"/>
  <c r="B112" i="172" s="1"/>
  <c r="P111" i="172" a="1"/>
  <c r="P111" i="172" s="1"/>
  <c r="K111" i="172" a="1"/>
  <c r="K111" i="172" s="1"/>
  <c r="G111" i="172" a="1"/>
  <c r="G111" i="172" s="1"/>
  <c r="E111" i="172" a="1"/>
  <c r="E111" i="172" s="1"/>
  <c r="B111" i="172" a="1"/>
  <c r="B111" i="172" s="1"/>
  <c r="P110" i="172" a="1"/>
  <c r="P110" i="172" s="1"/>
  <c r="K110" i="172" a="1"/>
  <c r="K110" i="172" s="1"/>
  <c r="G110" i="172" a="1"/>
  <c r="G110" i="172" s="1"/>
  <c r="E110" i="172" a="1"/>
  <c r="E110" i="172" s="1"/>
  <c r="B110" i="172" a="1"/>
  <c r="B110" i="172" s="1"/>
  <c r="P109" i="172" a="1"/>
  <c r="P109" i="172" s="1"/>
  <c r="K109" i="172" a="1"/>
  <c r="K109" i="172" s="1"/>
  <c r="G109" i="172" a="1"/>
  <c r="G109" i="172" s="1"/>
  <c r="E109" i="172" a="1"/>
  <c r="E109" i="172" s="1"/>
  <c r="B109" i="172" a="1"/>
  <c r="B109" i="172" s="1"/>
  <c r="P108" i="172" a="1"/>
  <c r="P108" i="172" s="1"/>
  <c r="K108" i="172" a="1"/>
  <c r="K108" i="172" s="1"/>
  <c r="G108" i="172" a="1"/>
  <c r="G108" i="172" s="1"/>
  <c r="E108" i="172" a="1"/>
  <c r="E108" i="172" s="1"/>
  <c r="B108" i="172" a="1"/>
  <c r="B108" i="172" s="1"/>
  <c r="P107" i="172" a="1"/>
  <c r="P107" i="172" s="1"/>
  <c r="K107" i="172" a="1"/>
  <c r="K107" i="172" s="1"/>
  <c r="G107" i="172" a="1"/>
  <c r="G107" i="172" s="1"/>
  <c r="E107" i="172" a="1"/>
  <c r="E107" i="172" s="1"/>
  <c r="B107" i="172" a="1"/>
  <c r="B107" i="172" s="1"/>
  <c r="P106" i="172" a="1"/>
  <c r="P106" i="172" s="1"/>
  <c r="K106" i="172" a="1"/>
  <c r="K106" i="172" s="1"/>
  <c r="G106" i="172" a="1"/>
  <c r="G106" i="172" s="1"/>
  <c r="E106" i="172" a="1"/>
  <c r="E106" i="172" s="1"/>
  <c r="B106" i="172" a="1"/>
  <c r="B106" i="172" s="1"/>
  <c r="P105" i="172" a="1"/>
  <c r="P105" i="172" s="1"/>
  <c r="K105" i="172" a="1"/>
  <c r="K105" i="172" s="1"/>
  <c r="G105" i="172" a="1"/>
  <c r="G105" i="172" s="1"/>
  <c r="E105" i="172" a="1"/>
  <c r="E105" i="172" s="1"/>
  <c r="B105" i="172" a="1"/>
  <c r="B105" i="172" s="1"/>
  <c r="P104" i="172" a="1"/>
  <c r="P104" i="172" s="1"/>
  <c r="K104" i="172" a="1"/>
  <c r="K104" i="172" s="1"/>
  <c r="G104" i="172" a="1"/>
  <c r="G104" i="172" s="1"/>
  <c r="E104" i="172" a="1"/>
  <c r="E104" i="172" s="1"/>
  <c r="B104" i="172" a="1"/>
  <c r="B104" i="172" s="1"/>
  <c r="P103" i="172" a="1"/>
  <c r="P103" i="172" s="1"/>
  <c r="K103" i="172" a="1"/>
  <c r="K103" i="172" s="1"/>
  <c r="G103" i="172" a="1"/>
  <c r="G103" i="172" s="1"/>
  <c r="E103" i="172" a="1"/>
  <c r="E103" i="172" s="1"/>
  <c r="B103" i="172" a="1"/>
  <c r="B103" i="172" s="1"/>
  <c r="P102" i="172" a="1"/>
  <c r="P102" i="172" s="1"/>
  <c r="N102" i="172" a="1"/>
  <c r="N102" i="172" s="1"/>
  <c r="K102" i="172" a="1"/>
  <c r="K102" i="172" s="1"/>
  <c r="G102" i="172" a="1"/>
  <c r="G102" i="172" s="1"/>
  <c r="E102" i="172" a="1"/>
  <c r="E102" i="172" s="1"/>
  <c r="B102" i="172" a="1"/>
  <c r="B102" i="172" s="1"/>
  <c r="P101" i="172" a="1"/>
  <c r="P101" i="172" s="1"/>
  <c r="K101" i="172" a="1"/>
  <c r="K101" i="172" s="1"/>
  <c r="G101" i="172" a="1"/>
  <c r="G101" i="172" s="1"/>
  <c r="E101" i="172" a="1"/>
  <c r="E101" i="172" s="1"/>
  <c r="B101" i="172" a="1"/>
  <c r="B101" i="172" s="1"/>
  <c r="P100" i="172" a="1"/>
  <c r="P100" i="172" s="1"/>
  <c r="K100" i="172" a="1"/>
  <c r="K100" i="172" s="1"/>
  <c r="G100" i="172" a="1"/>
  <c r="G100" i="172" s="1"/>
  <c r="E100" i="172" a="1"/>
  <c r="E100" i="172" s="1"/>
  <c r="B100" i="172" a="1"/>
  <c r="B100" i="172"/>
  <c r="P99" i="172" a="1"/>
  <c r="P99" i="172" s="1"/>
  <c r="K99" i="172" a="1"/>
  <c r="K99" i="172" s="1"/>
  <c r="G99" i="172" a="1"/>
  <c r="G99" i="172" s="1"/>
  <c r="E99" i="172" a="1"/>
  <c r="E99" i="172" s="1"/>
  <c r="B99" i="172" a="1"/>
  <c r="B99" i="172" s="1"/>
  <c r="P98" i="172" a="1"/>
  <c r="P98" i="172" s="1"/>
  <c r="K98" i="172" a="1"/>
  <c r="K98" i="172" s="1"/>
  <c r="G98" i="172" a="1"/>
  <c r="G98" i="172" s="1"/>
  <c r="E98" i="172" a="1"/>
  <c r="E98" i="172" s="1"/>
  <c r="B98" i="172" a="1"/>
  <c r="B98" i="172" s="1"/>
  <c r="P97" i="172" a="1"/>
  <c r="P97" i="172" s="1"/>
  <c r="K97" i="172" a="1"/>
  <c r="K97" i="172" s="1"/>
  <c r="G97" i="172" a="1"/>
  <c r="G97" i="172" s="1"/>
  <c r="B97" i="172" a="1"/>
  <c r="B97" i="172" s="1"/>
  <c r="P96" i="172" a="1"/>
  <c r="P96" i="172" s="1"/>
  <c r="K96" i="172" a="1"/>
  <c r="K96" i="172" s="1"/>
  <c r="G96" i="172" a="1"/>
  <c r="G96" i="172" s="1"/>
  <c r="B96" i="172" a="1"/>
  <c r="B96" i="172" s="1"/>
  <c r="P95" i="172" a="1"/>
  <c r="P95" i="172" s="1"/>
  <c r="K95" i="172" a="1"/>
  <c r="K95" i="172" s="1"/>
  <c r="G95" i="172" a="1"/>
  <c r="G95" i="172" s="1"/>
  <c r="B95" i="172" a="1"/>
  <c r="B95" i="172" s="1"/>
  <c r="P94" i="172" a="1"/>
  <c r="P94" i="172" s="1"/>
  <c r="K94" i="172" a="1"/>
  <c r="K94" i="172" s="1"/>
  <c r="G94" i="172" a="1"/>
  <c r="G94" i="172" s="1"/>
  <c r="B94" i="172" a="1"/>
  <c r="B94" i="172"/>
  <c r="P93" i="172" a="1"/>
  <c r="P93" i="172" s="1"/>
  <c r="K93" i="172" a="1"/>
  <c r="K93" i="172" s="1"/>
  <c r="G93" i="172" a="1"/>
  <c r="G93" i="172" s="1"/>
  <c r="E93" i="172" a="1"/>
  <c r="E93" i="172" s="1"/>
  <c r="B93" i="172" a="1"/>
  <c r="B93" i="172" s="1"/>
  <c r="P92" i="172" a="1"/>
  <c r="P92" i="172" s="1"/>
  <c r="K92" i="172" a="1"/>
  <c r="K92" i="172" s="1"/>
  <c r="G92" i="172" a="1"/>
  <c r="G92" i="172" s="1"/>
  <c r="E92" i="172" a="1"/>
  <c r="E92" i="172" s="1"/>
  <c r="B92" i="172" a="1"/>
  <c r="B92" i="172" s="1"/>
  <c r="P91" i="172" a="1"/>
  <c r="P91" i="172" s="1"/>
  <c r="K91" i="172" a="1"/>
  <c r="K91" i="172" s="1"/>
  <c r="G91" i="172" a="1"/>
  <c r="G91" i="172" s="1"/>
  <c r="E91" i="172" a="1"/>
  <c r="E91" i="172" s="1"/>
  <c r="B91" i="172" a="1"/>
  <c r="B91" i="172" s="1"/>
  <c r="P90" i="172" a="1"/>
  <c r="P90" i="172" s="1"/>
  <c r="K90" i="172" a="1"/>
  <c r="K90" i="172" s="1"/>
  <c r="G90" i="172" a="1"/>
  <c r="G90" i="172" s="1"/>
  <c r="E90" i="172" a="1"/>
  <c r="E90" i="172" s="1"/>
  <c r="B90" i="172" a="1"/>
  <c r="B90" i="172" s="1"/>
  <c r="P89" i="172" a="1"/>
  <c r="P89" i="172" s="1"/>
  <c r="K89" i="172" a="1"/>
  <c r="K89" i="172"/>
  <c r="G89" i="172" a="1"/>
  <c r="G89" i="172" s="1"/>
  <c r="E89" i="172" a="1"/>
  <c r="E89" i="172" s="1"/>
  <c r="B89" i="172" a="1"/>
  <c r="B89" i="172"/>
  <c r="P88" i="172" a="1"/>
  <c r="P88" i="172" s="1"/>
  <c r="K88" i="172" a="1"/>
  <c r="K88" i="172" s="1"/>
  <c r="G88" i="172" a="1"/>
  <c r="G88" i="172" s="1"/>
  <c r="E88" i="172" a="1"/>
  <c r="E88" i="172" s="1"/>
  <c r="B88" i="172" a="1"/>
  <c r="B88" i="172" s="1"/>
  <c r="P87" i="172" a="1"/>
  <c r="P87" i="172" s="1"/>
  <c r="N87" i="172" a="1"/>
  <c r="N87" i="172" s="1"/>
  <c r="K87" i="172" a="1"/>
  <c r="K87" i="172" s="1"/>
  <c r="G87" i="172" a="1"/>
  <c r="G87" i="172" s="1"/>
  <c r="E87" i="172" a="1"/>
  <c r="E87" i="172" s="1"/>
  <c r="B87" i="172" a="1"/>
  <c r="B87" i="172" s="1"/>
  <c r="P86" i="172" a="1"/>
  <c r="P86" i="172" s="1"/>
  <c r="K86" i="172" a="1"/>
  <c r="K86" i="172" s="1"/>
  <c r="G86" i="172" a="1"/>
  <c r="G86" i="172" s="1"/>
  <c r="E86" i="172" a="1"/>
  <c r="E86" i="172" s="1"/>
  <c r="B86" i="172" a="1"/>
  <c r="B86" i="172" s="1"/>
  <c r="P85" i="172" a="1"/>
  <c r="P85" i="172" s="1"/>
  <c r="K85" i="172" a="1"/>
  <c r="K85" i="172" s="1"/>
  <c r="G85" i="172" a="1"/>
  <c r="G85" i="172" s="1"/>
  <c r="E85" i="172" a="1"/>
  <c r="E85" i="172" s="1"/>
  <c r="B85" i="172" a="1"/>
  <c r="B85" i="172" s="1"/>
  <c r="P84" i="172" a="1"/>
  <c r="P84" i="172" s="1"/>
  <c r="K84" i="172" a="1"/>
  <c r="K84" i="172" s="1"/>
  <c r="G84" i="172" a="1"/>
  <c r="G84" i="172" s="1"/>
  <c r="E84" i="172" a="1"/>
  <c r="E84" i="172" s="1"/>
  <c r="B84" i="172" a="1"/>
  <c r="B84" i="172" s="1"/>
  <c r="P83" i="172" a="1"/>
  <c r="P83" i="172" s="1"/>
  <c r="K83" i="172" a="1"/>
  <c r="K83" i="172" s="1"/>
  <c r="G83" i="172" a="1"/>
  <c r="G83" i="172" s="1"/>
  <c r="E83" i="172" a="1"/>
  <c r="E83" i="172" s="1"/>
  <c r="B83" i="172" a="1"/>
  <c r="B83" i="172" s="1"/>
  <c r="P82" i="172" a="1"/>
  <c r="P82" i="172" s="1"/>
  <c r="K82" i="172" a="1"/>
  <c r="K82" i="172" s="1"/>
  <c r="G82" i="172" a="1"/>
  <c r="G82" i="172" s="1"/>
  <c r="E82" i="172" a="1"/>
  <c r="E82" i="172" s="1"/>
  <c r="B82" i="172" a="1"/>
  <c r="B82" i="172" s="1"/>
  <c r="P81" i="172" a="1"/>
  <c r="P81" i="172" s="1"/>
  <c r="N81" i="172" a="1"/>
  <c r="N81" i="172" s="1"/>
  <c r="K81" i="172" a="1"/>
  <c r="K81" i="172" s="1"/>
  <c r="G81" i="172" a="1"/>
  <c r="G81" i="172" s="1"/>
  <c r="E81" i="172" a="1"/>
  <c r="E81" i="172" s="1"/>
  <c r="B81" i="172" a="1"/>
  <c r="B81" i="172" s="1"/>
  <c r="P80" i="172" a="1"/>
  <c r="P80" i="172" s="1"/>
  <c r="N80" i="172" a="1"/>
  <c r="N80" i="172" s="1"/>
  <c r="K80" i="172" a="1"/>
  <c r="K80" i="172" s="1"/>
  <c r="G80" i="172" a="1"/>
  <c r="G80" i="172" s="1"/>
  <c r="E80" i="172" a="1"/>
  <c r="E80" i="172" s="1"/>
  <c r="B80" i="172" a="1"/>
  <c r="B80" i="172" s="1"/>
  <c r="P79" i="172" a="1"/>
  <c r="P79" i="172" s="1"/>
  <c r="K79" i="172" a="1"/>
  <c r="K79" i="172" s="1"/>
  <c r="G79" i="172" a="1"/>
  <c r="G79" i="172" s="1"/>
  <c r="E79" i="172" a="1"/>
  <c r="E79" i="172" s="1"/>
  <c r="B79" i="172" a="1"/>
  <c r="B79" i="172" s="1"/>
  <c r="P78" i="172" a="1"/>
  <c r="P78" i="172" s="1"/>
  <c r="K78" i="172" a="1"/>
  <c r="K78" i="172" s="1"/>
  <c r="G78" i="172" a="1"/>
  <c r="G78" i="172" s="1"/>
  <c r="E78" i="172" a="1"/>
  <c r="E78" i="172" s="1"/>
  <c r="B78" i="172" a="1"/>
  <c r="B78" i="172" s="1"/>
  <c r="P77" i="172" a="1"/>
  <c r="P77" i="172" s="1"/>
  <c r="K77" i="172" a="1"/>
  <c r="K77" i="172" s="1"/>
  <c r="G77" i="172" a="1"/>
  <c r="G77" i="172" s="1"/>
  <c r="E77" i="172" a="1"/>
  <c r="E77" i="172" s="1"/>
  <c r="B77" i="172" a="1"/>
  <c r="B77" i="172" s="1"/>
  <c r="P76" i="172" a="1"/>
  <c r="P76" i="172" s="1"/>
  <c r="K76" i="172" a="1"/>
  <c r="K76" i="172" s="1"/>
  <c r="G76" i="172" a="1"/>
  <c r="G76" i="172" s="1"/>
  <c r="E76" i="172" a="1"/>
  <c r="E76" i="172" s="1"/>
  <c r="B76" i="172" a="1"/>
  <c r="B76" i="172" s="1"/>
  <c r="P75" i="172" a="1"/>
  <c r="P75" i="172" s="1"/>
  <c r="K75" i="172" a="1"/>
  <c r="K75" i="172" s="1"/>
  <c r="G75" i="172" a="1"/>
  <c r="G75" i="172" s="1"/>
  <c r="E75" i="172" a="1"/>
  <c r="E75" i="172" s="1"/>
  <c r="B75" i="172" a="1"/>
  <c r="B75" i="172" s="1"/>
  <c r="P74" i="172" a="1"/>
  <c r="P74" i="172" s="1"/>
  <c r="K74" i="172" a="1"/>
  <c r="K74" i="172" s="1"/>
  <c r="G74" i="172" a="1"/>
  <c r="G74" i="172" s="1"/>
  <c r="E74" i="172" a="1"/>
  <c r="E74" i="172" s="1"/>
  <c r="B74" i="172" a="1"/>
  <c r="B74" i="172" s="1"/>
  <c r="P73" i="172" a="1"/>
  <c r="P73" i="172" s="1"/>
  <c r="K73" i="172" a="1"/>
  <c r="K73" i="172" s="1"/>
  <c r="G73" i="172" a="1"/>
  <c r="G73" i="172" s="1"/>
  <c r="E73" i="172" a="1"/>
  <c r="E73" i="172" s="1"/>
  <c r="B73" i="172" a="1"/>
  <c r="B73" i="172" s="1"/>
  <c r="P72" i="172" a="1"/>
  <c r="P72" i="172" s="1"/>
  <c r="K72" i="172" a="1"/>
  <c r="K72" i="172" s="1"/>
  <c r="G72" i="172" a="1"/>
  <c r="G72" i="172" s="1"/>
  <c r="E72" i="172" a="1"/>
  <c r="E72" i="172" s="1"/>
  <c r="B72" i="172" a="1"/>
  <c r="B72" i="172" s="1"/>
  <c r="P71" i="172" a="1"/>
  <c r="P71" i="172" s="1"/>
  <c r="K71" i="172" a="1"/>
  <c r="K71" i="172" s="1"/>
  <c r="G71" i="172" a="1"/>
  <c r="G71" i="172" s="1"/>
  <c r="E71" i="172" a="1"/>
  <c r="E71" i="172" s="1"/>
  <c r="B71" i="172" a="1"/>
  <c r="B71" i="172" s="1"/>
  <c r="P70" i="172" a="1"/>
  <c r="P70" i="172" s="1"/>
  <c r="N70" i="172" a="1"/>
  <c r="N70" i="172" s="1"/>
  <c r="K70" i="172" a="1"/>
  <c r="K70" i="172" s="1"/>
  <c r="G70" i="172" a="1"/>
  <c r="G70" i="172" s="1"/>
  <c r="E70" i="172" a="1"/>
  <c r="E70" i="172" s="1"/>
  <c r="B70" i="172" a="1"/>
  <c r="B70" i="172" s="1"/>
  <c r="P69" i="172" a="1"/>
  <c r="P69" i="172" s="1"/>
  <c r="N69" i="172" a="1"/>
  <c r="N69" i="172" s="1"/>
  <c r="K69" i="172" a="1"/>
  <c r="K69" i="172" s="1"/>
  <c r="G69" i="172" a="1"/>
  <c r="G69" i="172" s="1"/>
  <c r="E69" i="172" a="1"/>
  <c r="E69" i="172" s="1"/>
  <c r="B69" i="172" a="1"/>
  <c r="B69" i="172" s="1"/>
  <c r="P68" i="172" a="1"/>
  <c r="P68" i="172" s="1"/>
  <c r="K68" i="172" a="1"/>
  <c r="K68" i="172" s="1"/>
  <c r="G68" i="172" a="1"/>
  <c r="G68" i="172" s="1"/>
  <c r="E68" i="172" a="1"/>
  <c r="E68" i="172" s="1"/>
  <c r="B68" i="172" a="1"/>
  <c r="B68" i="172" s="1"/>
  <c r="P67" i="172" a="1"/>
  <c r="P67" i="172" s="1"/>
  <c r="K67" i="172" a="1"/>
  <c r="K67" i="172" s="1"/>
  <c r="G67" i="172" a="1"/>
  <c r="G67" i="172" s="1"/>
  <c r="E67" i="172" a="1"/>
  <c r="E67" i="172" s="1"/>
  <c r="B67" i="172" a="1"/>
  <c r="B67" i="172" s="1"/>
  <c r="P66" i="172" a="1"/>
  <c r="P66" i="172" s="1"/>
  <c r="K66" i="172" a="1"/>
  <c r="K66" i="172" s="1"/>
  <c r="G66" i="172" a="1"/>
  <c r="G66" i="172" s="1"/>
  <c r="E66" i="172" a="1"/>
  <c r="E66" i="172" s="1"/>
  <c r="B66" i="172" a="1"/>
  <c r="B66" i="172" s="1"/>
  <c r="P65" i="172" a="1"/>
  <c r="P65" i="172" s="1"/>
  <c r="N65" i="172" a="1"/>
  <c r="N65" i="172" s="1"/>
  <c r="K65" i="172" a="1"/>
  <c r="K65" i="172" s="1"/>
  <c r="G65" i="172" a="1"/>
  <c r="G65" i="172" s="1"/>
  <c r="E65" i="172" a="1"/>
  <c r="E65" i="172" s="1"/>
  <c r="B65" i="172" a="1"/>
  <c r="B65" i="172" s="1"/>
  <c r="P64" i="172" a="1"/>
  <c r="P64" i="172" s="1"/>
  <c r="K64" i="172" a="1"/>
  <c r="K64" i="172" s="1"/>
  <c r="G64" i="172" a="1"/>
  <c r="G64" i="172" s="1"/>
  <c r="E64" i="172" a="1"/>
  <c r="E64" i="172" s="1"/>
  <c r="B64" i="172" a="1"/>
  <c r="B64" i="172" s="1"/>
  <c r="P63" i="172" a="1"/>
  <c r="P63" i="172" s="1"/>
  <c r="K63" i="172" a="1"/>
  <c r="K63" i="172" s="1"/>
  <c r="G63" i="172" a="1"/>
  <c r="G63" i="172" s="1"/>
  <c r="E63" i="172" a="1"/>
  <c r="E63" i="172" s="1"/>
  <c r="B63" i="172" a="1"/>
  <c r="B63" i="172" s="1"/>
  <c r="P62" i="172" a="1"/>
  <c r="P62" i="172" s="1"/>
  <c r="N62" i="172" a="1"/>
  <c r="N62" i="172" s="1"/>
  <c r="K62" i="172" a="1"/>
  <c r="K62" i="172" s="1"/>
  <c r="G62" i="172" a="1"/>
  <c r="G62" i="172" s="1"/>
  <c r="E62" i="172" a="1"/>
  <c r="E62" i="172" s="1"/>
  <c r="B62" i="172" a="1"/>
  <c r="B62" i="172" s="1"/>
  <c r="P61" i="172" a="1"/>
  <c r="P61" i="172" s="1"/>
  <c r="K61" i="172" a="1"/>
  <c r="K61" i="172" s="1"/>
  <c r="G61" i="172" a="1"/>
  <c r="G61" i="172" s="1"/>
  <c r="E61" i="172" a="1"/>
  <c r="E61" i="172" s="1"/>
  <c r="B61" i="172" a="1"/>
  <c r="B61" i="172" s="1"/>
  <c r="P60" i="172" a="1"/>
  <c r="P60" i="172" s="1"/>
  <c r="K60" i="172" a="1"/>
  <c r="K60" i="172" s="1"/>
  <c r="G60" i="172" a="1"/>
  <c r="G60" i="172" s="1"/>
  <c r="E60" i="172" a="1"/>
  <c r="E60" i="172" s="1"/>
  <c r="B60" i="172" a="1"/>
  <c r="B60" i="172" s="1"/>
  <c r="P59" i="172" a="1"/>
  <c r="P59" i="172" s="1"/>
  <c r="K59" i="172" a="1"/>
  <c r="K59" i="172" s="1"/>
  <c r="G59" i="172" a="1"/>
  <c r="G59" i="172" s="1"/>
  <c r="E59" i="172" a="1"/>
  <c r="E59" i="172" s="1"/>
  <c r="B59" i="172" a="1"/>
  <c r="B59" i="172" s="1"/>
  <c r="P58" i="172" a="1"/>
  <c r="P58" i="172" s="1"/>
  <c r="N58" i="172" a="1"/>
  <c r="N58" i="172" s="1"/>
  <c r="K58" i="172" a="1"/>
  <c r="K58" i="172" s="1"/>
  <c r="G58" i="172" a="1"/>
  <c r="G58" i="172" s="1"/>
  <c r="E58" i="172" a="1"/>
  <c r="E58" i="172" s="1"/>
  <c r="B58" i="172" a="1"/>
  <c r="B58" i="172" s="1"/>
  <c r="P57" i="172" a="1"/>
  <c r="P57" i="172" s="1"/>
  <c r="K57" i="172" a="1"/>
  <c r="K57" i="172" s="1"/>
  <c r="G57" i="172" a="1"/>
  <c r="G57" i="172" s="1"/>
  <c r="E57" i="172" a="1"/>
  <c r="E57" i="172"/>
  <c r="B57" i="172" a="1"/>
  <c r="B57" i="172" s="1"/>
  <c r="P56" i="172" a="1"/>
  <c r="P56" i="172" s="1"/>
  <c r="K56" i="172" a="1"/>
  <c r="K56" i="172" s="1"/>
  <c r="G56" i="172" a="1"/>
  <c r="G56" i="172" s="1"/>
  <c r="E56" i="172" a="1"/>
  <c r="E56" i="172" s="1"/>
  <c r="B56" i="172" a="1"/>
  <c r="B56" i="172" s="1"/>
  <c r="P55" i="172" a="1"/>
  <c r="P55" i="172" s="1"/>
  <c r="K55" i="172" a="1"/>
  <c r="K55" i="172" s="1"/>
  <c r="G55" i="172" a="1"/>
  <c r="G55" i="172" s="1"/>
  <c r="E55" i="172" a="1"/>
  <c r="E55" i="172" s="1"/>
  <c r="B55" i="172" a="1"/>
  <c r="B55" i="172" s="1"/>
  <c r="P54" i="172" a="1"/>
  <c r="P54" i="172" s="1"/>
  <c r="N54" i="172" a="1"/>
  <c r="N54" i="172" s="1"/>
  <c r="K54" i="172" a="1"/>
  <c r="K54" i="172" s="1"/>
  <c r="G54" i="172" a="1"/>
  <c r="G54" i="172" s="1"/>
  <c r="E54" i="172" a="1"/>
  <c r="E54" i="172" s="1"/>
  <c r="B54" i="172" a="1"/>
  <c r="B54" i="172" s="1"/>
  <c r="P53" i="172" a="1"/>
  <c r="P53" i="172" s="1"/>
  <c r="N53" i="172" a="1"/>
  <c r="N53" i="172" s="1"/>
  <c r="K53" i="172" a="1"/>
  <c r="K53" i="172" s="1"/>
  <c r="G53" i="172" a="1"/>
  <c r="G53" i="172" s="1"/>
  <c r="E53" i="172" a="1"/>
  <c r="E53" i="172" s="1"/>
  <c r="B53" i="172" a="1"/>
  <c r="B53" i="172" s="1"/>
  <c r="P52" i="172" a="1"/>
  <c r="P52" i="172" s="1"/>
  <c r="K52" i="172" a="1"/>
  <c r="K52" i="172" s="1"/>
  <c r="G52" i="172" a="1"/>
  <c r="G52" i="172" s="1"/>
  <c r="E52" i="172" a="1"/>
  <c r="E52" i="172" s="1"/>
  <c r="B52" i="172" a="1"/>
  <c r="B52" i="172" s="1"/>
  <c r="P51" i="172" a="1"/>
  <c r="P51" i="172" s="1"/>
  <c r="K51" i="172" a="1"/>
  <c r="K51" i="172" s="1"/>
  <c r="G51" i="172" a="1"/>
  <c r="G51" i="172" s="1"/>
  <c r="E51" i="172" a="1"/>
  <c r="E51" i="172" s="1"/>
  <c r="B51" i="172" a="1"/>
  <c r="B51" i="172" s="1"/>
  <c r="P50" i="172" a="1"/>
  <c r="P50" i="172" s="1"/>
  <c r="N50" i="172" a="1"/>
  <c r="N50" i="172" s="1"/>
  <c r="K50" i="172" a="1"/>
  <c r="K50" i="172" s="1"/>
  <c r="G50" i="172" a="1"/>
  <c r="G50" i="172" s="1"/>
  <c r="E50" i="172" a="1"/>
  <c r="E50" i="172" s="1"/>
  <c r="B50" i="172" a="1"/>
  <c r="B50" i="172" s="1"/>
  <c r="P49" i="172" a="1"/>
  <c r="P49" i="172" s="1"/>
  <c r="K49" i="172" a="1"/>
  <c r="K49" i="172"/>
  <c r="G49" i="172" a="1"/>
  <c r="G49" i="172" s="1"/>
  <c r="E49" i="172" a="1"/>
  <c r="E49" i="172" s="1"/>
  <c r="B49" i="172" a="1"/>
  <c r="B49" i="172" s="1"/>
  <c r="P48" i="172" a="1"/>
  <c r="P48" i="172" s="1"/>
  <c r="K48" i="172" a="1"/>
  <c r="K48" i="172" s="1"/>
  <c r="G48" i="172" a="1"/>
  <c r="G48" i="172" s="1"/>
  <c r="E48" i="172" a="1"/>
  <c r="E48" i="172" s="1"/>
  <c r="B48" i="172" a="1"/>
  <c r="B48" i="172"/>
  <c r="P47" i="172" a="1"/>
  <c r="P47" i="172" s="1"/>
  <c r="K47" i="172" a="1"/>
  <c r="K47" i="172" s="1"/>
  <c r="G47" i="172" a="1"/>
  <c r="G47" i="172" s="1"/>
  <c r="E47" i="172" a="1"/>
  <c r="E47" i="172" s="1"/>
  <c r="B47" i="172" a="1"/>
  <c r="B47" i="172" s="1"/>
  <c r="P46" i="172" a="1"/>
  <c r="P46" i="172" s="1"/>
  <c r="K46" i="172" a="1"/>
  <c r="K46" i="172" s="1"/>
  <c r="G46" i="172" a="1"/>
  <c r="G46" i="172" s="1"/>
  <c r="E46" i="172" a="1"/>
  <c r="E46" i="172" s="1"/>
  <c r="B46" i="172" a="1"/>
  <c r="B46" i="172" s="1"/>
  <c r="P45" i="172" a="1"/>
  <c r="P45" i="172" s="1"/>
  <c r="K45" i="172" a="1"/>
  <c r="K45" i="172" s="1"/>
  <c r="G45" i="172" a="1"/>
  <c r="G45" i="172" s="1"/>
  <c r="E45" i="172" a="1"/>
  <c r="E45" i="172" s="1"/>
  <c r="B45" i="172" a="1"/>
  <c r="B45" i="172" s="1"/>
  <c r="P44" i="172" a="1"/>
  <c r="P44" i="172" s="1"/>
  <c r="K44" i="172" a="1"/>
  <c r="K44" i="172" s="1"/>
  <c r="G44" i="172" a="1"/>
  <c r="G44" i="172" s="1"/>
  <c r="E44" i="172" a="1"/>
  <c r="E44" i="172" s="1"/>
  <c r="B44" i="172" a="1"/>
  <c r="B44" i="172" s="1"/>
  <c r="P43" i="172" a="1"/>
  <c r="P43" i="172" s="1"/>
  <c r="K43" i="172" a="1"/>
  <c r="K43" i="172" s="1"/>
  <c r="G43" i="172" a="1"/>
  <c r="G43" i="172" s="1"/>
  <c r="E43" i="172" a="1"/>
  <c r="E43" i="172" s="1"/>
  <c r="B43" i="172" a="1"/>
  <c r="B43" i="172" s="1"/>
  <c r="P42" i="172" a="1"/>
  <c r="P42" i="172" s="1"/>
  <c r="K42" i="172" a="1"/>
  <c r="K42" i="172" s="1"/>
  <c r="G42" i="172" a="1"/>
  <c r="G42" i="172" s="1"/>
  <c r="E42" i="172" a="1"/>
  <c r="E42" i="172" s="1"/>
  <c r="B42" i="172" a="1"/>
  <c r="B42" i="172" s="1"/>
  <c r="P41" i="172" a="1"/>
  <c r="P41" i="172" s="1"/>
  <c r="K41" i="172" a="1"/>
  <c r="K41" i="172" s="1"/>
  <c r="G41" i="172" a="1"/>
  <c r="G41" i="172" s="1"/>
  <c r="E41" i="172" a="1"/>
  <c r="E41" i="172" s="1"/>
  <c r="B41" i="172" a="1"/>
  <c r="B41" i="172" s="1"/>
  <c r="P40" i="172" a="1"/>
  <c r="P40" i="172" s="1"/>
  <c r="N40" i="172" a="1"/>
  <c r="N40" i="172" s="1"/>
  <c r="K40" i="172" a="1"/>
  <c r="K40" i="172"/>
  <c r="G40" i="172" a="1"/>
  <c r="G40" i="172" s="1"/>
  <c r="E40" i="172" a="1"/>
  <c r="E40" i="172" s="1"/>
  <c r="B40" i="172" a="1"/>
  <c r="B40" i="172" s="1"/>
  <c r="P39" i="172" a="1"/>
  <c r="P39" i="172" s="1"/>
  <c r="N39" i="172" a="1"/>
  <c r="N39" i="172" s="1"/>
  <c r="K39" i="172" a="1"/>
  <c r="K39" i="172" s="1"/>
  <c r="G39" i="172" a="1"/>
  <c r="G39" i="172" s="1"/>
  <c r="E39" i="172" a="1"/>
  <c r="E39" i="172" s="1"/>
  <c r="B39" i="172" a="1"/>
  <c r="B39" i="172" s="1"/>
  <c r="P38" i="172" a="1"/>
  <c r="P38" i="172" s="1"/>
  <c r="N38" i="172" a="1"/>
  <c r="N38" i="172" s="1"/>
  <c r="K38" i="172" a="1"/>
  <c r="K38" i="172" s="1"/>
  <c r="G38" i="172" a="1"/>
  <c r="G38" i="172" s="1"/>
  <c r="E38" i="172" a="1"/>
  <c r="E38" i="172" s="1"/>
  <c r="B38" i="172" a="1"/>
  <c r="B38" i="172" s="1"/>
  <c r="P37" i="172" a="1"/>
  <c r="P37" i="172" s="1"/>
  <c r="K37" i="172" a="1"/>
  <c r="K37" i="172" s="1"/>
  <c r="G37" i="172" a="1"/>
  <c r="G37" i="172" s="1"/>
  <c r="E37" i="172" a="1"/>
  <c r="E37" i="172" s="1"/>
  <c r="B37" i="172" a="1"/>
  <c r="B37" i="172" s="1"/>
  <c r="P36" i="172" a="1"/>
  <c r="P36" i="172" s="1"/>
  <c r="K36" i="172" a="1"/>
  <c r="K36" i="172" s="1"/>
  <c r="G36" i="172" a="1"/>
  <c r="G36" i="172" s="1"/>
  <c r="E36" i="172" a="1"/>
  <c r="E36" i="172" s="1"/>
  <c r="B36" i="172" a="1"/>
  <c r="B36" i="172" s="1"/>
  <c r="P35" i="172" a="1"/>
  <c r="P35" i="172" s="1"/>
  <c r="K35" i="172" a="1"/>
  <c r="K35" i="172" s="1"/>
  <c r="G35" i="172" a="1"/>
  <c r="G35" i="172" s="1"/>
  <c r="E35" i="172" a="1"/>
  <c r="E35" i="172" s="1"/>
  <c r="B35" i="172" a="1"/>
  <c r="B35" i="172" s="1"/>
  <c r="P34" i="172" a="1"/>
  <c r="P34" i="172" s="1"/>
  <c r="N34" i="172" a="1"/>
  <c r="N34" i="172" s="1"/>
  <c r="K34" i="172" a="1"/>
  <c r="K34" i="172" s="1"/>
  <c r="G34" i="172" a="1"/>
  <c r="G34" i="172" s="1"/>
  <c r="E34" i="172" a="1"/>
  <c r="E34" i="172" s="1"/>
  <c r="B34" i="172" a="1"/>
  <c r="B34" i="172" s="1"/>
  <c r="P33" i="172" a="1"/>
  <c r="P33" i="172" s="1"/>
  <c r="K33" i="172" a="1"/>
  <c r="K33" i="172" s="1"/>
  <c r="G33" i="172" a="1"/>
  <c r="G33" i="172" s="1"/>
  <c r="E33" i="172" a="1"/>
  <c r="E33" i="172" s="1"/>
  <c r="B33" i="172" a="1"/>
  <c r="B33" i="172" s="1"/>
  <c r="P32" i="172" a="1"/>
  <c r="P32" i="172" s="1"/>
  <c r="N32" i="172" a="1"/>
  <c r="N32" i="172" s="1"/>
  <c r="K32" i="172" a="1"/>
  <c r="K32" i="172" s="1"/>
  <c r="G32" i="172" a="1"/>
  <c r="G32" i="172" s="1"/>
  <c r="E32" i="172" a="1"/>
  <c r="E32" i="172" s="1"/>
  <c r="B32" i="172" a="1"/>
  <c r="B32" i="172" s="1"/>
  <c r="P31" i="172" a="1"/>
  <c r="P31" i="172" s="1"/>
  <c r="K31" i="172" a="1"/>
  <c r="K31" i="172" s="1"/>
  <c r="G31" i="172" a="1"/>
  <c r="G31" i="172" s="1"/>
  <c r="E31" i="172" a="1"/>
  <c r="E31" i="172" s="1"/>
  <c r="B31" i="172" a="1"/>
  <c r="B31" i="172" s="1"/>
  <c r="P30" i="172" a="1"/>
  <c r="P30" i="172" s="1"/>
  <c r="K30" i="172" a="1"/>
  <c r="K30" i="172" s="1"/>
  <c r="G30" i="172" a="1"/>
  <c r="G30" i="172" s="1"/>
  <c r="E30" i="172" a="1"/>
  <c r="E30" i="172" s="1"/>
  <c r="B30" i="172" a="1"/>
  <c r="B30" i="172" s="1"/>
  <c r="C30" i="172" s="1"/>
  <c r="N23" i="2" a="1"/>
  <c r="N23" i="2" s="1"/>
  <c r="N21" i="2" a="1"/>
  <c r="N21" i="2" s="1"/>
  <c r="N19" i="2" a="1"/>
  <c r="N19" i="2" s="1"/>
  <c r="N14" i="2" a="1"/>
  <c r="N14" i="2" s="1"/>
  <c r="N12" i="2" a="1"/>
  <c r="N12" i="2" s="1"/>
  <c r="N10" i="2" a="1"/>
  <c r="N10" i="2" s="1"/>
  <c r="N8" i="2" a="1"/>
  <c r="N8" i="2" s="1"/>
  <c r="M17" i="2"/>
  <c r="B19" i="1"/>
  <c r="B20" i="1"/>
  <c r="B21" i="1"/>
  <c r="C21" i="1" s="1"/>
  <c r="C22" i="1" s="1"/>
  <c r="C23" i="1" s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8" i="1"/>
  <c r="C18" i="1"/>
  <c r="F18" i="1"/>
  <c r="D18" i="1" s="1"/>
  <c r="D15" i="2"/>
  <c r="D9" i="2"/>
  <c r="D10" i="2" s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8" i="1"/>
  <c r="L17" i="2"/>
  <c r="N17" i="2" s="1" a="1"/>
  <c r="N17" i="2" s="1"/>
  <c r="M16" i="2"/>
  <c r="L16" i="2"/>
  <c r="N89" i="172" s="1" a="1"/>
  <c r="N89" i="172" s="1"/>
  <c r="K10" i="2"/>
  <c r="E112" i="808" s="1" a="1"/>
  <c r="E112" i="808" s="1"/>
  <c r="N74" i="1"/>
  <c r="N108" i="1"/>
  <c r="N60" i="1"/>
  <c r="N23" i="1"/>
  <c r="N115" i="1"/>
  <c r="N50" i="1"/>
  <c r="N75" i="1"/>
  <c r="N51" i="1"/>
  <c r="N55" i="1"/>
  <c r="N103" i="1"/>
  <c r="N44" i="1"/>
  <c r="N109" i="1"/>
  <c r="N82" i="1"/>
  <c r="N57" i="1"/>
  <c r="N24" i="1"/>
  <c r="N54" i="1"/>
  <c r="N34" i="1"/>
  <c r="N100" i="1"/>
  <c r="N40" i="1"/>
  <c r="N61" i="1"/>
  <c r="N97" i="1"/>
  <c r="R127" i="172"/>
  <c r="Z127" i="172" s="1" a="1"/>
  <c r="Z127" i="172" s="1"/>
  <c r="R114" i="1"/>
  <c r="AD114" i="1"/>
  <c r="AK114" i="1" s="1"/>
  <c r="AL114" i="1" s="1"/>
  <c r="R117" i="1"/>
  <c r="N105" i="1"/>
  <c r="N111" i="1"/>
  <c r="N104" i="1"/>
  <c r="N20" i="1"/>
  <c r="N86" i="1"/>
  <c r="N85" i="1"/>
  <c r="N69" i="1"/>
  <c r="N94" i="1"/>
  <c r="N59" i="1"/>
  <c r="N52" i="1"/>
  <c r="N117" i="1"/>
  <c r="N28" i="1"/>
  <c r="N45" i="1"/>
  <c r="N79" i="1"/>
  <c r="N25" i="1"/>
  <c r="N116" i="1"/>
  <c r="N102" i="1"/>
  <c r="N27" i="1"/>
  <c r="N89" i="1"/>
  <c r="N41" i="1"/>
  <c r="N88" i="1"/>
  <c r="N42" i="1"/>
  <c r="AO117" i="1"/>
  <c r="W117" i="1"/>
  <c r="AH127" i="172"/>
  <c r="AI127" i="172"/>
  <c r="T127" i="172"/>
  <c r="U127" i="172"/>
  <c r="W127" i="172"/>
  <c r="V127" i="172"/>
  <c r="S127" i="172"/>
  <c r="AJ117" i="1"/>
  <c r="AG117" i="1"/>
  <c r="AC117" i="1"/>
  <c r="AM117" i="1" s="1"/>
  <c r="AE117" i="1"/>
  <c r="R127" i="999"/>
  <c r="R128" i="999"/>
  <c r="Y128" i="999" s="1"/>
  <c r="R126" i="172"/>
  <c r="R115" i="1"/>
  <c r="R18" i="1"/>
  <c r="AO18" i="1"/>
  <c r="R129" i="172"/>
  <c r="R30" i="172"/>
  <c r="V30" i="172" s="1"/>
  <c r="R116" i="1"/>
  <c r="AC116" i="1"/>
  <c r="AM116" i="1" s="1"/>
  <c r="R30" i="999"/>
  <c r="AG127" i="172"/>
  <c r="AC127" i="172"/>
  <c r="AN127" i="172"/>
  <c r="AF127" i="172"/>
  <c r="AE127" i="172"/>
  <c r="X127" i="172"/>
  <c r="Y127" i="172"/>
  <c r="N84" i="1"/>
  <c r="N43" i="1"/>
  <c r="N80" i="1"/>
  <c r="N101" i="1"/>
  <c r="N70" i="1"/>
  <c r="N29" i="1"/>
  <c r="N62" i="1"/>
  <c r="N68" i="1"/>
  <c r="N48" i="1"/>
  <c r="N71" i="1"/>
  <c r="AH126" i="172"/>
  <c r="AI126" i="172"/>
  <c r="U126" i="172"/>
  <c r="T126" i="172"/>
  <c r="AN126" i="172"/>
  <c r="W126" i="172"/>
  <c r="V126" i="172"/>
  <c r="AA126" i="172"/>
  <c r="Y126" i="172"/>
  <c r="AC126" i="172"/>
  <c r="W18" i="1"/>
  <c r="V128" i="999"/>
  <c r="AC128" i="999"/>
  <c r="AD128" i="999"/>
  <c r="S128" i="999"/>
  <c r="AA128" i="999"/>
  <c r="W30" i="172"/>
  <c r="V30" i="999"/>
  <c r="R31" i="999"/>
  <c r="AG115" i="1"/>
  <c r="AN115" i="1"/>
  <c r="T115" i="1"/>
  <c r="AE115" i="1"/>
  <c r="AD115" i="1"/>
  <c r="AH115" i="1"/>
  <c r="S115" i="1"/>
  <c r="Y127" i="999"/>
  <c r="AI127" i="999"/>
  <c r="AH127" i="999"/>
  <c r="AC127" i="999"/>
  <c r="AG127" i="999"/>
  <c r="AF127" i="999"/>
  <c r="AD127" i="999"/>
  <c r="AK127" i="999"/>
  <c r="AL127" i="999"/>
  <c r="W127" i="999"/>
  <c r="AA127" i="999"/>
  <c r="X127" i="999"/>
  <c r="AE127" i="999"/>
  <c r="AN127" i="999"/>
  <c r="V127" i="999"/>
  <c r="T127" i="999"/>
  <c r="U127" i="999"/>
  <c r="S127" i="999"/>
  <c r="AI115" i="1"/>
  <c r="V18" i="1"/>
  <c r="W116" i="1"/>
  <c r="V117" i="1"/>
  <c r="AB117" i="1"/>
  <c r="AH114" i="1"/>
  <c r="AO116" i="1"/>
  <c r="V116" i="1"/>
  <c r="AN116" i="1"/>
  <c r="AG114" i="1"/>
  <c r="AF115" i="1"/>
  <c r="AE116" i="1"/>
  <c r="S117" i="1"/>
  <c r="S116" i="1"/>
  <c r="AH116" i="1"/>
  <c r="H18" i="1"/>
  <c r="F19" i="1" s="1"/>
  <c r="Y114" i="1"/>
  <c r="AO114" i="1"/>
  <c r="AF114" i="1"/>
  <c r="T114" i="1"/>
  <c r="X114" i="1"/>
  <c r="AN114" i="1"/>
  <c r="AJ114" i="1"/>
  <c r="S114" i="1"/>
  <c r="R19" i="1"/>
  <c r="AB18" i="1"/>
  <c r="Z18" i="1"/>
  <c r="AB116" i="1"/>
  <c r="AJ116" i="1"/>
  <c r="AG116" i="1"/>
  <c r="AD116" i="1"/>
  <c r="AK116" i="1"/>
  <c r="AL116" i="1"/>
  <c r="Y116" i="1"/>
  <c r="T116" i="1"/>
  <c r="Z116" i="1"/>
  <c r="U116" i="1"/>
  <c r="AI116" i="1"/>
  <c r="AA116" i="1"/>
  <c r="AF116" i="1"/>
  <c r="X116" i="1"/>
  <c r="C19" i="1"/>
  <c r="C20" i="1" s="1"/>
  <c r="Z117" i="1"/>
  <c r="J18" i="1"/>
  <c r="D19" i="1"/>
  <c r="R126" i="998" a="1"/>
  <c r="R126" i="998" s="1"/>
  <c r="AE126" i="998" s="1"/>
  <c r="R126" i="808" a="1"/>
  <c r="R126" i="808" s="1"/>
  <c r="Y126" i="808" s="1"/>
  <c r="R127" i="808" a="1"/>
  <c r="R127" i="808" s="1"/>
  <c r="AO127" i="808" s="1" a="1"/>
  <c r="AO127" i="808" s="1"/>
  <c r="R127" i="998" a="1"/>
  <c r="R127" i="998" s="1"/>
  <c r="R128" i="998" a="1"/>
  <c r="R128" i="998" s="1"/>
  <c r="S128" i="998" s="1"/>
  <c r="R128" i="808" a="1"/>
  <c r="R128" i="808" s="1"/>
  <c r="W128" i="808" s="1" a="1"/>
  <c r="W128" i="808" s="1"/>
  <c r="R129" i="998" a="1"/>
  <c r="R129" i="998" s="1"/>
  <c r="W129" i="998" s="1" a="1"/>
  <c r="W129" i="998" s="1"/>
  <c r="R129" i="808" a="1"/>
  <c r="R129" i="808" s="1"/>
  <c r="O14" i="2" a="1"/>
  <c r="P19" i="2" a="1"/>
  <c r="O17" i="2" a="1"/>
  <c r="Q17" i="2" a="1"/>
  <c r="P17" i="2" a="1"/>
  <c r="O10" i="2" a="1"/>
  <c r="Q10" i="2" a="1"/>
  <c r="P8" i="2" a="1"/>
  <c r="P23" i="2" a="1"/>
  <c r="O21" i="2" a="1"/>
  <c r="Q21" i="2" a="1"/>
  <c r="Q23" i="2" a="1"/>
  <c r="P10" i="2" a="1"/>
  <c r="Q19" i="2" a="1"/>
  <c r="Q14" i="2" a="1"/>
  <c r="O23" i="2" a="1"/>
  <c r="Q12" i="2" a="1"/>
  <c r="O19" i="2" a="1"/>
  <c r="Q8" i="2" a="1"/>
  <c r="P21" i="2" a="1"/>
  <c r="O12" i="2" a="1"/>
  <c r="P14" i="2" a="1"/>
  <c r="O8" i="2" a="1"/>
  <c r="P12" i="2" a="1"/>
  <c r="AO30" i="808" l="1" a="1"/>
  <c r="AO30" i="808" s="1"/>
  <c r="AC126" i="998"/>
  <c r="AM126" i="998" s="1"/>
  <c r="AF129" i="998"/>
  <c r="Y129" i="998"/>
  <c r="Y126" i="998"/>
  <c r="AH129" i="808"/>
  <c r="V129" i="808" a="1"/>
  <c r="V129" i="808" s="1"/>
  <c r="AD126" i="998"/>
  <c r="AH126" i="998"/>
  <c r="C31" i="808"/>
  <c r="AA126" i="998"/>
  <c r="AC128" i="998"/>
  <c r="AM128" i="998" s="1"/>
  <c r="AD129" i="998"/>
  <c r="AK129" i="998" s="1"/>
  <c r="AL129" i="998" s="1"/>
  <c r="AI129" i="998"/>
  <c r="Z30" i="808" a="1"/>
  <c r="Z30" i="808" s="1"/>
  <c r="F30" i="808"/>
  <c r="D30" i="808" s="1"/>
  <c r="AF126" i="808"/>
  <c r="S126" i="998"/>
  <c r="AD129" i="808"/>
  <c r="AK129" i="808" s="1"/>
  <c r="AL129" i="808" s="1"/>
  <c r="AC126" i="808"/>
  <c r="AM126" i="808" s="1"/>
  <c r="U128" i="998" a="1"/>
  <c r="U128" i="998" s="1"/>
  <c r="AA129" i="808"/>
  <c r="X127" i="808" a="1"/>
  <c r="X127" i="808" s="1"/>
  <c r="S127" i="808"/>
  <c r="U129" i="808" a="1"/>
  <c r="U129" i="808" s="1"/>
  <c r="W127" i="808" a="1"/>
  <c r="W127" i="808" s="1"/>
  <c r="C31" i="999"/>
  <c r="C32" i="999" s="1"/>
  <c r="C33" i="999" s="1"/>
  <c r="C34" i="999" s="1"/>
  <c r="C35" i="999" s="1"/>
  <c r="C36" i="999" s="1"/>
  <c r="C37" i="999" s="1"/>
  <c r="C38" i="999" s="1"/>
  <c r="C39" i="999" s="1"/>
  <c r="C40" i="999" s="1"/>
  <c r="C41" i="999" s="1"/>
  <c r="C42" i="999" s="1"/>
  <c r="C43" i="999" s="1"/>
  <c r="C44" i="999" s="1"/>
  <c r="C45" i="999" s="1"/>
  <c r="C46" i="999" s="1"/>
  <c r="C47" i="999" s="1"/>
  <c r="C48" i="999" s="1"/>
  <c r="C49" i="999" s="1"/>
  <c r="C50" i="999" s="1"/>
  <c r="C51" i="999" s="1"/>
  <c r="C52" i="999" s="1"/>
  <c r="C53" i="999" s="1"/>
  <c r="C54" i="999" s="1"/>
  <c r="C55" i="999" s="1"/>
  <c r="C56" i="999" s="1"/>
  <c r="C57" i="999" s="1"/>
  <c r="C58" i="999" s="1"/>
  <c r="C59" i="999" s="1"/>
  <c r="C60" i="999" s="1"/>
  <c r="C61" i="999" s="1"/>
  <c r="C62" i="999" s="1"/>
  <c r="C63" i="999" s="1"/>
  <c r="C64" i="999" s="1"/>
  <c r="C65" i="999" s="1"/>
  <c r="C66" i="999" s="1"/>
  <c r="C67" i="999" s="1"/>
  <c r="C68" i="999" s="1"/>
  <c r="C69" i="999" s="1"/>
  <c r="C70" i="999" s="1"/>
  <c r="C71" i="999" s="1"/>
  <c r="C72" i="999" s="1"/>
  <c r="C73" i="999" s="1"/>
  <c r="C74" i="999" s="1"/>
  <c r="C75" i="999" s="1"/>
  <c r="C76" i="999" s="1"/>
  <c r="C77" i="999" s="1"/>
  <c r="C78" i="999" s="1"/>
  <c r="C79" i="999" s="1"/>
  <c r="C80" i="999" s="1"/>
  <c r="C81" i="999" s="1"/>
  <c r="C82" i="999" s="1"/>
  <c r="C83" i="999" s="1"/>
  <c r="C84" i="999" s="1"/>
  <c r="C85" i="999" s="1"/>
  <c r="C86" i="999" s="1"/>
  <c r="C87" i="999" s="1"/>
  <c r="C88" i="999" s="1"/>
  <c r="C89" i="999" s="1"/>
  <c r="C90" i="999" s="1"/>
  <c r="C91" i="999" s="1"/>
  <c r="C92" i="999" s="1"/>
  <c r="C93" i="999" s="1"/>
  <c r="C94" i="999" s="1"/>
  <c r="C95" i="999" s="1"/>
  <c r="C96" i="999" s="1"/>
  <c r="C97" i="999" s="1"/>
  <c r="C98" i="999" s="1"/>
  <c r="C99" i="999" s="1"/>
  <c r="C100" i="999" s="1"/>
  <c r="C101" i="999" s="1"/>
  <c r="C102" i="999" s="1"/>
  <c r="C103" i="999" s="1"/>
  <c r="C104" i="999" s="1"/>
  <c r="C105" i="999" s="1"/>
  <c r="C106" i="999" s="1"/>
  <c r="C107" i="999" s="1"/>
  <c r="C108" i="999" s="1"/>
  <c r="C109" i="999" s="1"/>
  <c r="C110" i="999" s="1"/>
  <c r="C111" i="999" s="1"/>
  <c r="C112" i="999" s="1"/>
  <c r="C113" i="999" s="1"/>
  <c r="C114" i="999" s="1"/>
  <c r="C115" i="999" s="1"/>
  <c r="C116" i="999" s="1"/>
  <c r="C117" i="999" s="1"/>
  <c r="C118" i="999" s="1"/>
  <c r="C119" i="999" s="1"/>
  <c r="C120" i="999" s="1"/>
  <c r="C121" i="999" s="1"/>
  <c r="C122" i="999" s="1"/>
  <c r="C123" i="999" s="1"/>
  <c r="C124" i="999" s="1"/>
  <c r="C125" i="999" s="1"/>
  <c r="C126" i="999" s="1"/>
  <c r="C127" i="999" s="1"/>
  <c r="C128" i="999" s="1"/>
  <c r="C129" i="999" s="1"/>
  <c r="AH127" i="808"/>
  <c r="AE127" i="808"/>
  <c r="AG128" i="998"/>
  <c r="AD128" i="998"/>
  <c r="AK128" i="998" s="1"/>
  <c r="AL128" i="998" s="1"/>
  <c r="U129" i="998" a="1"/>
  <c r="U129" i="998" s="1"/>
  <c r="AG129" i="998"/>
  <c r="T129" i="998"/>
  <c r="AH129" i="998"/>
  <c r="AH126" i="808"/>
  <c r="S126" i="808"/>
  <c r="AG126" i="808"/>
  <c r="AI126" i="808"/>
  <c r="AJ129" i="998"/>
  <c r="AC129" i="998"/>
  <c r="AM129" i="998" s="1"/>
  <c r="Y128" i="998"/>
  <c r="AB127" i="808" a="1"/>
  <c r="AB127" i="808" s="1"/>
  <c r="AF126" i="998"/>
  <c r="AG126" i="998"/>
  <c r="C31" i="998"/>
  <c r="C32" i="998" s="1"/>
  <c r="C33" i="998" s="1"/>
  <c r="C34" i="998" s="1"/>
  <c r="C35" i="998" s="1"/>
  <c r="C36" i="998" s="1"/>
  <c r="C37" i="998" s="1"/>
  <c r="C38" i="998" s="1"/>
  <c r="C39" i="998" s="1"/>
  <c r="C40" i="998" s="1"/>
  <c r="C41" i="998" s="1"/>
  <c r="C42" i="998" s="1"/>
  <c r="C43" i="998" s="1"/>
  <c r="C44" i="998" s="1"/>
  <c r="C45" i="998" s="1"/>
  <c r="C46" i="998" s="1"/>
  <c r="C47" i="998" s="1"/>
  <c r="C48" i="998" s="1"/>
  <c r="C49" i="998" s="1"/>
  <c r="C50" i="998" s="1"/>
  <c r="C51" i="998" s="1"/>
  <c r="C52" i="998" s="1"/>
  <c r="C53" i="998" s="1"/>
  <c r="C54" i="998" s="1"/>
  <c r="C55" i="998" s="1"/>
  <c r="C56" i="998" s="1"/>
  <c r="C57" i="998" s="1"/>
  <c r="C58" i="998" s="1"/>
  <c r="C59" i="998" s="1"/>
  <c r="C60" i="998" s="1"/>
  <c r="C61" i="998" s="1"/>
  <c r="C62" i="998" s="1"/>
  <c r="C63" i="998" s="1"/>
  <c r="C64" i="998" s="1"/>
  <c r="C65" i="998" s="1"/>
  <c r="C66" i="998" s="1"/>
  <c r="C67" i="998" s="1"/>
  <c r="C68" i="998" s="1"/>
  <c r="C69" i="998" s="1"/>
  <c r="C70" i="998" s="1"/>
  <c r="C71" i="998" s="1"/>
  <c r="C72" i="998" s="1"/>
  <c r="C73" i="998" s="1"/>
  <c r="C74" i="998" s="1"/>
  <c r="C75" i="998" s="1"/>
  <c r="C76" i="998" s="1"/>
  <c r="C77" i="998" s="1"/>
  <c r="C78" i="998" s="1"/>
  <c r="C79" i="998" s="1"/>
  <c r="C80" i="998" s="1"/>
  <c r="C81" i="998" s="1"/>
  <c r="C82" i="998" s="1"/>
  <c r="C83" i="998" s="1"/>
  <c r="C84" i="998" s="1"/>
  <c r="C85" i="998" s="1"/>
  <c r="C86" i="998" s="1"/>
  <c r="C87" i="998" s="1"/>
  <c r="C88" i="998" s="1"/>
  <c r="C89" i="998" s="1"/>
  <c r="C90" i="998" s="1"/>
  <c r="C91" i="998" s="1"/>
  <c r="C92" i="998" s="1"/>
  <c r="C93" i="998" s="1"/>
  <c r="C94" i="998" s="1"/>
  <c r="C95" i="998" s="1"/>
  <c r="C96" i="998" s="1"/>
  <c r="C97" i="998" s="1"/>
  <c r="C98" i="998" s="1"/>
  <c r="C99" i="998" s="1"/>
  <c r="C100" i="998" s="1"/>
  <c r="C101" i="998" s="1"/>
  <c r="C102" i="998" s="1"/>
  <c r="C103" i="998" s="1"/>
  <c r="C104" i="998" s="1"/>
  <c r="C105" i="998" s="1"/>
  <c r="C106" i="998" s="1"/>
  <c r="C107" i="998" s="1"/>
  <c r="C108" i="998" s="1"/>
  <c r="C109" i="998" s="1"/>
  <c r="C110" i="998" s="1"/>
  <c r="C111" i="998" s="1"/>
  <c r="C112" i="998" s="1"/>
  <c r="C113" i="998" s="1"/>
  <c r="C114" i="998" s="1"/>
  <c r="C115" i="998" s="1"/>
  <c r="C116" i="998" s="1"/>
  <c r="C117" i="998" s="1"/>
  <c r="C118" i="998" s="1"/>
  <c r="C119" i="998" s="1"/>
  <c r="C120" i="998" s="1"/>
  <c r="C121" i="998" s="1"/>
  <c r="C122" i="998" s="1"/>
  <c r="C123" i="998" s="1"/>
  <c r="C124" i="998" s="1"/>
  <c r="C125" i="998" s="1"/>
  <c r="C126" i="998" s="1"/>
  <c r="C127" i="998" s="1"/>
  <c r="C128" i="998" s="1"/>
  <c r="C129" i="998" s="1"/>
  <c r="AB128" i="998" a="1"/>
  <c r="AB128" i="998" s="1"/>
  <c r="T128" i="998"/>
  <c r="AH128" i="998"/>
  <c r="AE128" i="998"/>
  <c r="AE129" i="998"/>
  <c r="AI128" i="998"/>
  <c r="AA126" i="808"/>
  <c r="AB129" i="808" a="1"/>
  <c r="AB129" i="808" s="1"/>
  <c r="S129" i="808"/>
  <c r="AI129" i="808"/>
  <c r="C32" i="808"/>
  <c r="C33" i="808" s="1"/>
  <c r="C34" i="808" s="1"/>
  <c r="C35" i="808" s="1"/>
  <c r="C36" i="808" s="1"/>
  <c r="C37" i="808" s="1"/>
  <c r="C38" i="808" s="1"/>
  <c r="C39" i="808" s="1"/>
  <c r="AN129" i="808"/>
  <c r="AA129" i="998"/>
  <c r="X128" i="998" a="1"/>
  <c r="X128" i="998" s="1"/>
  <c r="V30" i="808" a="1"/>
  <c r="V30" i="808" s="1"/>
  <c r="R31" i="808" a="1"/>
  <c r="R31" i="808" s="1"/>
  <c r="V31" i="808" s="1" a="1"/>
  <c r="V31" i="808" s="1"/>
  <c r="AB127" i="998" a="1"/>
  <c r="AB127" i="998" s="1"/>
  <c r="AJ127" i="998"/>
  <c r="U127" i="998" a="1"/>
  <c r="U127" i="998" s="1"/>
  <c r="AD127" i="998"/>
  <c r="AK127" i="998" s="1"/>
  <c r="AL127" i="998" s="1"/>
  <c r="X127" i="998" a="1"/>
  <c r="X127" i="998" s="1"/>
  <c r="AC127" i="998"/>
  <c r="AM127" i="998" s="1"/>
  <c r="AN127" i="998"/>
  <c r="T127" i="998"/>
  <c r="Y127" i="998"/>
  <c r="AE127" i="998"/>
  <c r="S127" i="998"/>
  <c r="AI127" i="998"/>
  <c r="AG127" i="998"/>
  <c r="AF127" i="998"/>
  <c r="AA127" i="998"/>
  <c r="AH127" i="998"/>
  <c r="C31" i="172"/>
  <c r="C32" i="172" s="1"/>
  <c r="C33" i="172" s="1"/>
  <c r="C34" i="172" s="1"/>
  <c r="F30" i="172"/>
  <c r="AJ128" i="808"/>
  <c r="AH128" i="808"/>
  <c r="T128" i="808"/>
  <c r="AN127" i="808"/>
  <c r="T127" i="808"/>
  <c r="Z127" i="808" a="1"/>
  <c r="Z127" i="808" s="1"/>
  <c r="AD128" i="808"/>
  <c r="AK128" i="808" s="1"/>
  <c r="AL128" i="808" s="1"/>
  <c r="AB128" i="808" a="1"/>
  <c r="AB128" i="808" s="1"/>
  <c r="C40" i="808"/>
  <c r="C41" i="808" s="1"/>
  <c r="C42" i="808" s="1"/>
  <c r="C43" i="808" s="1"/>
  <c r="C44" i="808" s="1"/>
  <c r="C45" i="808" s="1"/>
  <c r="C46" i="808" s="1"/>
  <c r="C47" i="808" s="1"/>
  <c r="C48" i="808" s="1"/>
  <c r="C49" i="808" s="1"/>
  <c r="C50" i="808" s="1"/>
  <c r="C51" i="808" s="1"/>
  <c r="C52" i="808" s="1"/>
  <c r="C53" i="808" s="1"/>
  <c r="C54" i="808" s="1"/>
  <c r="C55" i="808" s="1"/>
  <c r="C56" i="808" s="1"/>
  <c r="C57" i="808" s="1"/>
  <c r="C58" i="808" s="1"/>
  <c r="C59" i="808" s="1"/>
  <c r="C60" i="808" s="1"/>
  <c r="C61" i="808" s="1"/>
  <c r="C62" i="808" s="1"/>
  <c r="C63" i="808" s="1"/>
  <c r="C64" i="808" s="1"/>
  <c r="C65" i="808" s="1"/>
  <c r="C66" i="808" s="1"/>
  <c r="C67" i="808" s="1"/>
  <c r="C68" i="808" s="1"/>
  <c r="C69" i="808" s="1"/>
  <c r="C70" i="808" s="1"/>
  <c r="C71" i="808" s="1"/>
  <c r="C72" i="808" s="1"/>
  <c r="C73" i="808" s="1"/>
  <c r="C74" i="808" s="1"/>
  <c r="C75" i="808" s="1"/>
  <c r="C76" i="808" s="1"/>
  <c r="C77" i="808" s="1"/>
  <c r="C78" i="808" s="1"/>
  <c r="C79" i="808" s="1"/>
  <c r="C80" i="808" s="1"/>
  <c r="C81" i="808" s="1"/>
  <c r="C82" i="808" s="1"/>
  <c r="C83" i="808" s="1"/>
  <c r="C84" i="808" s="1"/>
  <c r="C85" i="808" s="1"/>
  <c r="C86" i="808" s="1"/>
  <c r="C87" i="808" s="1"/>
  <c r="C88" i="808" s="1"/>
  <c r="C89" i="808" s="1"/>
  <c r="C90" i="808" s="1"/>
  <c r="C91" i="808" s="1"/>
  <c r="C92" i="808" s="1"/>
  <c r="C93" i="808" s="1"/>
  <c r="C94" i="808" s="1"/>
  <c r="C95" i="808" s="1"/>
  <c r="C96" i="808" s="1"/>
  <c r="C97" i="808" s="1"/>
  <c r="C98" i="808" s="1"/>
  <c r="C99" i="808" s="1"/>
  <c r="C100" i="808" s="1"/>
  <c r="C101" i="808" s="1"/>
  <c r="C102" i="808" s="1"/>
  <c r="C103" i="808" s="1"/>
  <c r="C104" i="808" s="1"/>
  <c r="C105" i="808" s="1"/>
  <c r="C106" i="808" s="1"/>
  <c r="C107" i="808" s="1"/>
  <c r="C108" i="808" s="1"/>
  <c r="C109" i="808" s="1"/>
  <c r="C110" i="808" s="1"/>
  <c r="C111" i="808" s="1"/>
  <c r="C112" i="808" s="1"/>
  <c r="C113" i="808" s="1"/>
  <c r="C114" i="808" s="1"/>
  <c r="C115" i="808" s="1"/>
  <c r="C116" i="808" s="1"/>
  <c r="C117" i="808" s="1"/>
  <c r="C118" i="808" s="1"/>
  <c r="C119" i="808" s="1"/>
  <c r="C120" i="808" s="1"/>
  <c r="C121" i="808" s="1"/>
  <c r="C122" i="808" s="1"/>
  <c r="C123" i="808" s="1"/>
  <c r="C124" i="808" s="1"/>
  <c r="C125" i="808" s="1"/>
  <c r="C126" i="808" s="1"/>
  <c r="C127" i="808" s="1"/>
  <c r="C128" i="808" s="1"/>
  <c r="C129" i="808" s="1"/>
  <c r="AI128" i="808"/>
  <c r="AI127" i="808"/>
  <c r="AA127" i="808"/>
  <c r="U127" i="808" a="1"/>
  <c r="U127" i="808" s="1"/>
  <c r="Z128" i="808" a="1"/>
  <c r="Z128" i="808" s="1"/>
  <c r="AE129" i="808"/>
  <c r="AF128" i="808"/>
  <c r="Y128" i="808"/>
  <c r="AA128" i="808"/>
  <c r="Y127" i="808"/>
  <c r="AD126" i="808"/>
  <c r="AK126" i="808" s="1"/>
  <c r="AL126" i="808" s="1"/>
  <c r="S128" i="808"/>
  <c r="AF129" i="808"/>
  <c r="AG128" i="808"/>
  <c r="AC128" i="808"/>
  <c r="AM128" i="808" s="1"/>
  <c r="AD127" i="808"/>
  <c r="AK127" i="808" s="1"/>
  <c r="AL127" i="808" s="1"/>
  <c r="AC127" i="808"/>
  <c r="AM127" i="808" s="1"/>
  <c r="AE126" i="808"/>
  <c r="AN126" i="998"/>
  <c r="X126" i="808" a="1"/>
  <c r="X126" i="808" s="1"/>
  <c r="U128" i="808" a="1"/>
  <c r="U128" i="808" s="1"/>
  <c r="U126" i="998" a="1"/>
  <c r="U126" i="998" s="1"/>
  <c r="T126" i="808"/>
  <c r="AJ129" i="808"/>
  <c r="AC129" i="808"/>
  <c r="AM129" i="808" s="1"/>
  <c r="AN128" i="808"/>
  <c r="AJ127" i="808"/>
  <c r="AG127" i="808"/>
  <c r="AF128" i="998"/>
  <c r="AJ126" i="808"/>
  <c r="AN126" i="808"/>
  <c r="AK126" i="998"/>
  <c r="AL126" i="998" s="1"/>
  <c r="AI126" i="998"/>
  <c r="X129" i="808" a="1"/>
  <c r="X129" i="808" s="1"/>
  <c r="X126" i="998" a="1"/>
  <c r="X126" i="998" s="1"/>
  <c r="W129" i="808" a="1"/>
  <c r="W129" i="808" s="1"/>
  <c r="T126" i="998"/>
  <c r="V127" i="808" a="1"/>
  <c r="V127" i="808" s="1"/>
  <c r="W30" i="808" a="1"/>
  <c r="W30" i="808" s="1"/>
  <c r="AG129" i="808"/>
  <c r="Y129" i="808"/>
  <c r="AE128" i="808"/>
  <c r="AN129" i="998"/>
  <c r="AJ128" i="998"/>
  <c r="AF127" i="808"/>
  <c r="AN128" i="998"/>
  <c r="AA128" i="998"/>
  <c r="AJ126" i="998"/>
  <c r="X129" i="998" a="1"/>
  <c r="X129" i="998" s="1"/>
  <c r="T129" i="808"/>
  <c r="P12" i="2"/>
  <c r="O8" i="2"/>
  <c r="P14" i="2"/>
  <c r="O12" i="2"/>
  <c r="P21" i="2"/>
  <c r="Q8" i="2"/>
  <c r="O19" i="2"/>
  <c r="Q12" i="2"/>
  <c r="O23" i="2"/>
  <c r="Q14" i="2"/>
  <c r="Q19" i="2"/>
  <c r="P10" i="2"/>
  <c r="Q23" i="2"/>
  <c r="Q21" i="2"/>
  <c r="O21" i="2"/>
  <c r="P23" i="2"/>
  <c r="P8" i="2"/>
  <c r="Q10" i="2"/>
  <c r="O10" i="2"/>
  <c r="P17" i="2"/>
  <c r="Q17" i="2"/>
  <c r="O17" i="2"/>
  <c r="P19" i="2"/>
  <c r="O14" i="2"/>
  <c r="AO126" i="808" a="1"/>
  <c r="AO126" i="808" s="1"/>
  <c r="Z126" i="808" a="1"/>
  <c r="Z126" i="808" s="1"/>
  <c r="U126" i="808" a="1"/>
  <c r="U126" i="808" s="1"/>
  <c r="AB126" i="808" a="1"/>
  <c r="AB126" i="808" s="1"/>
  <c r="W126" i="808" a="1"/>
  <c r="W126" i="808" s="1"/>
  <c r="V126" i="808" a="1"/>
  <c r="V126" i="808" s="1"/>
  <c r="W126" i="998" a="1"/>
  <c r="W126" i="998" s="1"/>
  <c r="AO126" i="998" a="1"/>
  <c r="AO126" i="998" s="1"/>
  <c r="AB126" i="998" a="1"/>
  <c r="AB126" i="998" s="1"/>
  <c r="Z126" i="998" a="1"/>
  <c r="Z126" i="998" s="1"/>
  <c r="V126" i="998" a="1"/>
  <c r="V126" i="998" s="1"/>
  <c r="Z129" i="998" a="1"/>
  <c r="Z129" i="998" s="1"/>
  <c r="AB129" i="998" a="1"/>
  <c r="AB129" i="998" s="1"/>
  <c r="S129" i="998"/>
  <c r="V129" i="998" a="1"/>
  <c r="V129" i="998" s="1"/>
  <c r="AO129" i="998" a="1"/>
  <c r="AO129" i="998" s="1"/>
  <c r="Z129" i="808" a="1"/>
  <c r="Z129" i="808" s="1"/>
  <c r="AO128" i="998" a="1"/>
  <c r="AO128" i="998" s="1"/>
  <c r="V127" i="998" a="1"/>
  <c r="V127" i="998" s="1"/>
  <c r="V128" i="808" a="1"/>
  <c r="V128" i="808" s="1"/>
  <c r="V128" i="998" a="1"/>
  <c r="V128" i="998" s="1"/>
  <c r="AO129" i="808" a="1"/>
  <c r="AO129" i="808" s="1"/>
  <c r="AO128" i="808" a="1"/>
  <c r="AO128" i="808" s="1"/>
  <c r="Z128" i="998" a="1"/>
  <c r="Z128" i="998" s="1"/>
  <c r="AO127" i="998" a="1"/>
  <c r="AO127" i="998" s="1"/>
  <c r="W127" i="998" a="1"/>
  <c r="W127" i="998" s="1"/>
  <c r="Z127" i="998" a="1"/>
  <c r="Z127" i="998" s="1"/>
  <c r="X128" i="808" a="1"/>
  <c r="X128" i="808" s="1"/>
  <c r="W128" i="998" a="1"/>
  <c r="W128" i="998" s="1"/>
  <c r="V19" i="1"/>
  <c r="AO19" i="1"/>
  <c r="R20" i="1"/>
  <c r="AB19" i="1"/>
  <c r="W19" i="1"/>
  <c r="Z19" i="1"/>
  <c r="Z129" i="172" a="1"/>
  <c r="Z129" i="172" s="1"/>
  <c r="AD129" i="172"/>
  <c r="AK129" i="172" s="1"/>
  <c r="AL129" i="172" s="1"/>
  <c r="S129" i="172"/>
  <c r="AB129" i="172" a="1"/>
  <c r="AB129" i="172" s="1"/>
  <c r="AO129" i="172" a="1"/>
  <c r="AO129" i="172" s="1"/>
  <c r="Y129" i="172"/>
  <c r="W129" i="172"/>
  <c r="AG129" i="172"/>
  <c r="AJ129" i="172"/>
  <c r="AI129" i="172"/>
  <c r="AH129" i="172"/>
  <c r="AF129" i="172"/>
  <c r="X129" i="172"/>
  <c r="T129" i="172"/>
  <c r="U129" i="172"/>
  <c r="AC129" i="172"/>
  <c r="AM129" i="172" s="1"/>
  <c r="V129" i="172"/>
  <c r="AE129" i="172"/>
  <c r="AN129" i="172"/>
  <c r="L18" i="1"/>
  <c r="I18" i="1"/>
  <c r="AA129" i="172"/>
  <c r="AO31" i="999" a="1"/>
  <c r="AO31" i="999" s="1"/>
  <c r="Z31" i="999" a="1"/>
  <c r="Z31" i="999" s="1"/>
  <c r="W31" i="999"/>
  <c r="AB31" i="999" a="1"/>
  <c r="AB31" i="999" s="1"/>
  <c r="V31" i="999"/>
  <c r="R32" i="999"/>
  <c r="H19" i="1"/>
  <c r="C35" i="172"/>
  <c r="C36" i="172" s="1"/>
  <c r="C37" i="172" s="1"/>
  <c r="C38" i="172" s="1"/>
  <c r="C39" i="172" s="1"/>
  <c r="C40" i="172" s="1"/>
  <c r="C41" i="172" s="1"/>
  <c r="C42" i="172" s="1"/>
  <c r="C43" i="172" s="1"/>
  <c r="C44" i="172" s="1"/>
  <c r="C45" i="172" s="1"/>
  <c r="C46" i="172" s="1"/>
  <c r="C47" i="172" s="1"/>
  <c r="C48" i="172" s="1"/>
  <c r="C49" i="172" s="1"/>
  <c r="C50" i="172" s="1"/>
  <c r="C51" i="172" s="1"/>
  <c r="C52" i="172" s="1"/>
  <c r="C53" i="172" s="1"/>
  <c r="C54" i="172" s="1"/>
  <c r="C55" i="172" s="1"/>
  <c r="C56" i="172" s="1"/>
  <c r="C57" i="172" s="1"/>
  <c r="C58" i="172" s="1"/>
  <c r="C59" i="172" s="1"/>
  <c r="C60" i="172" s="1"/>
  <c r="C61" i="172" s="1"/>
  <c r="C62" i="172" s="1"/>
  <c r="C63" i="172" s="1"/>
  <c r="C64" i="172" s="1"/>
  <c r="C65" i="172" s="1"/>
  <c r="C66" i="172" s="1"/>
  <c r="C67" i="172" s="1"/>
  <c r="C68" i="172" s="1"/>
  <c r="C69" i="172" s="1"/>
  <c r="C70" i="172" s="1"/>
  <c r="C71" i="172" s="1"/>
  <c r="C72" i="172" s="1"/>
  <c r="C73" i="172" s="1"/>
  <c r="C74" i="172" s="1"/>
  <c r="C75" i="172" s="1"/>
  <c r="C76" i="172" s="1"/>
  <c r="C77" i="172" s="1"/>
  <c r="C78" i="172" s="1"/>
  <c r="C79" i="172" s="1"/>
  <c r="C80" i="172" s="1"/>
  <c r="C81" i="172" s="1"/>
  <c r="C82" i="172" s="1"/>
  <c r="C83" i="172" s="1"/>
  <c r="C84" i="172" s="1"/>
  <c r="C85" i="172" s="1"/>
  <c r="C86" i="172" s="1"/>
  <c r="C87" i="172" s="1"/>
  <c r="C88" i="172" s="1"/>
  <c r="C89" i="172" s="1"/>
  <c r="C90" i="172" s="1"/>
  <c r="C91" i="172" s="1"/>
  <c r="C92" i="172" s="1"/>
  <c r="C93" i="172" s="1"/>
  <c r="C94" i="172" s="1"/>
  <c r="C95" i="172" s="1"/>
  <c r="C96" i="172" s="1"/>
  <c r="C97" i="172" s="1"/>
  <c r="C98" i="172" s="1"/>
  <c r="C99" i="172" s="1"/>
  <c r="C100" i="172" s="1"/>
  <c r="C101" i="172" s="1"/>
  <c r="C102" i="172" s="1"/>
  <c r="C103" i="172" s="1"/>
  <c r="C104" i="172" s="1"/>
  <c r="C105" i="172" s="1"/>
  <c r="C106" i="172" s="1"/>
  <c r="C107" i="172" s="1"/>
  <c r="C108" i="172" s="1"/>
  <c r="C109" i="172" s="1"/>
  <c r="C110" i="172" s="1"/>
  <c r="C111" i="172" s="1"/>
  <c r="C112" i="172" s="1"/>
  <c r="C113" i="172" s="1"/>
  <c r="C114" i="172" s="1"/>
  <c r="C115" i="172" s="1"/>
  <c r="C116" i="172" s="1"/>
  <c r="C117" i="172" s="1"/>
  <c r="C118" i="172" s="1"/>
  <c r="C119" i="172" s="1"/>
  <c r="C120" i="172" s="1"/>
  <c r="C121" i="172" s="1"/>
  <c r="C122" i="172" s="1"/>
  <c r="C123" i="172" s="1"/>
  <c r="C124" i="172" s="1"/>
  <c r="C125" i="172" s="1"/>
  <c r="C126" i="172" s="1"/>
  <c r="C127" i="172" s="1"/>
  <c r="C128" i="172" s="1"/>
  <c r="C129" i="172" s="1"/>
  <c r="AE128" i="999"/>
  <c r="Z115" i="1"/>
  <c r="AK115" i="1"/>
  <c r="AL115" i="1" s="1"/>
  <c r="Y115" i="1"/>
  <c r="AJ115" i="1"/>
  <c r="W115" i="1"/>
  <c r="AB115" i="1"/>
  <c r="AO115" i="1"/>
  <c r="AM115" i="1"/>
  <c r="AA115" i="1"/>
  <c r="U115" i="1"/>
  <c r="X115" i="1"/>
  <c r="V115" i="1"/>
  <c r="AC115" i="1"/>
  <c r="AA114" i="1"/>
  <c r="U114" i="1"/>
  <c r="AC114" i="1"/>
  <c r="AM114" i="1" s="1"/>
  <c r="AB114" i="1"/>
  <c r="W114" i="1"/>
  <c r="V114" i="1"/>
  <c r="Z114" i="1"/>
  <c r="AE114" i="1"/>
  <c r="AI114" i="1"/>
  <c r="AO128" i="999" a="1"/>
  <c r="AO128" i="999" s="1"/>
  <c r="Z128" i="999" a="1"/>
  <c r="Z128" i="999" s="1"/>
  <c r="AB128" i="999" a="1"/>
  <c r="AB128" i="999" s="1"/>
  <c r="AM128" i="999"/>
  <c r="AI128" i="999"/>
  <c r="T128" i="999"/>
  <c r="AJ128" i="999"/>
  <c r="AN128" i="999"/>
  <c r="U128" i="999"/>
  <c r="AG128" i="999"/>
  <c r="AF128" i="999"/>
  <c r="W128" i="999"/>
  <c r="AH128" i="999"/>
  <c r="AK128" i="999"/>
  <c r="AL128" i="999" s="1"/>
  <c r="X128" i="999"/>
  <c r="C24" i="1"/>
  <c r="C25" i="1" s="1"/>
  <c r="C26" i="1" s="1"/>
  <c r="C27" i="1" s="1"/>
  <c r="C28" i="1" s="1"/>
  <c r="C29" i="1" s="1"/>
  <c r="C30" i="1" s="1"/>
  <c r="C31" i="1" s="1"/>
  <c r="C32" i="1" s="1"/>
  <c r="N16" i="2" a="1"/>
  <c r="N16" i="2" s="1"/>
  <c r="N37" i="172" a="1"/>
  <c r="N37" i="172" s="1"/>
  <c r="N110" i="172" a="1"/>
  <c r="N110" i="172" s="1"/>
  <c r="N45" i="172" a="1"/>
  <c r="N45" i="172" s="1"/>
  <c r="AB30" i="172" a="1"/>
  <c r="AB30" i="172" s="1"/>
  <c r="R31" i="172"/>
  <c r="Z30" i="172" a="1"/>
  <c r="Z30" i="172" s="1"/>
  <c r="AO30" i="172" a="1"/>
  <c r="AO30" i="172" s="1"/>
  <c r="N122" i="998" a="1"/>
  <c r="N122" i="998" s="1"/>
  <c r="N124" i="998" a="1"/>
  <c r="N124" i="998" s="1"/>
  <c r="N123" i="998" a="1"/>
  <c r="N123" i="998" s="1"/>
  <c r="N126" i="998" a="1"/>
  <c r="N126" i="998" s="1"/>
  <c r="N125" i="998" a="1"/>
  <c r="N125" i="998" s="1"/>
  <c r="N128" i="998" a="1"/>
  <c r="N128" i="998" s="1"/>
  <c r="N127" i="998" a="1"/>
  <c r="N127" i="998" s="1"/>
  <c r="N129" i="998" a="1"/>
  <c r="N129" i="998" s="1"/>
  <c r="N118" i="998" a="1"/>
  <c r="N118" i="998" s="1"/>
  <c r="N117" i="998" a="1"/>
  <c r="N117" i="998" s="1"/>
  <c r="N102" i="998" a="1"/>
  <c r="N102" i="998" s="1"/>
  <c r="N101" i="998" a="1"/>
  <c r="N101" i="998" s="1"/>
  <c r="N86" i="998" a="1"/>
  <c r="N86" i="998" s="1"/>
  <c r="N85" i="998" a="1"/>
  <c r="N85" i="998" s="1"/>
  <c r="N113" i="998" a="1"/>
  <c r="N113" i="998" s="1"/>
  <c r="N104" i="998" a="1"/>
  <c r="N104" i="998" s="1"/>
  <c r="N96" i="998" a="1"/>
  <c r="N96" i="998" s="1"/>
  <c r="N95" i="998" a="1"/>
  <c r="N95" i="998" s="1"/>
  <c r="N87" i="998" a="1"/>
  <c r="N87" i="998" s="1"/>
  <c r="N70" i="998" a="1"/>
  <c r="N70" i="998" s="1"/>
  <c r="N67" i="998" a="1"/>
  <c r="N67" i="998" s="1"/>
  <c r="N54" i="998" a="1"/>
  <c r="N54" i="998" s="1"/>
  <c r="N51" i="998" a="1"/>
  <c r="N51" i="998" s="1"/>
  <c r="N38" i="998" a="1"/>
  <c r="N38" i="998" s="1"/>
  <c r="N35" i="998" a="1"/>
  <c r="N35" i="998" s="1"/>
  <c r="N128" i="999" a="1"/>
  <c r="N128" i="999" s="1"/>
  <c r="N124" i="999" a="1"/>
  <c r="N124" i="999" s="1"/>
  <c r="N120" i="999" a="1"/>
  <c r="N120" i="999" s="1"/>
  <c r="N116" i="999" a="1"/>
  <c r="N116" i="999" s="1"/>
  <c r="N112" i="999" a="1"/>
  <c r="N112" i="999" s="1"/>
  <c r="N108" i="999" a="1"/>
  <c r="N108" i="999" s="1"/>
  <c r="N104" i="999" a="1"/>
  <c r="N104" i="999" s="1"/>
  <c r="N100" i="999" a="1"/>
  <c r="N100" i="999" s="1"/>
  <c r="N96" i="999" a="1"/>
  <c r="N96" i="999" s="1"/>
  <c r="N92" i="999" a="1"/>
  <c r="N92" i="999" s="1"/>
  <c r="N88" i="999" a="1"/>
  <c r="N88" i="999" s="1"/>
  <c r="N84" i="999" a="1"/>
  <c r="N84" i="999" s="1"/>
  <c r="N80" i="999" a="1"/>
  <c r="N80" i="999" s="1"/>
  <c r="N76" i="999" a="1"/>
  <c r="N76" i="999" s="1"/>
  <c r="N72" i="999" a="1"/>
  <c r="N72" i="999" s="1"/>
  <c r="N68" i="999" a="1"/>
  <c r="N68" i="999" s="1"/>
  <c r="N64" i="999" a="1"/>
  <c r="N64" i="999" s="1"/>
  <c r="N60" i="999" a="1"/>
  <c r="N60" i="999" s="1"/>
  <c r="N56" i="999" a="1"/>
  <c r="N56" i="999" s="1"/>
  <c r="N52" i="999" a="1"/>
  <c r="N52" i="999" s="1"/>
  <c r="N48" i="999" a="1"/>
  <c r="N48" i="999" s="1"/>
  <c r="N44" i="999" a="1"/>
  <c r="N44" i="999" s="1"/>
  <c r="N40" i="999" a="1"/>
  <c r="N40" i="999" s="1"/>
  <c r="N114" i="998" a="1"/>
  <c r="N114" i="998" s="1"/>
  <c r="N119" i="998" a="1"/>
  <c r="N119" i="998" s="1"/>
  <c r="N116" i="998" a="1"/>
  <c r="N116" i="998" s="1"/>
  <c r="N115" i="998" a="1"/>
  <c r="N115" i="998" s="1"/>
  <c r="N108" i="998" a="1"/>
  <c r="N108" i="998" s="1"/>
  <c r="N107" i="998" a="1"/>
  <c r="N107" i="998" s="1"/>
  <c r="N120" i="998" a="1"/>
  <c r="N120" i="998" s="1"/>
  <c r="N110" i="998" a="1"/>
  <c r="N110" i="998" s="1"/>
  <c r="N93" i="998" a="1"/>
  <c r="N93" i="998" s="1"/>
  <c r="N68" i="998" a="1"/>
  <c r="N68" i="998" s="1"/>
  <c r="N121" i="998" a="1"/>
  <c r="N121" i="998" s="1"/>
  <c r="N112" i="998" a="1"/>
  <c r="N112" i="998" s="1"/>
  <c r="N111" i="998" a="1"/>
  <c r="N111" i="998" s="1"/>
  <c r="N103" i="998" a="1"/>
  <c r="N103" i="998" s="1"/>
  <c r="N84" i="998" a="1"/>
  <c r="N84" i="998" s="1"/>
  <c r="N79" i="998" a="1"/>
  <c r="N79" i="998" s="1"/>
  <c r="N69" i="998" a="1"/>
  <c r="N69" i="998" s="1"/>
  <c r="N63" i="998" a="1"/>
  <c r="N63" i="998" s="1"/>
  <c r="N59" i="998" a="1"/>
  <c r="N59" i="998" s="1"/>
  <c r="N44" i="998" a="1"/>
  <c r="N44" i="998" s="1"/>
  <c r="N40" i="998" a="1"/>
  <c r="N40" i="998" s="1"/>
  <c r="N97" i="998" a="1"/>
  <c r="N97" i="998" s="1"/>
  <c r="N88" i="998" a="1"/>
  <c r="N88" i="998" s="1"/>
  <c r="N80" i="998" a="1"/>
  <c r="N80" i="998" s="1"/>
  <c r="N76" i="998" a="1"/>
  <c r="N76" i="998" s="1"/>
  <c r="N66" i="998" a="1"/>
  <c r="N66" i="998" s="1"/>
  <c r="N52" i="998" a="1"/>
  <c r="N52" i="998" s="1"/>
  <c r="N39" i="998" a="1"/>
  <c r="N39" i="998" s="1"/>
  <c r="N33" i="998" a="1"/>
  <c r="N33" i="998" s="1"/>
  <c r="N123" i="999" a="1"/>
  <c r="N123" i="999" s="1"/>
  <c r="N122" i="999" a="1"/>
  <c r="N122" i="999" s="1"/>
  <c r="N101" i="999" a="1"/>
  <c r="N101" i="999" s="1"/>
  <c r="N91" i="999" a="1"/>
  <c r="N91" i="999" s="1"/>
  <c r="N90" i="999" a="1"/>
  <c r="N90" i="999" s="1"/>
  <c r="N69" i="999" a="1"/>
  <c r="N69" i="999" s="1"/>
  <c r="N59" i="999" a="1"/>
  <c r="N59" i="999" s="1"/>
  <c r="N58" i="999" a="1"/>
  <c r="N58" i="999" s="1"/>
  <c r="N98" i="998" a="1"/>
  <c r="N98" i="998" s="1"/>
  <c r="N94" i="998" a="1"/>
  <c r="N94" i="998" s="1"/>
  <c r="N90" i="998" a="1"/>
  <c r="N90" i="998" s="1"/>
  <c r="N89" i="998" a="1"/>
  <c r="N89" i="998" s="1"/>
  <c r="N81" i="998" a="1"/>
  <c r="N81" i="998" s="1"/>
  <c r="N77" i="998" a="1"/>
  <c r="N77" i="998" s="1"/>
  <c r="N65" i="998" a="1"/>
  <c r="N65" i="998" s="1"/>
  <c r="N61" i="998" a="1"/>
  <c r="N61" i="998" s="1"/>
  <c r="N105" i="998" a="1"/>
  <c r="N105" i="998" s="1"/>
  <c r="N106" i="998" a="1"/>
  <c r="N106" i="998" s="1"/>
  <c r="N99" i="998" a="1"/>
  <c r="N99" i="998" s="1"/>
  <c r="N92" i="998" a="1"/>
  <c r="N92" i="998" s="1"/>
  <c r="N78" i="998" a="1"/>
  <c r="N78" i="998" s="1"/>
  <c r="N73" i="998" a="1"/>
  <c r="N73" i="998" s="1"/>
  <c r="N72" i="998" a="1"/>
  <c r="N72" i="998" s="1"/>
  <c r="N109" i="998" a="1"/>
  <c r="N109" i="998" s="1"/>
  <c r="N100" i="998" a="1"/>
  <c r="N100" i="998" s="1"/>
  <c r="N47" i="998" a="1"/>
  <c r="N47" i="998" s="1"/>
  <c r="N46" i="998" a="1"/>
  <c r="N46" i="998" s="1"/>
  <c r="N34" i="998" a="1"/>
  <c r="N34" i="998" s="1"/>
  <c r="N119" i="999" a="1"/>
  <c r="N119" i="999" s="1"/>
  <c r="N106" i="999" a="1"/>
  <c r="N106" i="999" s="1"/>
  <c r="N105" i="999" a="1"/>
  <c r="N105" i="999" s="1"/>
  <c r="N95" i="999" a="1"/>
  <c r="N95" i="999" s="1"/>
  <c r="N71" i="999" a="1"/>
  <c r="N71" i="999" s="1"/>
  <c r="N54" i="999" a="1"/>
  <c r="N54" i="999" s="1"/>
  <c r="N53" i="999" a="1"/>
  <c r="N53" i="999" s="1"/>
  <c r="N51" i="999" a="1"/>
  <c r="N51" i="999" s="1"/>
  <c r="N129" i="808" a="1"/>
  <c r="N129" i="808" s="1"/>
  <c r="N127" i="808" a="1"/>
  <c r="N127" i="808" s="1"/>
  <c r="N125" i="808" a="1"/>
  <c r="N125" i="808" s="1"/>
  <c r="N123" i="808" a="1"/>
  <c r="N123" i="808" s="1"/>
  <c r="N121" i="808" a="1"/>
  <c r="N121" i="808" s="1"/>
  <c r="N119" i="808" a="1"/>
  <c r="N119" i="808" s="1"/>
  <c r="N117" i="808" a="1"/>
  <c r="N117" i="808" s="1"/>
  <c r="N115" i="808" a="1"/>
  <c r="N115" i="808" s="1"/>
  <c r="N113" i="808" a="1"/>
  <c r="N113" i="808" s="1"/>
  <c r="N111" i="808" a="1"/>
  <c r="N111" i="808" s="1"/>
  <c r="N109" i="808" a="1"/>
  <c r="N109" i="808" s="1"/>
  <c r="N107" i="808" a="1"/>
  <c r="N107" i="808" s="1"/>
  <c r="N105" i="808" a="1"/>
  <c r="N105" i="808" s="1"/>
  <c r="N103" i="808" a="1"/>
  <c r="N103" i="808" s="1"/>
  <c r="N101" i="808" a="1"/>
  <c r="N101" i="808" s="1"/>
  <c r="N99" i="808" a="1"/>
  <c r="N99" i="808" s="1"/>
  <c r="N97" i="808" a="1"/>
  <c r="N97" i="808" s="1"/>
  <c r="N95" i="808" a="1"/>
  <c r="N95" i="808" s="1"/>
  <c r="N93" i="808" a="1"/>
  <c r="N93" i="808" s="1"/>
  <c r="N91" i="808" a="1"/>
  <c r="N91" i="808" s="1"/>
  <c r="N89" i="808" a="1"/>
  <c r="N89" i="808" s="1"/>
  <c r="N87" i="808" a="1"/>
  <c r="N87" i="808" s="1"/>
  <c r="N85" i="808" a="1"/>
  <c r="N85" i="808" s="1"/>
  <c r="N83" i="808" a="1"/>
  <c r="N83" i="808" s="1"/>
  <c r="N81" i="808" a="1"/>
  <c r="N81" i="808" s="1"/>
  <c r="N79" i="808" a="1"/>
  <c r="N79" i="808" s="1"/>
  <c r="N77" i="808" a="1"/>
  <c r="N77" i="808" s="1"/>
  <c r="N75" i="808" a="1"/>
  <c r="N75" i="808" s="1"/>
  <c r="N73" i="808" a="1"/>
  <c r="N73" i="808" s="1"/>
  <c r="N71" i="808" a="1"/>
  <c r="N71" i="808" s="1"/>
  <c r="N69" i="808" a="1"/>
  <c r="N69" i="808" s="1"/>
  <c r="N67" i="808" a="1"/>
  <c r="N67" i="808" s="1"/>
  <c r="N65" i="808" a="1"/>
  <c r="N65" i="808" s="1"/>
  <c r="N63" i="808" a="1"/>
  <c r="N63" i="808" s="1"/>
  <c r="N61" i="808" a="1"/>
  <c r="N61" i="808" s="1"/>
  <c r="N59" i="808" a="1"/>
  <c r="N59" i="808" s="1"/>
  <c r="N57" i="808" a="1"/>
  <c r="N57" i="808" s="1"/>
  <c r="N55" i="808" a="1"/>
  <c r="N55" i="808" s="1"/>
  <c r="N53" i="808" a="1"/>
  <c r="N53" i="808" s="1"/>
  <c r="N51" i="808" a="1"/>
  <c r="N51" i="808" s="1"/>
  <c r="N49" i="808" a="1"/>
  <c r="N49" i="808" s="1"/>
  <c r="N47" i="808" a="1"/>
  <c r="N47" i="808" s="1"/>
  <c r="N45" i="808" a="1"/>
  <c r="N45" i="808" s="1"/>
  <c r="N43" i="808" a="1"/>
  <c r="N43" i="808" s="1"/>
  <c r="N41" i="808" a="1"/>
  <c r="N41" i="808" s="1"/>
  <c r="N39" i="808" a="1"/>
  <c r="N39" i="808" s="1"/>
  <c r="N37" i="808" a="1"/>
  <c r="N37" i="808" s="1"/>
  <c r="N35" i="808" a="1"/>
  <c r="N35" i="808" s="1"/>
  <c r="N33" i="808" a="1"/>
  <c r="N33" i="808" s="1"/>
  <c r="N31" i="808" a="1"/>
  <c r="N31" i="808" s="1"/>
  <c r="N30" i="808" a="1"/>
  <c r="N30" i="808" s="1"/>
  <c r="N83" i="998" a="1"/>
  <c r="N83" i="998" s="1"/>
  <c r="N91" i="998" a="1"/>
  <c r="N91" i="998" s="1"/>
  <c r="N58" i="998" a="1"/>
  <c r="N58" i="998" s="1"/>
  <c r="N53" i="998" a="1"/>
  <c r="N53" i="998" s="1"/>
  <c r="N43" i="998" a="1"/>
  <c r="N43" i="998" s="1"/>
  <c r="N57" i="998" a="1"/>
  <c r="N57" i="998" s="1"/>
  <c r="N82" i="998" a="1"/>
  <c r="N82" i="998" s="1"/>
  <c r="N74" i="998" a="1"/>
  <c r="N74" i="998" s="1"/>
  <c r="N60" i="998" a="1"/>
  <c r="N60" i="998" s="1"/>
  <c r="N56" i="998" a="1"/>
  <c r="N56" i="998" s="1"/>
  <c r="N55" i="998" a="1"/>
  <c r="N55" i="998" s="1"/>
  <c r="N50" i="998" a="1"/>
  <c r="N50" i="998" s="1"/>
  <c r="N49" i="998" a="1"/>
  <c r="N49" i="998" s="1"/>
  <c r="N37" i="998" a="1"/>
  <c r="N37" i="998" s="1"/>
  <c r="N118" i="999" a="1"/>
  <c r="N118" i="999" s="1"/>
  <c r="N117" i="999" a="1"/>
  <c r="N117" i="999" s="1"/>
  <c r="N115" i="999" a="1"/>
  <c r="N115" i="999" s="1"/>
  <c r="N62" i="998" a="1"/>
  <c r="N62" i="998" s="1"/>
  <c r="N71" i="998" a="1"/>
  <c r="N71" i="998" s="1"/>
  <c r="N64" i="998" a="1"/>
  <c r="N64" i="998" s="1"/>
  <c r="N75" i="998" a="1"/>
  <c r="N75" i="998" s="1"/>
  <c r="N67" i="999" a="1"/>
  <c r="N67" i="999" s="1"/>
  <c r="N63" i="999" a="1"/>
  <c r="N63" i="999" s="1"/>
  <c r="N43" i="999" a="1"/>
  <c r="N43" i="999" s="1"/>
  <c r="N36" i="998" a="1"/>
  <c r="N36" i="998" s="1"/>
  <c r="N121" i="999" a="1"/>
  <c r="N121" i="999" s="1"/>
  <c r="N107" i="999" a="1"/>
  <c r="N107" i="999" s="1"/>
  <c r="N48" i="998" a="1"/>
  <c r="N48" i="998" s="1"/>
  <c r="N30" i="998" a="1"/>
  <c r="N30" i="998" s="1"/>
  <c r="N125" i="999" a="1"/>
  <c r="N125" i="999" s="1"/>
  <c r="N42" i="998" a="1"/>
  <c r="N42" i="998" s="1"/>
  <c r="N41" i="998" a="1"/>
  <c r="N41" i="998" s="1"/>
  <c r="N129" i="999" a="1"/>
  <c r="N129" i="999" s="1"/>
  <c r="N102" i="999" a="1"/>
  <c r="N102" i="999" s="1"/>
  <c r="N99" i="999" a="1"/>
  <c r="N99" i="999" s="1"/>
  <c r="N77" i="999" a="1"/>
  <c r="N77" i="999" s="1"/>
  <c r="N65" i="999" a="1"/>
  <c r="N65" i="999" s="1"/>
  <c r="N45" i="999" a="1"/>
  <c r="N45" i="999" s="1"/>
  <c r="N42" i="999" a="1"/>
  <c r="N42" i="999" s="1"/>
  <c r="N45" i="998" a="1"/>
  <c r="N45" i="998" s="1"/>
  <c r="N32" i="998" a="1"/>
  <c r="N32" i="998" s="1"/>
  <c r="N126" i="999" a="1"/>
  <c r="N126" i="999" s="1"/>
  <c r="N103" i="999" a="1"/>
  <c r="N103" i="999" s="1"/>
  <c r="N78" i="999" a="1"/>
  <c r="N78" i="999" s="1"/>
  <c r="N73" i="999" a="1"/>
  <c r="N73" i="999" s="1"/>
  <c r="N93" i="999" a="1"/>
  <c r="N93" i="999" s="1"/>
  <c r="N81" i="999" a="1"/>
  <c r="N81" i="999" s="1"/>
  <c r="N66" i="999" a="1"/>
  <c r="N66" i="999" s="1"/>
  <c r="N61" i="999" a="1"/>
  <c r="N61" i="999" s="1"/>
  <c r="N46" i="999" a="1"/>
  <c r="N46" i="999" s="1"/>
  <c r="N86" i="999" a="1"/>
  <c r="N86" i="999" s="1"/>
  <c r="N83" i="999" a="1"/>
  <c r="N83" i="999" s="1"/>
  <c r="N79" i="999" a="1"/>
  <c r="N79" i="999" s="1"/>
  <c r="N31" i="998" a="1"/>
  <c r="N31" i="998" s="1"/>
  <c r="N113" i="999" a="1"/>
  <c r="N113" i="999" s="1"/>
  <c r="N87" i="999" a="1"/>
  <c r="N87" i="999" s="1"/>
  <c r="N55" i="999" a="1"/>
  <c r="N55" i="999" s="1"/>
  <c r="N128" i="808" a="1"/>
  <c r="N128" i="808" s="1"/>
  <c r="N112" i="808" a="1"/>
  <c r="N112" i="808" s="1"/>
  <c r="N96" i="808" a="1"/>
  <c r="N96" i="808" s="1"/>
  <c r="N111" i="999" a="1"/>
  <c r="N111" i="999" s="1"/>
  <c r="N110" i="999" a="1"/>
  <c r="N110" i="999" s="1"/>
  <c r="N70" i="999" a="1"/>
  <c r="N70" i="999" s="1"/>
  <c r="N35" i="999" a="1"/>
  <c r="N35" i="999" s="1"/>
  <c r="N34" i="999" a="1"/>
  <c r="N34" i="999" s="1"/>
  <c r="N33" i="999" a="1"/>
  <c r="N33" i="999" s="1"/>
  <c r="N32" i="999" a="1"/>
  <c r="N32" i="999" s="1"/>
  <c r="N116" i="808" a="1"/>
  <c r="N116" i="808" s="1"/>
  <c r="N100" i="808" a="1"/>
  <c r="N100" i="808" s="1"/>
  <c r="N114" i="999" a="1"/>
  <c r="N114" i="999" s="1"/>
  <c r="N74" i="999" a="1"/>
  <c r="N74" i="999" s="1"/>
  <c r="N50" i="999" a="1"/>
  <c r="N50" i="999" s="1"/>
  <c r="N120" i="808" a="1"/>
  <c r="N120" i="808" s="1"/>
  <c r="N80" i="808" a="1"/>
  <c r="N80" i="808" s="1"/>
  <c r="N64" i="808" a="1"/>
  <c r="N64" i="808" s="1"/>
  <c r="N98" i="999" a="1"/>
  <c r="N98" i="999" s="1"/>
  <c r="N89" i="999" a="1"/>
  <c r="N89" i="999" s="1"/>
  <c r="N97" i="999" a="1"/>
  <c r="N97" i="999" s="1"/>
  <c r="N109" i="999" a="1"/>
  <c r="N109" i="999" s="1"/>
  <c r="N82" i="999" a="1"/>
  <c r="N82" i="999" s="1"/>
  <c r="N90" i="808" a="1"/>
  <c r="N90" i="808" s="1"/>
  <c r="N74" i="808" a="1"/>
  <c r="N74" i="808" s="1"/>
  <c r="N58" i="808" a="1"/>
  <c r="N58" i="808" s="1"/>
  <c r="N127" i="999" a="1"/>
  <c r="N127" i="999" s="1"/>
  <c r="N94" i="999" a="1"/>
  <c r="N94" i="999" s="1"/>
  <c r="N75" i="999" a="1"/>
  <c r="N75" i="999" s="1"/>
  <c r="N124" i="808" a="1"/>
  <c r="N124" i="808" s="1"/>
  <c r="N85" i="999" a="1"/>
  <c r="N85" i="999" s="1"/>
  <c r="N57" i="999" a="1"/>
  <c r="N57" i="999" s="1"/>
  <c r="N106" i="808" a="1"/>
  <c r="N106" i="808" s="1"/>
  <c r="N60" i="808" a="1"/>
  <c r="N60" i="808" s="1"/>
  <c r="N46" i="808" a="1"/>
  <c r="N46" i="808" s="1"/>
  <c r="N31" i="999" a="1"/>
  <c r="N31" i="999" s="1"/>
  <c r="N118" i="808" a="1"/>
  <c r="N118" i="808" s="1"/>
  <c r="N94" i="808" a="1"/>
  <c r="N94" i="808" s="1"/>
  <c r="N76" i="808" a="1"/>
  <c r="N76" i="808" s="1"/>
  <c r="N72" i="808" a="1"/>
  <c r="N72" i="808" s="1"/>
  <c r="N50" i="808" a="1"/>
  <c r="N50" i="808" s="1"/>
  <c r="N34" i="808" a="1"/>
  <c r="N34" i="808" s="1"/>
  <c r="N118" i="172" a="1"/>
  <c r="N118" i="172" s="1"/>
  <c r="N117" i="172" a="1"/>
  <c r="N117" i="172" s="1"/>
  <c r="N116" i="172" a="1"/>
  <c r="N116" i="172" s="1"/>
  <c r="N115" i="172" a="1"/>
  <c r="N115" i="172" s="1"/>
  <c r="N86" i="172" a="1"/>
  <c r="N86" i="172" s="1"/>
  <c r="N85" i="172" a="1"/>
  <c r="N85" i="172" s="1"/>
  <c r="N84" i="172" a="1"/>
  <c r="N84" i="172" s="1"/>
  <c r="N83" i="172" a="1"/>
  <c r="N83" i="172" s="1"/>
  <c r="N62" i="999" a="1"/>
  <c r="N62" i="999" s="1"/>
  <c r="N36" i="999" a="1"/>
  <c r="N36" i="999" s="1"/>
  <c r="N30" i="999" a="1"/>
  <c r="N30" i="999" s="1"/>
  <c r="N126" i="808" a="1"/>
  <c r="N126" i="808" s="1"/>
  <c r="N108" i="808" a="1"/>
  <c r="N108" i="808" s="1"/>
  <c r="N52" i="808" a="1"/>
  <c r="N52" i="808" s="1"/>
  <c r="N37" i="999" a="1"/>
  <c r="N37" i="999" s="1"/>
  <c r="N38" i="999" a="1"/>
  <c r="N38" i="999" s="1"/>
  <c r="N41" i="999" a="1"/>
  <c r="N41" i="999" s="1"/>
  <c r="N39" i="999" a="1"/>
  <c r="N39" i="999" s="1"/>
  <c r="N84" i="808" a="1"/>
  <c r="N84" i="808" s="1"/>
  <c r="N47" i="999" a="1"/>
  <c r="N47" i="999" s="1"/>
  <c r="N122" i="808" a="1"/>
  <c r="N122" i="808" s="1"/>
  <c r="N114" i="808" a="1"/>
  <c r="N114" i="808" s="1"/>
  <c r="N110" i="808" a="1"/>
  <c r="N110" i="808" s="1"/>
  <c r="N102" i="808" a="1"/>
  <c r="N102" i="808" s="1"/>
  <c r="N70" i="808" a="1"/>
  <c r="N70" i="808" s="1"/>
  <c r="N48" i="808" a="1"/>
  <c r="N48" i="808" s="1"/>
  <c r="N129" i="172" a="1"/>
  <c r="N129" i="172" s="1"/>
  <c r="N125" i="172" a="1"/>
  <c r="N125" i="172" s="1"/>
  <c r="N100" i="172" a="1"/>
  <c r="N100" i="172" s="1"/>
  <c r="N92" i="172" a="1"/>
  <c r="N92" i="172" s="1"/>
  <c r="N82" i="172" a="1"/>
  <c r="N82" i="172" s="1"/>
  <c r="N78" i="172" a="1"/>
  <c r="N78" i="172" s="1"/>
  <c r="N73" i="172" a="1"/>
  <c r="N73" i="172" s="1"/>
  <c r="N44" i="172" a="1"/>
  <c r="N44" i="172" s="1"/>
  <c r="N43" i="172" a="1"/>
  <c r="N43" i="172" s="1"/>
  <c r="N42" i="172" a="1"/>
  <c r="N42" i="172" s="1"/>
  <c r="N41" i="172" a="1"/>
  <c r="N41" i="172" s="1"/>
  <c r="N49" i="999" a="1"/>
  <c r="N49" i="999" s="1"/>
  <c r="N104" i="808" a="1"/>
  <c r="N104" i="808" s="1"/>
  <c r="N98" i="808" a="1"/>
  <c r="N98" i="808" s="1"/>
  <c r="N78" i="808" a="1"/>
  <c r="N78" i="808" s="1"/>
  <c r="N42" i="808" a="1"/>
  <c r="N42" i="808" s="1"/>
  <c r="N54" i="808" a="1"/>
  <c r="N54" i="808" s="1"/>
  <c r="N38" i="808" a="1"/>
  <c r="N38" i="808" s="1"/>
  <c r="N32" i="808" a="1"/>
  <c r="N32" i="808" s="1"/>
  <c r="N128" i="172" a="1"/>
  <c r="N128" i="172" s="1"/>
  <c r="N82" i="808" a="1"/>
  <c r="N82" i="808" s="1"/>
  <c r="N66" i="808" a="1"/>
  <c r="N66" i="808" s="1"/>
  <c r="N56" i="808" a="1"/>
  <c r="N56" i="808" s="1"/>
  <c r="N68" i="808" a="1"/>
  <c r="N68" i="808" s="1"/>
  <c r="N121" i="172" a="1"/>
  <c r="N121" i="172" s="1"/>
  <c r="N112" i="172" a="1"/>
  <c r="N112" i="172" s="1"/>
  <c r="N106" i="172" a="1"/>
  <c r="N106" i="172" s="1"/>
  <c r="N98" i="172" a="1"/>
  <c r="N98" i="172" s="1"/>
  <c r="N79" i="172" a="1"/>
  <c r="N79" i="172" s="1"/>
  <c r="N74" i="172" a="1"/>
  <c r="N74" i="172" s="1"/>
  <c r="N71" i="172" a="1"/>
  <c r="N71" i="172" s="1"/>
  <c r="N64" i="172" a="1"/>
  <c r="N64" i="172" s="1"/>
  <c r="N59" i="172" a="1"/>
  <c r="N59" i="172" s="1"/>
  <c r="N55" i="172" a="1"/>
  <c r="N55" i="172" s="1"/>
  <c r="N48" i="172" a="1"/>
  <c r="N48" i="172" s="1"/>
  <c r="N33" i="172" a="1"/>
  <c r="N33" i="172" s="1"/>
  <c r="N86" i="808" a="1"/>
  <c r="N86" i="808" s="1"/>
  <c r="N62" i="808" a="1"/>
  <c r="N62" i="808" s="1"/>
  <c r="N92" i="808" a="1"/>
  <c r="N92" i="808" s="1"/>
  <c r="N88" i="808" a="1"/>
  <c r="N88" i="808" s="1"/>
  <c r="N123" i="172" a="1"/>
  <c r="N123" i="172" s="1"/>
  <c r="N40" i="808" a="1"/>
  <c r="N40" i="808" s="1"/>
  <c r="N120" i="172" a="1"/>
  <c r="N120" i="172" s="1"/>
  <c r="N103" i="172" a="1"/>
  <c r="N103" i="172" s="1"/>
  <c r="N94" i="172" a="1"/>
  <c r="N94" i="172" s="1"/>
  <c r="N91" i="172" a="1"/>
  <c r="N91" i="172" s="1"/>
  <c r="N76" i="172" a="1"/>
  <c r="N76" i="172" s="1"/>
  <c r="N60" i="172" a="1"/>
  <c r="N60" i="172" s="1"/>
  <c r="N57" i="172" a="1"/>
  <c r="N57" i="172" s="1"/>
  <c r="N52" i="172" a="1"/>
  <c r="N52" i="172" s="1"/>
  <c r="N47" i="172" a="1"/>
  <c r="N47" i="172" s="1"/>
  <c r="N36" i="172" a="1"/>
  <c r="N36" i="172" s="1"/>
  <c r="N44" i="808" a="1"/>
  <c r="N44" i="808" s="1"/>
  <c r="N124" i="172" a="1"/>
  <c r="N124" i="172" s="1"/>
  <c r="N114" i="172" a="1"/>
  <c r="N114" i="172" s="1"/>
  <c r="N96" i="172" a="1"/>
  <c r="N96" i="172" s="1"/>
  <c r="N77" i="172" a="1"/>
  <c r="N77" i="172" s="1"/>
  <c r="N97" i="172" a="1"/>
  <c r="N97" i="172" s="1"/>
  <c r="N68" i="172" a="1"/>
  <c r="N68" i="172" s="1"/>
  <c r="N66" i="172" a="1"/>
  <c r="N66" i="172" s="1"/>
  <c r="N63" i="172" a="1"/>
  <c r="N63" i="172" s="1"/>
  <c r="N61" i="172" a="1"/>
  <c r="N61" i="172" s="1"/>
  <c r="N56" i="172" a="1"/>
  <c r="N56" i="172" s="1"/>
  <c r="N46" i="172" a="1"/>
  <c r="N46" i="172" s="1"/>
  <c r="N31" i="172" a="1"/>
  <c r="N31" i="172" s="1"/>
  <c r="N126" i="172" a="1"/>
  <c r="N126" i="172" s="1"/>
  <c r="N108" i="172" a="1"/>
  <c r="N108" i="172" s="1"/>
  <c r="N105" i="172" a="1"/>
  <c r="N105" i="172" s="1"/>
  <c r="N95" i="172" a="1"/>
  <c r="N95" i="172" s="1"/>
  <c r="N127" i="172" a="1"/>
  <c r="N127" i="172" s="1"/>
  <c r="N122" i="172" a="1"/>
  <c r="N122" i="172" s="1"/>
  <c r="N107" i="172" a="1"/>
  <c r="N107" i="172" s="1"/>
  <c r="N104" i="172" a="1"/>
  <c r="N104" i="172" s="1"/>
  <c r="N99" i="172" a="1"/>
  <c r="N99" i="172" s="1"/>
  <c r="N113" i="172" a="1"/>
  <c r="N113" i="172" s="1"/>
  <c r="N119" i="172" a="1"/>
  <c r="N119" i="172" s="1"/>
  <c r="N101" i="172" a="1"/>
  <c r="N101" i="172" s="1"/>
  <c r="N75" i="172" a="1"/>
  <c r="N75" i="172" s="1"/>
  <c r="N35" i="172" a="1"/>
  <c r="N35" i="172" s="1"/>
  <c r="N36" i="808" a="1"/>
  <c r="N36" i="808" s="1"/>
  <c r="N111" i="172" a="1"/>
  <c r="N111" i="172" s="1"/>
  <c r="N109" i="172" a="1"/>
  <c r="N109" i="172" s="1"/>
  <c r="N93" i="172" a="1"/>
  <c r="N93" i="172" s="1"/>
  <c r="N90" i="172" a="1"/>
  <c r="N90" i="172" s="1"/>
  <c r="N88" i="172" a="1"/>
  <c r="N88" i="172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N30" i="172" a="1"/>
  <c r="N30" i="172" s="1"/>
  <c r="N49" i="172" a="1"/>
  <c r="N49" i="172" s="1"/>
  <c r="N51" i="172" a="1"/>
  <c r="N51" i="172" s="1"/>
  <c r="N67" i="172" a="1"/>
  <c r="N67" i="172" s="1"/>
  <c r="N72" i="172" a="1"/>
  <c r="N72" i="172" s="1"/>
  <c r="AO30" i="999" a="1"/>
  <c r="AO30" i="999" s="1"/>
  <c r="AB30" i="999" a="1"/>
  <c r="AB30" i="999" s="1"/>
  <c r="Z30" i="999" a="1"/>
  <c r="Z30" i="999" s="1"/>
  <c r="W30" i="999"/>
  <c r="AE126" i="172"/>
  <c r="AM126" i="172"/>
  <c r="AJ126" i="172"/>
  <c r="Z126" i="172" a="1"/>
  <c r="Z126" i="172" s="1"/>
  <c r="AO126" i="172" a="1"/>
  <c r="AO126" i="172" s="1"/>
  <c r="AG126" i="172"/>
  <c r="X126" i="172"/>
  <c r="AD126" i="172"/>
  <c r="AK126" i="172" s="1"/>
  <c r="AL126" i="172" s="1"/>
  <c r="S126" i="172"/>
  <c r="T117" i="1"/>
  <c r="AN117" i="1"/>
  <c r="X117" i="1"/>
  <c r="AI117" i="1"/>
  <c r="AH117" i="1"/>
  <c r="AF117" i="1"/>
  <c r="AD117" i="1"/>
  <c r="AK117" i="1" s="1"/>
  <c r="AL117" i="1" s="1"/>
  <c r="Y117" i="1"/>
  <c r="AA117" i="1"/>
  <c r="N19" i="1"/>
  <c r="N33" i="1"/>
  <c r="N83" i="1"/>
  <c r="N76" i="1"/>
  <c r="N112" i="1"/>
  <c r="N95" i="1"/>
  <c r="N106" i="1"/>
  <c r="N18" i="1"/>
  <c r="N53" i="1"/>
  <c r="N56" i="1"/>
  <c r="N78" i="1"/>
  <c r="N32" i="1"/>
  <c r="N38" i="1"/>
  <c r="N93" i="1"/>
  <c r="N58" i="1"/>
  <c r="N90" i="1"/>
  <c r="N67" i="1"/>
  <c r="N98" i="1"/>
  <c r="N47" i="1"/>
  <c r="N113" i="1"/>
  <c r="N72" i="1"/>
  <c r="N92" i="1"/>
  <c r="N36" i="1"/>
  <c r="N31" i="1"/>
  <c r="N114" i="1"/>
  <c r="N87" i="1"/>
  <c r="N46" i="1"/>
  <c r="N110" i="1"/>
  <c r="N64" i="1"/>
  <c r="N21" i="1"/>
  <c r="N22" i="1"/>
  <c r="N81" i="1"/>
  <c r="N99" i="1"/>
  <c r="N96" i="1"/>
  <c r="N26" i="1"/>
  <c r="N39" i="1"/>
  <c r="N37" i="1"/>
  <c r="N66" i="1"/>
  <c r="AF126" i="172"/>
  <c r="N77" i="1"/>
  <c r="N30" i="1"/>
  <c r="U117" i="1"/>
  <c r="N49" i="1"/>
  <c r="N35" i="1"/>
  <c r="N73" i="1"/>
  <c r="N63" i="1"/>
  <c r="N65" i="1"/>
  <c r="N91" i="1"/>
  <c r="N107" i="1"/>
  <c r="AB126" i="172" a="1"/>
  <c r="AB126" i="172" s="1"/>
  <c r="AM127" i="172"/>
  <c r="AO127" i="172" a="1"/>
  <c r="AO127" i="172" s="1"/>
  <c r="AD127" i="172"/>
  <c r="AK127" i="172" s="1"/>
  <c r="AL127" i="172" s="1"/>
  <c r="AA127" i="172"/>
  <c r="AJ127" i="172"/>
  <c r="AB127" i="172" a="1"/>
  <c r="AB127" i="172" s="1"/>
  <c r="AO127" i="999" a="1"/>
  <c r="AO127" i="999" s="1"/>
  <c r="AB127" i="999" a="1"/>
  <c r="AB127" i="999" s="1"/>
  <c r="Z127" i="999" a="1"/>
  <c r="Z127" i="999" s="1"/>
  <c r="AM127" i="999"/>
  <c r="AJ127" i="999"/>
  <c r="R30" i="998" a="1"/>
  <c r="R30" i="998" s="1"/>
  <c r="R129" i="999"/>
  <c r="R126" i="999"/>
  <c r="R128" i="172"/>
  <c r="E60" i="808" a="1"/>
  <c r="E60" i="808" s="1"/>
  <c r="E69" i="808" a="1"/>
  <c r="E69" i="808" s="1"/>
  <c r="E81" i="808" a="1"/>
  <c r="E81" i="808" s="1"/>
  <c r="E89" i="808" a="1"/>
  <c r="E89" i="808" s="1"/>
  <c r="E129" i="998" a="1"/>
  <c r="E129" i="998" s="1"/>
  <c r="E128" i="998" a="1"/>
  <c r="E128" i="998" s="1"/>
  <c r="E119" i="998" a="1"/>
  <c r="E119" i="998" s="1"/>
  <c r="E118" i="998" a="1"/>
  <c r="E118" i="998" s="1"/>
  <c r="E121" i="998" a="1"/>
  <c r="E121" i="998" s="1"/>
  <c r="E120" i="998" a="1"/>
  <c r="E120" i="998" s="1"/>
  <c r="E123" i="998" a="1"/>
  <c r="E123" i="998" s="1"/>
  <c r="E122" i="998" a="1"/>
  <c r="E122" i="998" s="1"/>
  <c r="E125" i="998" a="1"/>
  <c r="E125" i="998" s="1"/>
  <c r="E124" i="998" a="1"/>
  <c r="E124" i="998" s="1"/>
  <c r="E127" i="998" a="1"/>
  <c r="E127" i="998" s="1"/>
  <c r="E126" i="998" a="1"/>
  <c r="E126" i="998" s="1"/>
  <c r="E111" i="998" a="1"/>
  <c r="E111" i="998" s="1"/>
  <c r="E110" i="998" a="1"/>
  <c r="E110" i="998" s="1"/>
  <c r="E95" i="998" a="1"/>
  <c r="E95" i="998" s="1"/>
  <c r="E94" i="998" a="1"/>
  <c r="E94" i="998" s="1"/>
  <c r="E79" i="998" a="1"/>
  <c r="E79" i="998" s="1"/>
  <c r="E78" i="998" a="1"/>
  <c r="E78" i="998" s="1"/>
  <c r="E93" i="998" a="1"/>
  <c r="E93" i="998" s="1"/>
  <c r="E85" i="998" a="1"/>
  <c r="E85" i="998" s="1"/>
  <c r="E84" i="998" a="1"/>
  <c r="E84" i="998" s="1"/>
  <c r="E76" i="998" a="1"/>
  <c r="E76" i="998" s="1"/>
  <c r="E72" i="998" a="1"/>
  <c r="E72" i="998" s="1"/>
  <c r="E69" i="998" a="1"/>
  <c r="E69" i="998" s="1"/>
  <c r="E56" i="998" a="1"/>
  <c r="E56" i="998" s="1"/>
  <c r="E53" i="998" a="1"/>
  <c r="E53" i="998" s="1"/>
  <c r="E40" i="998" a="1"/>
  <c r="E40" i="998" s="1"/>
  <c r="E37" i="998" a="1"/>
  <c r="E37" i="998" s="1"/>
  <c r="E127" i="999" a="1"/>
  <c r="E127" i="999" s="1"/>
  <c r="E123" i="999" a="1"/>
  <c r="E123" i="999" s="1"/>
  <c r="E119" i="999" a="1"/>
  <c r="E119" i="999" s="1"/>
  <c r="E115" i="999" a="1"/>
  <c r="E115" i="999" s="1"/>
  <c r="E111" i="999" a="1"/>
  <c r="E111" i="999" s="1"/>
  <c r="E107" i="999" a="1"/>
  <c r="E107" i="999" s="1"/>
  <c r="E103" i="999" a="1"/>
  <c r="E103" i="999" s="1"/>
  <c r="E99" i="999" a="1"/>
  <c r="E99" i="999" s="1"/>
  <c r="E95" i="999" a="1"/>
  <c r="E95" i="999" s="1"/>
  <c r="E91" i="999" a="1"/>
  <c r="E91" i="999" s="1"/>
  <c r="E87" i="999" a="1"/>
  <c r="E87" i="999" s="1"/>
  <c r="E83" i="999" a="1"/>
  <c r="E83" i="999" s="1"/>
  <c r="E79" i="999" a="1"/>
  <c r="E79" i="999" s="1"/>
  <c r="E75" i="999" a="1"/>
  <c r="E75" i="999" s="1"/>
  <c r="E71" i="999" a="1"/>
  <c r="E71" i="999" s="1"/>
  <c r="E67" i="999" a="1"/>
  <c r="E67" i="999" s="1"/>
  <c r="E63" i="999" a="1"/>
  <c r="E63" i="999" s="1"/>
  <c r="E59" i="999" a="1"/>
  <c r="E59" i="999" s="1"/>
  <c r="E55" i="999" a="1"/>
  <c r="E55" i="999" s="1"/>
  <c r="E51" i="999" a="1"/>
  <c r="E51" i="999" s="1"/>
  <c r="E47" i="999" a="1"/>
  <c r="E47" i="999" s="1"/>
  <c r="E43" i="999" a="1"/>
  <c r="E43" i="999" s="1"/>
  <c r="E39" i="999" a="1"/>
  <c r="E39" i="999" s="1"/>
  <c r="E103" i="998" a="1"/>
  <c r="E103" i="998" s="1"/>
  <c r="E114" i="998" a="1"/>
  <c r="E114" i="998" s="1"/>
  <c r="E115" i="998" a="1"/>
  <c r="E115" i="998" s="1"/>
  <c r="E107" i="998" a="1"/>
  <c r="E107" i="998" s="1"/>
  <c r="E106" i="998" a="1"/>
  <c r="E106" i="998" s="1"/>
  <c r="E98" i="998" a="1"/>
  <c r="E98" i="998" s="1"/>
  <c r="E89" i="998" a="1"/>
  <c r="E89" i="998" s="1"/>
  <c r="E88" i="998" a="1"/>
  <c r="E88" i="998" s="1"/>
  <c r="E81" i="998" a="1"/>
  <c r="E81" i="998" s="1"/>
  <c r="E80" i="998" a="1"/>
  <c r="E80" i="998" s="1"/>
  <c r="E70" i="998" a="1"/>
  <c r="E70" i="998" s="1"/>
  <c r="E116" i="998" a="1"/>
  <c r="E116" i="998" s="1"/>
  <c r="E108" i="998" a="1"/>
  <c r="E108" i="998" s="1"/>
  <c r="E117" i="998" a="1"/>
  <c r="E117" i="998" s="1"/>
  <c r="E109" i="998" a="1"/>
  <c r="E109" i="998" s="1"/>
  <c r="E101" i="998" a="1"/>
  <c r="E101" i="998" s="1"/>
  <c r="E100" i="998" a="1"/>
  <c r="E100" i="998" s="1"/>
  <c r="E105" i="998" a="1"/>
  <c r="E105" i="998" s="1"/>
  <c r="E91" i="998" a="1"/>
  <c r="E91" i="998" s="1"/>
  <c r="E90" i="998" a="1"/>
  <c r="E90" i="998" s="1"/>
  <c r="E86" i="998" a="1"/>
  <c r="E86" i="998" s="1"/>
  <c r="E82" i="998" a="1"/>
  <c r="E82" i="998" s="1"/>
  <c r="E57" i="998" a="1"/>
  <c r="E57" i="998" s="1"/>
  <c r="E51" i="998" a="1"/>
  <c r="E51" i="998" s="1"/>
  <c r="E47" i="998" a="1"/>
  <c r="E47" i="998" s="1"/>
  <c r="E112" i="998" a="1"/>
  <c r="E112" i="998" s="1"/>
  <c r="E87" i="998" a="1"/>
  <c r="E87" i="998" s="1"/>
  <c r="E83" i="998" a="1"/>
  <c r="E83" i="998" s="1"/>
  <c r="E74" i="998" a="1"/>
  <c r="E74" i="998" s="1"/>
  <c r="E64" i="998" a="1"/>
  <c r="E64" i="998" s="1"/>
  <c r="E60" i="998" a="1"/>
  <c r="E60" i="998" s="1"/>
  <c r="E50" i="998" a="1"/>
  <c r="E50" i="998" s="1"/>
  <c r="E109" i="999" a="1"/>
  <c r="E109" i="999" s="1"/>
  <c r="E108" i="999" a="1"/>
  <c r="E108" i="999" s="1"/>
  <c r="E98" i="999" a="1"/>
  <c r="E98" i="999" s="1"/>
  <c r="E77" i="999" a="1"/>
  <c r="E77" i="999" s="1"/>
  <c r="E76" i="999" a="1"/>
  <c r="E76" i="999" s="1"/>
  <c r="E66" i="999" a="1"/>
  <c r="E66" i="999" s="1"/>
  <c r="E45" i="999" a="1"/>
  <c r="E45" i="999" s="1"/>
  <c r="E44" i="999" a="1"/>
  <c r="E44" i="999" s="1"/>
  <c r="E113" i="998" a="1"/>
  <c r="E113" i="998" s="1"/>
  <c r="E75" i="998" a="1"/>
  <c r="E75" i="998" s="1"/>
  <c r="E59" i="998" a="1"/>
  <c r="E59" i="998" s="1"/>
  <c r="E104" i="998" a="1"/>
  <c r="E104" i="998" s="1"/>
  <c r="E97" i="998" a="1"/>
  <c r="E97" i="998" s="1"/>
  <c r="E102" i="998" a="1"/>
  <c r="E102" i="998" s="1"/>
  <c r="E58" i="998" a="1"/>
  <c r="E58" i="998" s="1"/>
  <c r="E54" i="998" a="1"/>
  <c r="E54" i="998" s="1"/>
  <c r="E52" i="998" a="1"/>
  <c r="E52" i="998" s="1"/>
  <c r="E43" i="998" a="1"/>
  <c r="E43" i="998" s="1"/>
  <c r="E41" i="998" a="1"/>
  <c r="E41" i="998" s="1"/>
  <c r="E32" i="998" a="1"/>
  <c r="E32" i="998" s="1"/>
  <c r="E112" i="999" a="1"/>
  <c r="E112" i="999" s="1"/>
  <c r="E100" i="999" a="1"/>
  <c r="E100" i="999" s="1"/>
  <c r="E90" i="999" a="1"/>
  <c r="E90" i="999" s="1"/>
  <c r="E89" i="999" a="1"/>
  <c r="E89" i="999" s="1"/>
  <c r="E65" i="999" a="1"/>
  <c r="E65" i="999" s="1"/>
  <c r="E56" i="999" a="1"/>
  <c r="E56" i="999" s="1"/>
  <c r="E42" i="999" a="1"/>
  <c r="E42" i="999" s="1"/>
  <c r="E41" i="999" a="1"/>
  <c r="E41" i="999" s="1"/>
  <c r="E96" i="998" a="1"/>
  <c r="E96" i="998" s="1"/>
  <c r="E99" i="998" a="1"/>
  <c r="E99" i="998" s="1"/>
  <c r="E67" i="998" a="1"/>
  <c r="E67" i="998" s="1"/>
  <c r="E63" i="998" a="1"/>
  <c r="E63" i="998" s="1"/>
  <c r="E71" i="998" a="1"/>
  <c r="E71" i="998" s="1"/>
  <c r="E66" i="998" a="1"/>
  <c r="E66" i="998" s="1"/>
  <c r="E73" i="998" a="1"/>
  <c r="E73" i="998" s="1"/>
  <c r="E68" i="998" a="1"/>
  <c r="E68" i="998" s="1"/>
  <c r="E65" i="998" a="1"/>
  <c r="E65" i="998" s="1"/>
  <c r="E33" i="998" a="1"/>
  <c r="E33" i="998" s="1"/>
  <c r="E129" i="999" a="1"/>
  <c r="E129" i="999" s="1"/>
  <c r="E120" i="999" a="1"/>
  <c r="E120" i="999" s="1"/>
  <c r="E106" i="999" a="1"/>
  <c r="E106" i="999" s="1"/>
  <c r="E92" i="998" a="1"/>
  <c r="E92" i="998" s="1"/>
  <c r="E62" i="998" a="1"/>
  <c r="E62" i="998" s="1"/>
  <c r="E49" i="998" a="1"/>
  <c r="E49" i="998" s="1"/>
  <c r="E77" i="998" a="1"/>
  <c r="E77" i="998" s="1"/>
  <c r="E42" i="998" a="1"/>
  <c r="E42" i="998" s="1"/>
  <c r="E124" i="999" a="1"/>
  <c r="E124" i="999" s="1"/>
  <c r="E116" i="999" a="1"/>
  <c r="E116" i="999" s="1"/>
  <c r="E113" i="999" a="1"/>
  <c r="E113" i="999" s="1"/>
  <c r="E104" i="999" a="1"/>
  <c r="E104" i="999" s="1"/>
  <c r="E92" i="999" a="1"/>
  <c r="E92" i="999" s="1"/>
  <c r="E88" i="999" a="1"/>
  <c r="E88" i="999" s="1"/>
  <c r="E84" i="999" a="1"/>
  <c r="E84" i="999" s="1"/>
  <c r="E69" i="999" a="1"/>
  <c r="E69" i="999" s="1"/>
  <c r="E61" i="999" a="1"/>
  <c r="E61" i="999" s="1"/>
  <c r="E53" i="999" a="1"/>
  <c r="E53" i="999" s="1"/>
  <c r="E46" i="998" a="1"/>
  <c r="E46" i="998" s="1"/>
  <c r="E122" i="999" a="1"/>
  <c r="E122" i="999" s="1"/>
  <c r="E55" i="998" a="1"/>
  <c r="E55" i="998" s="1"/>
  <c r="E61" i="998" a="1"/>
  <c r="E61" i="998" s="1"/>
  <c r="E36" i="998" a="1"/>
  <c r="E36" i="998" s="1"/>
  <c r="E35" i="998" a="1"/>
  <c r="E35" i="998" s="1"/>
  <c r="E34" i="998" a="1"/>
  <c r="E34" i="998" s="1"/>
  <c r="E118" i="999" a="1"/>
  <c r="E118" i="999" s="1"/>
  <c r="E114" i="999" a="1"/>
  <c r="E114" i="999" s="1"/>
  <c r="E44" i="998" a="1"/>
  <c r="E44" i="998" s="1"/>
  <c r="E31" i="998" a="1"/>
  <c r="E31" i="998" s="1"/>
  <c r="E45" i="998" a="1"/>
  <c r="E45" i="998" s="1"/>
  <c r="E128" i="999" a="1"/>
  <c r="E128" i="999" s="1"/>
  <c r="E78" i="999" a="1"/>
  <c r="E78" i="999" s="1"/>
  <c r="E46" i="999" a="1"/>
  <c r="E46" i="999" s="1"/>
  <c r="E38" i="999" a="1"/>
  <c r="E38" i="999" s="1"/>
  <c r="E37" i="999" a="1"/>
  <c r="E37" i="999" s="1"/>
  <c r="E48" i="998" a="1"/>
  <c r="E48" i="998" s="1"/>
  <c r="E110" i="999" a="1"/>
  <c r="E110" i="999" s="1"/>
  <c r="E62" i="999" a="1"/>
  <c r="E62" i="999" s="1"/>
  <c r="E125" i="999" a="1"/>
  <c r="E125" i="999" s="1"/>
  <c r="E117" i="999" a="1"/>
  <c r="E117" i="999" s="1"/>
  <c r="E94" i="999" a="1"/>
  <c r="E94" i="999" s="1"/>
  <c r="E85" i="999" a="1"/>
  <c r="E85" i="999" s="1"/>
  <c r="E82" i="999" a="1"/>
  <c r="E82" i="999" s="1"/>
  <c r="E80" i="999" a="1"/>
  <c r="E80" i="999" s="1"/>
  <c r="E74" i="999" a="1"/>
  <c r="E74" i="999" s="1"/>
  <c r="E72" i="999" a="1"/>
  <c r="E72" i="999" s="1"/>
  <c r="E57" i="999" a="1"/>
  <c r="E57" i="999" s="1"/>
  <c r="E39" i="998" a="1"/>
  <c r="E39" i="998" s="1"/>
  <c r="E38" i="998" a="1"/>
  <c r="E38" i="998" s="1"/>
  <c r="E101" i="999" a="1"/>
  <c r="E101" i="999" s="1"/>
  <c r="E81" i="999" a="1"/>
  <c r="E81" i="999" s="1"/>
  <c r="E121" i="999" a="1"/>
  <c r="E121" i="999" s="1"/>
  <c r="E93" i="999" a="1"/>
  <c r="E93" i="999" s="1"/>
  <c r="E86" i="999" a="1"/>
  <c r="E86" i="999" s="1"/>
  <c r="E60" i="999" a="1"/>
  <c r="E60" i="999" s="1"/>
  <c r="E52" i="999" a="1"/>
  <c r="E52" i="999" s="1"/>
  <c r="E48" i="999" a="1"/>
  <c r="E48" i="999" s="1"/>
  <c r="E36" i="999" a="1"/>
  <c r="E36" i="999" s="1"/>
  <c r="E35" i="999" a="1"/>
  <c r="E35" i="999" s="1"/>
  <c r="E125" i="808" a="1"/>
  <c r="E125" i="808" s="1"/>
  <c r="E116" i="808" a="1"/>
  <c r="E116" i="808" s="1"/>
  <c r="E109" i="808" a="1"/>
  <c r="E109" i="808" s="1"/>
  <c r="E100" i="808" a="1"/>
  <c r="E100" i="808" s="1"/>
  <c r="E30" i="998" a="1"/>
  <c r="E30" i="998" s="1"/>
  <c r="F30" i="998" s="1"/>
  <c r="E105" i="999" a="1"/>
  <c r="E105" i="999" s="1"/>
  <c r="E40" i="999" a="1"/>
  <c r="E40" i="999" s="1"/>
  <c r="E129" i="808" a="1"/>
  <c r="E129" i="808" s="1"/>
  <c r="E120" i="808" a="1"/>
  <c r="E120" i="808" s="1"/>
  <c r="E113" i="808" a="1"/>
  <c r="E113" i="808" s="1"/>
  <c r="E104" i="808" a="1"/>
  <c r="E104" i="808" s="1"/>
  <c r="E97" i="808" a="1"/>
  <c r="E97" i="808" s="1"/>
  <c r="E126" i="999" a="1"/>
  <c r="E126" i="999" s="1"/>
  <c r="E97" i="999" a="1"/>
  <c r="E97" i="999" s="1"/>
  <c r="E96" i="999" a="1"/>
  <c r="E96" i="999" s="1"/>
  <c r="E68" i="999" a="1"/>
  <c r="E68" i="999" s="1"/>
  <c r="E49" i="999" a="1"/>
  <c r="E49" i="999" s="1"/>
  <c r="E30" i="999" a="1"/>
  <c r="E30" i="999" s="1"/>
  <c r="F30" i="999" s="1"/>
  <c r="E126" i="808" a="1"/>
  <c r="E126" i="808" s="1"/>
  <c r="E122" i="808" a="1"/>
  <c r="E122" i="808" s="1"/>
  <c r="E114" i="808" a="1"/>
  <c r="E114" i="808" s="1"/>
  <c r="E105" i="808" a="1"/>
  <c r="E105" i="808" s="1"/>
  <c r="E93" i="808" a="1"/>
  <c r="E93" i="808" s="1"/>
  <c r="E84" i="808" a="1"/>
  <c r="E84" i="808" s="1"/>
  <c r="E77" i="808" a="1"/>
  <c r="E77" i="808" s="1"/>
  <c r="E68" i="808" a="1"/>
  <c r="E68" i="808" s="1"/>
  <c r="E61" i="808" a="1"/>
  <c r="E61" i="808" s="1"/>
  <c r="E52" i="808" a="1"/>
  <c r="E52" i="808" s="1"/>
  <c r="E102" i="999" a="1"/>
  <c r="E102" i="999" s="1"/>
  <c r="E73" i="999" a="1"/>
  <c r="E73" i="999" s="1"/>
  <c r="E70" i="999" a="1"/>
  <c r="E70" i="999" s="1"/>
  <c r="E50" i="999" a="1"/>
  <c r="E50" i="999" s="1"/>
  <c r="E34" i="999" a="1"/>
  <c r="E34" i="999" s="1"/>
  <c r="E128" i="808" a="1"/>
  <c r="E128" i="808" s="1"/>
  <c r="E111" i="808" a="1"/>
  <c r="E111" i="808" s="1"/>
  <c r="E87" i="808" a="1"/>
  <c r="E87" i="808" s="1"/>
  <c r="E78" i="808" a="1"/>
  <c r="E78" i="808" s="1"/>
  <c r="E71" i="808" a="1"/>
  <c r="E71" i="808" s="1"/>
  <c r="E62" i="808" a="1"/>
  <c r="E62" i="808" s="1"/>
  <c r="E94" i="172" a="1"/>
  <c r="E94" i="172" s="1"/>
  <c r="E95" i="172" a="1"/>
  <c r="E95" i="172" s="1"/>
  <c r="E96" i="172" a="1"/>
  <c r="E96" i="172" s="1"/>
  <c r="E97" i="172" a="1"/>
  <c r="E97" i="172" s="1"/>
  <c r="E126" i="172" a="1"/>
  <c r="E126" i="172" s="1"/>
  <c r="E127" i="172" a="1"/>
  <c r="E127" i="172" s="1"/>
  <c r="E128" i="172" a="1"/>
  <c r="E128" i="172" s="1"/>
  <c r="E129" i="172" a="1"/>
  <c r="E129" i="172" s="1"/>
  <c r="E31" i="808" a="1"/>
  <c r="E31" i="808" s="1"/>
  <c r="E38" i="808" a="1"/>
  <c r="E38" i="808" s="1"/>
  <c r="E47" i="808" a="1"/>
  <c r="E47" i="808" s="1"/>
  <c r="E75" i="808" a="1"/>
  <c r="E75" i="808" s="1"/>
  <c r="E83" i="808" a="1"/>
  <c r="E83" i="808" s="1"/>
  <c r="E92" i="808" a="1"/>
  <c r="E92" i="808" s="1"/>
  <c r="E123" i="808" a="1"/>
  <c r="E123" i="808" s="1"/>
  <c r="E124" i="808" a="1"/>
  <c r="E124" i="808" s="1"/>
  <c r="E43" i="808" a="1"/>
  <c r="E43" i="808" s="1"/>
  <c r="E50" i="808" a="1"/>
  <c r="E50" i="808" s="1"/>
  <c r="E53" i="808" a="1"/>
  <c r="E53" i="808" s="1"/>
  <c r="E59" i="808" a="1"/>
  <c r="E59" i="808" s="1"/>
  <c r="E67" i="808" a="1"/>
  <c r="E67" i="808" s="1"/>
  <c r="E76" i="808" a="1"/>
  <c r="E76" i="808" s="1"/>
  <c r="E85" i="808" a="1"/>
  <c r="E85" i="808" s="1"/>
  <c r="E98" i="808" a="1"/>
  <c r="E98" i="808" s="1"/>
  <c r="E110" i="808" a="1"/>
  <c r="E110" i="808" s="1"/>
  <c r="E118" i="808" a="1"/>
  <c r="E118" i="808" s="1"/>
  <c r="E64" i="999" a="1"/>
  <c r="E64" i="999" s="1"/>
  <c r="O16" i="2" a="1"/>
  <c r="P16" i="2" a="1"/>
  <c r="N25" i="2" a="1"/>
  <c r="Q16" i="2" a="1"/>
  <c r="H30" i="808" l="1"/>
  <c r="J30" i="808" s="1"/>
  <c r="L30" i="808" s="1"/>
  <c r="O30" i="808" s="1"/>
  <c r="AB31" i="808" a="1"/>
  <c r="AB31" i="808" s="1"/>
  <c r="AO31" i="808" a="1"/>
  <c r="AO31" i="808" s="1"/>
  <c r="R32" i="808" a="1"/>
  <c r="R32" i="808" s="1"/>
  <c r="W31" i="808" a="1"/>
  <c r="W31" i="808" s="1"/>
  <c r="Z31" i="808" a="1"/>
  <c r="Z31" i="808" s="1"/>
  <c r="H30" i="172"/>
  <c r="D30" i="172"/>
  <c r="Q16" i="2"/>
  <c r="N25" i="2"/>
  <c r="P16" i="2"/>
  <c r="O16" i="2"/>
  <c r="AB32" i="999" a="1"/>
  <c r="AB32" i="999" s="1"/>
  <c r="Z32" i="999" a="1"/>
  <c r="Z32" i="999" s="1"/>
  <c r="AO32" i="999" a="1"/>
  <c r="AO32" i="999" s="1"/>
  <c r="W32" i="999"/>
  <c r="R33" i="999"/>
  <c r="V32" i="999"/>
  <c r="R21" i="1"/>
  <c r="Z20" i="1"/>
  <c r="AB20" i="1"/>
  <c r="V20" i="1"/>
  <c r="AO20" i="1"/>
  <c r="W20" i="1"/>
  <c r="F20" i="1"/>
  <c r="J19" i="1"/>
  <c r="I30" i="808"/>
  <c r="D30" i="998"/>
  <c r="H30" i="998"/>
  <c r="V31" i="172"/>
  <c r="AB31" i="172" a="1"/>
  <c r="AB31" i="172" s="1"/>
  <c r="Z31" i="172" a="1"/>
  <c r="Z31" i="172" s="1"/>
  <c r="R32" i="172"/>
  <c r="AO31" i="172" a="1"/>
  <c r="AO31" i="172" s="1"/>
  <c r="W31" i="172"/>
  <c r="AC128" i="172"/>
  <c r="AM128" i="172" s="1"/>
  <c r="AA128" i="172"/>
  <c r="X128" i="172"/>
  <c r="AO128" i="172" a="1"/>
  <c r="AO128" i="172" s="1"/>
  <c r="W128" i="172"/>
  <c r="AB128" i="172" a="1"/>
  <c r="AB128" i="172" s="1"/>
  <c r="AH128" i="172"/>
  <c r="AK128" i="172"/>
  <c r="AL128" i="172" s="1"/>
  <c r="AE128" i="172"/>
  <c r="Z128" i="172" a="1"/>
  <c r="Z128" i="172" s="1"/>
  <c r="U128" i="172"/>
  <c r="V128" i="172"/>
  <c r="AJ128" i="172"/>
  <c r="Y128" i="172"/>
  <c r="T128" i="172"/>
  <c r="AF128" i="172"/>
  <c r="AN128" i="172"/>
  <c r="AI128" i="172"/>
  <c r="S128" i="172"/>
  <c r="AG128" i="172"/>
  <c r="AD128" i="172"/>
  <c r="D30" i="999"/>
  <c r="H30" i="999"/>
  <c r="Z126" i="999" a="1"/>
  <c r="Z126" i="999" s="1"/>
  <c r="AB126" i="999" a="1"/>
  <c r="AB126" i="999" s="1"/>
  <c r="AO126" i="999" a="1"/>
  <c r="AO126" i="999" s="1"/>
  <c r="AC126" i="999"/>
  <c r="AN126" i="999"/>
  <c r="AI126" i="999"/>
  <c r="T126" i="999"/>
  <c r="AM126" i="999"/>
  <c r="AH126" i="999"/>
  <c r="V126" i="999"/>
  <c r="AF126" i="999"/>
  <c r="AA126" i="999"/>
  <c r="AG126" i="999"/>
  <c r="W126" i="999"/>
  <c r="AJ126" i="999"/>
  <c r="AE126" i="999"/>
  <c r="X126" i="999"/>
  <c r="AD126" i="999"/>
  <c r="AK126" i="999" s="1"/>
  <c r="AL126" i="999" s="1"/>
  <c r="Y126" i="999"/>
  <c r="U126" i="999"/>
  <c r="S126" i="999"/>
  <c r="AB129" i="999" a="1"/>
  <c r="AB129" i="999" s="1"/>
  <c r="Z129" i="999" a="1"/>
  <c r="Z129" i="999" s="1"/>
  <c r="AO129" i="999" a="1"/>
  <c r="AO129" i="999" s="1"/>
  <c r="AD129" i="999"/>
  <c r="AG129" i="999"/>
  <c r="W129" i="999"/>
  <c r="AA129" i="999"/>
  <c r="AJ129" i="999"/>
  <c r="Y129" i="999"/>
  <c r="AK129" i="999"/>
  <c r="AL129" i="999" s="1"/>
  <c r="AC129" i="999"/>
  <c r="AM129" i="999" s="1"/>
  <c r="S129" i="999"/>
  <c r="AN129" i="999"/>
  <c r="X129" i="999"/>
  <c r="V129" i="999"/>
  <c r="AE129" i="999"/>
  <c r="AI129" i="999"/>
  <c r="T129" i="999"/>
  <c r="AF129" i="999"/>
  <c r="U129" i="999"/>
  <c r="AH129" i="999"/>
  <c r="V30" i="998" a="1"/>
  <c r="V30" i="998" s="1"/>
  <c r="AB30" i="998" a="1"/>
  <c r="AB30" i="998" s="1"/>
  <c r="R31" i="998" a="1"/>
  <c r="R31" i="998" s="1"/>
  <c r="Z30" i="998" a="1"/>
  <c r="Z30" i="998" s="1"/>
  <c r="AO30" i="998" a="1"/>
  <c r="AO30" i="998" s="1"/>
  <c r="W30" i="998" a="1"/>
  <c r="W30" i="998" s="1"/>
  <c r="O18" i="1"/>
  <c r="F31" i="808" l="1"/>
  <c r="R33" i="808" a="1"/>
  <c r="R33" i="808" s="1"/>
  <c r="V32" i="808" a="1"/>
  <c r="V32" i="808" s="1"/>
  <c r="AO32" i="808" a="1"/>
  <c r="AO32" i="808" s="1"/>
  <c r="AB32" i="808" a="1"/>
  <c r="AB32" i="808" s="1"/>
  <c r="W32" i="808" a="1"/>
  <c r="W32" i="808" s="1"/>
  <c r="Z32" i="808" a="1"/>
  <c r="Z32" i="808" s="1"/>
  <c r="F31" i="172"/>
  <c r="J30" i="172"/>
  <c r="F31" i="998"/>
  <c r="J30" i="998"/>
  <c r="M30" i="808"/>
  <c r="Q30" i="808"/>
  <c r="T30" i="808" s="1"/>
  <c r="Q18" i="1"/>
  <c r="T18" i="1" s="1"/>
  <c r="M18" i="1"/>
  <c r="R22" i="1"/>
  <c r="W21" i="1"/>
  <c r="AO21" i="1"/>
  <c r="Z21" i="1"/>
  <c r="AB21" i="1"/>
  <c r="V21" i="1"/>
  <c r="AB32" i="172" a="1"/>
  <c r="AB32" i="172" s="1"/>
  <c r="AO32" i="172" a="1"/>
  <c r="AO32" i="172" s="1"/>
  <c r="Z32" i="172" a="1"/>
  <c r="Z32" i="172" s="1"/>
  <c r="V32" i="172"/>
  <c r="W32" i="172"/>
  <c r="R33" i="172"/>
  <c r="I19" i="1"/>
  <c r="L19" i="1"/>
  <c r="O19" i="1" s="1"/>
  <c r="AO33" i="999" a="1"/>
  <c r="AO33" i="999" s="1"/>
  <c r="Z33" i="999" a="1"/>
  <c r="Z33" i="999" s="1"/>
  <c r="W33" i="999"/>
  <c r="AB33" i="999" a="1"/>
  <c r="AB33" i="999" s="1"/>
  <c r="V33" i="999"/>
  <c r="R34" i="999"/>
  <c r="J30" i="999"/>
  <c r="F31" i="999"/>
  <c r="D20" i="1"/>
  <c r="H20" i="1"/>
  <c r="R32" i="998" a="1"/>
  <c r="R32" i="998" s="1"/>
  <c r="AO31" i="998" a="1"/>
  <c r="AO31" i="998" s="1"/>
  <c r="Z31" i="998" a="1"/>
  <c r="Z31" i="998" s="1"/>
  <c r="V31" i="998" a="1"/>
  <c r="V31" i="998" s="1"/>
  <c r="W31" i="998" a="1"/>
  <c r="W31" i="998" s="1"/>
  <c r="AB31" i="998" a="1"/>
  <c r="AB31" i="998" s="1"/>
  <c r="D31" i="808" l="1"/>
  <c r="H31" i="808"/>
  <c r="AB33" i="808" a="1"/>
  <c r="AB33" i="808" s="1"/>
  <c r="Z33" i="808" a="1"/>
  <c r="Z33" i="808" s="1"/>
  <c r="AO33" i="808" a="1"/>
  <c r="AO33" i="808" s="1"/>
  <c r="R34" i="808" a="1"/>
  <c r="R34" i="808" s="1"/>
  <c r="W33" i="808" a="1"/>
  <c r="W33" i="808" s="1"/>
  <c r="V33" i="808" a="1"/>
  <c r="V33" i="808" s="1"/>
  <c r="I30" i="172"/>
  <c r="L30" i="172"/>
  <c r="O30" i="172" s="1"/>
  <c r="D31" i="172"/>
  <c r="H31" i="172"/>
  <c r="H31" i="998"/>
  <c r="D31" i="998"/>
  <c r="Z34" i="999" a="1"/>
  <c r="Z34" i="999" s="1"/>
  <c r="AB34" i="999" a="1"/>
  <c r="AB34" i="999" s="1"/>
  <c r="AO34" i="999" a="1"/>
  <c r="AO34" i="999" s="1"/>
  <c r="V34" i="999"/>
  <c r="W34" i="999"/>
  <c r="R35" i="999"/>
  <c r="AB33" i="172" a="1"/>
  <c r="AB33" i="172" s="1"/>
  <c r="Z33" i="172" a="1"/>
  <c r="Z33" i="172" s="1"/>
  <c r="V33" i="172"/>
  <c r="AO33" i="172" a="1"/>
  <c r="AO33" i="172" s="1"/>
  <c r="W33" i="172"/>
  <c r="R34" i="172"/>
  <c r="W22" i="1"/>
  <c r="V22" i="1"/>
  <c r="AB22" i="1"/>
  <c r="Z22" i="1"/>
  <c r="R23" i="1"/>
  <c r="AO22" i="1"/>
  <c r="H31" i="999"/>
  <c r="D31" i="999"/>
  <c r="Z32" i="998" a="1"/>
  <c r="Z32" i="998" s="1"/>
  <c r="AB32" i="998" a="1"/>
  <c r="AB32" i="998" s="1"/>
  <c r="R33" i="998" a="1"/>
  <c r="R33" i="998" s="1"/>
  <c r="V32" i="998" a="1"/>
  <c r="V32" i="998" s="1"/>
  <c r="AO32" i="998" a="1"/>
  <c r="AO32" i="998" s="1"/>
  <c r="W32" i="998" a="1"/>
  <c r="W32" i="998" s="1"/>
  <c r="I30" i="999"/>
  <c r="L30" i="999"/>
  <c r="O30" i="999" s="1"/>
  <c r="J20" i="1"/>
  <c r="F21" i="1"/>
  <c r="Q19" i="1"/>
  <c r="T19" i="1" s="1"/>
  <c r="M19" i="1"/>
  <c r="I30" i="998"/>
  <c r="L30" i="998"/>
  <c r="O30" i="998" s="1"/>
  <c r="F32" i="808" l="1"/>
  <c r="J31" i="808"/>
  <c r="AB34" i="808" a="1"/>
  <c r="AB34" i="808" s="1"/>
  <c r="W34" i="808" a="1"/>
  <c r="W34" i="808" s="1"/>
  <c r="Z34" i="808" a="1"/>
  <c r="Z34" i="808" s="1"/>
  <c r="R35" i="808" a="1"/>
  <c r="R35" i="808" s="1"/>
  <c r="V34" i="808" a="1"/>
  <c r="V34" i="808" s="1"/>
  <c r="AO34" i="808" a="1"/>
  <c r="AO34" i="808" s="1"/>
  <c r="J31" i="172"/>
  <c r="F32" i="172"/>
  <c r="Q30" i="172"/>
  <c r="T30" i="172" s="1"/>
  <c r="M30" i="172"/>
  <c r="M30" i="998"/>
  <c r="Q30" i="998"/>
  <c r="T30" i="998" s="1"/>
  <c r="W23" i="1"/>
  <c r="AB23" i="1"/>
  <c r="AO23" i="1"/>
  <c r="V23" i="1"/>
  <c r="R24" i="1"/>
  <c r="Z23" i="1"/>
  <c r="D21" i="1"/>
  <c r="H21" i="1"/>
  <c r="Z34" i="172" a="1"/>
  <c r="Z34" i="172" s="1"/>
  <c r="R35" i="172"/>
  <c r="AO34" i="172" a="1"/>
  <c r="AO34" i="172" s="1"/>
  <c r="V34" i="172"/>
  <c r="AB34" i="172" a="1"/>
  <c r="AB34" i="172" s="1"/>
  <c r="W34" i="172"/>
  <c r="AB35" i="999" a="1"/>
  <c r="AB35" i="999" s="1"/>
  <c r="AO35" i="999" a="1"/>
  <c r="AO35" i="999" s="1"/>
  <c r="W35" i="999"/>
  <c r="Z35" i="999" a="1"/>
  <c r="Z35" i="999" s="1"/>
  <c r="R36" i="999"/>
  <c r="V35" i="999"/>
  <c r="J31" i="998"/>
  <c r="F32" i="998"/>
  <c r="Q30" i="999"/>
  <c r="T30" i="999" s="1"/>
  <c r="M30" i="999"/>
  <c r="L20" i="1"/>
  <c r="O20" i="1" s="1"/>
  <c r="I20" i="1"/>
  <c r="W33" i="998" a="1"/>
  <c r="W33" i="998" s="1"/>
  <c r="Z33" i="998" a="1"/>
  <c r="Z33" i="998" s="1"/>
  <c r="V33" i="998" a="1"/>
  <c r="V33" i="998" s="1"/>
  <c r="R34" i="998" a="1"/>
  <c r="R34" i="998" s="1"/>
  <c r="AB33" i="998" a="1"/>
  <c r="AB33" i="998" s="1"/>
  <c r="AO33" i="998" a="1"/>
  <c r="AO33" i="998" s="1"/>
  <c r="J31" i="999"/>
  <c r="F32" i="999"/>
  <c r="L31" i="808" l="1"/>
  <c r="O31" i="808" s="1"/>
  <c r="I31" i="808"/>
  <c r="D32" i="808"/>
  <c r="H32" i="808"/>
  <c r="V35" i="808" a="1"/>
  <c r="V35" i="808" s="1"/>
  <c r="R36" i="808" a="1"/>
  <c r="R36" i="808" s="1"/>
  <c r="AB35" i="808" a="1"/>
  <c r="AB35" i="808" s="1"/>
  <c r="AO35" i="808" a="1"/>
  <c r="AO35" i="808" s="1"/>
  <c r="Z35" i="808" a="1"/>
  <c r="Z35" i="808" s="1"/>
  <c r="W35" i="808" a="1"/>
  <c r="W35" i="808" s="1"/>
  <c r="H32" i="172"/>
  <c r="D32" i="172"/>
  <c r="I31" i="172"/>
  <c r="L31" i="172"/>
  <c r="O31" i="172" s="1"/>
  <c r="AO35" i="172" a="1"/>
  <c r="AO35" i="172" s="1"/>
  <c r="W35" i="172"/>
  <c r="R36" i="172"/>
  <c r="Z35" i="172" a="1"/>
  <c r="Z35" i="172" s="1"/>
  <c r="V35" i="172"/>
  <c r="AB35" i="172" a="1"/>
  <c r="AB35" i="172" s="1"/>
  <c r="H32" i="998"/>
  <c r="D32" i="998"/>
  <c r="Z24" i="1"/>
  <c r="W24" i="1"/>
  <c r="AO24" i="1"/>
  <c r="V24" i="1"/>
  <c r="AB24" i="1"/>
  <c r="R25" i="1"/>
  <c r="L31" i="998"/>
  <c r="O31" i="998" s="1"/>
  <c r="I31" i="998"/>
  <c r="R35" i="998" a="1"/>
  <c r="R35" i="998" s="1"/>
  <c r="AO34" i="998" a="1"/>
  <c r="AO34" i="998" s="1"/>
  <c r="Z34" i="998" a="1"/>
  <c r="Z34" i="998" s="1"/>
  <c r="V34" i="998" a="1"/>
  <c r="V34" i="998" s="1"/>
  <c r="W34" i="998" a="1"/>
  <c r="W34" i="998" s="1"/>
  <c r="AB34" i="998" a="1"/>
  <c r="AB34" i="998" s="1"/>
  <c r="H32" i="999"/>
  <c r="D32" i="999"/>
  <c r="F22" i="1"/>
  <c r="J21" i="1"/>
  <c r="M20" i="1"/>
  <c r="Q20" i="1"/>
  <c r="T20" i="1" s="1"/>
  <c r="I31" i="999"/>
  <c r="L31" i="999"/>
  <c r="O31" i="999" s="1"/>
  <c r="Z36" i="999" a="1"/>
  <c r="Z36" i="999" s="1"/>
  <c r="W36" i="999"/>
  <c r="AO36" i="999" a="1"/>
  <c r="AO36" i="999" s="1"/>
  <c r="AB36" i="999" a="1"/>
  <c r="AB36" i="999" s="1"/>
  <c r="R37" i="999"/>
  <c r="V36" i="999"/>
  <c r="J32" i="808" l="1"/>
  <c r="F33" i="808"/>
  <c r="Q31" i="808"/>
  <c r="T31" i="808" s="1"/>
  <c r="M31" i="808"/>
  <c r="W36" i="808" a="1"/>
  <c r="W36" i="808" s="1"/>
  <c r="AB36" i="808" a="1"/>
  <c r="AB36" i="808" s="1"/>
  <c r="R37" i="808" a="1"/>
  <c r="R37" i="808" s="1"/>
  <c r="Z36" i="808" a="1"/>
  <c r="Z36" i="808" s="1"/>
  <c r="V36" i="808" a="1"/>
  <c r="V36" i="808" s="1"/>
  <c r="AO36" i="808" a="1"/>
  <c r="AO36" i="808" s="1"/>
  <c r="Q31" i="172"/>
  <c r="T31" i="172" s="1"/>
  <c r="M31" i="172"/>
  <c r="J32" i="172"/>
  <c r="F33" i="172"/>
  <c r="F33" i="999"/>
  <c r="J32" i="999"/>
  <c r="J32" i="998"/>
  <c r="F33" i="998"/>
  <c r="AB25" i="1"/>
  <c r="V25" i="1"/>
  <c r="R26" i="1"/>
  <c r="AO25" i="1"/>
  <c r="Z25" i="1"/>
  <c r="Z37" i="999" a="1"/>
  <c r="Z37" i="999" s="1"/>
  <c r="AO37" i="999" a="1"/>
  <c r="AO37" i="999" s="1"/>
  <c r="AB37" i="999" a="1"/>
  <c r="AB37" i="999" s="1"/>
  <c r="R38" i="999"/>
  <c r="V37" i="999"/>
  <c r="H22" i="1"/>
  <c r="D22" i="1"/>
  <c r="Z36" i="172" a="1"/>
  <c r="Z36" i="172" s="1"/>
  <c r="V36" i="172"/>
  <c r="AB36" i="172" a="1"/>
  <c r="AB36" i="172" s="1"/>
  <c r="AO36" i="172" a="1"/>
  <c r="AO36" i="172" s="1"/>
  <c r="W36" i="172"/>
  <c r="R37" i="172"/>
  <c r="Q31" i="999"/>
  <c r="T31" i="999" s="1"/>
  <c r="M31" i="999"/>
  <c r="I21" i="1"/>
  <c r="L21" i="1"/>
  <c r="O21" i="1" s="1"/>
  <c r="Q31" i="998"/>
  <c r="T31" i="998" s="1"/>
  <c r="M31" i="998"/>
  <c r="AO35" i="998" a="1"/>
  <c r="AO35" i="998" s="1"/>
  <c r="Z35" i="998" a="1"/>
  <c r="Z35" i="998" s="1"/>
  <c r="AB35" i="998" a="1"/>
  <c r="AB35" i="998" s="1"/>
  <c r="W35" i="998" a="1"/>
  <c r="W35" i="998" s="1"/>
  <c r="R36" i="998" a="1"/>
  <c r="R36" i="998" s="1"/>
  <c r="V35" i="998" a="1"/>
  <c r="V35" i="998" s="1"/>
  <c r="D33" i="808" l="1"/>
  <c r="H33" i="808"/>
  <c r="L32" i="808"/>
  <c r="O32" i="808" s="1"/>
  <c r="I32" i="808"/>
  <c r="AB37" i="808" a="1"/>
  <c r="AB37" i="808" s="1"/>
  <c r="Z37" i="808" a="1"/>
  <c r="Z37" i="808" s="1"/>
  <c r="V37" i="808" a="1"/>
  <c r="V37" i="808" s="1"/>
  <c r="AO37" i="808" a="1"/>
  <c r="AO37" i="808" s="1"/>
  <c r="R38" i="808" a="1"/>
  <c r="R38" i="808" s="1"/>
  <c r="D33" i="172"/>
  <c r="H33" i="172"/>
  <c r="I32" i="172"/>
  <c r="L32" i="172"/>
  <c r="O32" i="172" s="1"/>
  <c r="H33" i="998"/>
  <c r="D33" i="998"/>
  <c r="L32" i="998"/>
  <c r="O32" i="998" s="1"/>
  <c r="I32" i="998"/>
  <c r="Q21" i="1"/>
  <c r="T21" i="1" s="1"/>
  <c r="M21" i="1"/>
  <c r="V36" i="998" a="1"/>
  <c r="V36" i="998" s="1"/>
  <c r="R37" i="998" a="1"/>
  <c r="R37" i="998" s="1"/>
  <c r="AO36" i="998" a="1"/>
  <c r="AO36" i="998" s="1"/>
  <c r="W36" i="998" a="1"/>
  <c r="W36" i="998" s="1"/>
  <c r="AB36" i="998" a="1"/>
  <c r="AB36" i="998" s="1"/>
  <c r="Z36" i="998" a="1"/>
  <c r="Z36" i="998" s="1"/>
  <c r="J22" i="1"/>
  <c r="F23" i="1"/>
  <c r="Z38" i="999" a="1"/>
  <c r="Z38" i="999" s="1"/>
  <c r="AO38" i="999" a="1"/>
  <c r="AO38" i="999" s="1"/>
  <c r="AB38" i="999" a="1"/>
  <c r="AB38" i="999" s="1"/>
  <c r="R39" i="999"/>
  <c r="W38" i="999"/>
  <c r="V38" i="999"/>
  <c r="I32" i="999"/>
  <c r="L32" i="999"/>
  <c r="O32" i="999" s="1"/>
  <c r="AO37" i="172" a="1"/>
  <c r="AO37" i="172" s="1"/>
  <c r="R38" i="172"/>
  <c r="AB37" i="172" a="1"/>
  <c r="AB37" i="172" s="1"/>
  <c r="Z37" i="172" a="1"/>
  <c r="Z37" i="172" s="1"/>
  <c r="V37" i="172"/>
  <c r="D33" i="999"/>
  <c r="H33" i="999"/>
  <c r="R27" i="1"/>
  <c r="W26" i="1"/>
  <c r="AB26" i="1"/>
  <c r="Z26" i="1"/>
  <c r="V26" i="1"/>
  <c r="AO26" i="1"/>
  <c r="M32" i="808" l="1"/>
  <c r="Q32" i="808"/>
  <c r="T32" i="808" s="1"/>
  <c r="J33" i="808"/>
  <c r="F34" i="808"/>
  <c r="Z38" i="808" a="1"/>
  <c r="Z38" i="808" s="1"/>
  <c r="V38" i="808" a="1"/>
  <c r="V38" i="808" s="1"/>
  <c r="W38" i="808" a="1"/>
  <c r="W38" i="808" s="1"/>
  <c r="AO38" i="808" a="1"/>
  <c r="AO38" i="808" s="1"/>
  <c r="AB38" i="808" a="1"/>
  <c r="AB38" i="808" s="1"/>
  <c r="R39" i="808" a="1"/>
  <c r="R39" i="808" s="1"/>
  <c r="M32" i="172"/>
  <c r="Q32" i="172"/>
  <c r="T32" i="172" s="1"/>
  <c r="J33" i="172"/>
  <c r="F34" i="172"/>
  <c r="AB27" i="1"/>
  <c r="Z27" i="1"/>
  <c r="V27" i="1"/>
  <c r="R28" i="1"/>
  <c r="W27" i="1"/>
  <c r="AO27" i="1"/>
  <c r="D23" i="1"/>
  <c r="H23" i="1"/>
  <c r="AB37" i="998" a="1"/>
  <c r="AB37" i="998" s="1"/>
  <c r="AO37" i="998" a="1"/>
  <c r="AO37" i="998" s="1"/>
  <c r="V37" i="998" a="1"/>
  <c r="V37" i="998" s="1"/>
  <c r="R38" i="998" a="1"/>
  <c r="R38" i="998" s="1"/>
  <c r="Z37" i="998" a="1"/>
  <c r="Z37" i="998" s="1"/>
  <c r="AO38" i="172" a="1"/>
  <c r="AO38" i="172" s="1"/>
  <c r="W38" i="172"/>
  <c r="AB38" i="172" a="1"/>
  <c r="AB38" i="172" s="1"/>
  <c r="Z38" i="172" a="1"/>
  <c r="Z38" i="172" s="1"/>
  <c r="V38" i="172"/>
  <c r="R39" i="172"/>
  <c r="J33" i="998"/>
  <c r="F34" i="998"/>
  <c r="L22" i="1"/>
  <c r="O22" i="1" s="1"/>
  <c r="I22" i="1"/>
  <c r="J33" i="999"/>
  <c r="F34" i="999"/>
  <c r="AB39" i="999" a="1"/>
  <c r="AB39" i="999" s="1"/>
  <c r="Z39" i="999" a="1"/>
  <c r="Z39" i="999" s="1"/>
  <c r="AO39" i="999" a="1"/>
  <c r="AO39" i="999" s="1"/>
  <c r="W39" i="999"/>
  <c r="R40" i="999"/>
  <c r="V39" i="999"/>
  <c r="Q32" i="998"/>
  <c r="T32" i="998" s="1"/>
  <c r="M32" i="998"/>
  <c r="Q32" i="999"/>
  <c r="T32" i="999" s="1"/>
  <c r="M32" i="999"/>
  <c r="H34" i="808" l="1"/>
  <c r="D34" i="808"/>
  <c r="I33" i="808"/>
  <c r="L33" i="808"/>
  <c r="O33" i="808" s="1"/>
  <c r="V39" i="808" a="1"/>
  <c r="V39" i="808" s="1"/>
  <c r="AB39" i="808" a="1"/>
  <c r="AB39" i="808" s="1"/>
  <c r="AO39" i="808" a="1"/>
  <c r="AO39" i="808" s="1"/>
  <c r="Z39" i="808" a="1"/>
  <c r="Z39" i="808" s="1"/>
  <c r="R40" i="808" a="1"/>
  <c r="R40" i="808" s="1"/>
  <c r="W39" i="808" a="1"/>
  <c r="W39" i="808" s="1"/>
  <c r="H34" i="172"/>
  <c r="D34" i="172"/>
  <c r="I33" i="172"/>
  <c r="L33" i="172"/>
  <c r="O33" i="172" s="1"/>
  <c r="AO40" i="999" a="1"/>
  <c r="AO40" i="999" s="1"/>
  <c r="AB40" i="999" a="1"/>
  <c r="AB40" i="999" s="1"/>
  <c r="Z40" i="999" a="1"/>
  <c r="Z40" i="999" s="1"/>
  <c r="R41" i="999"/>
  <c r="W40" i="999"/>
  <c r="V40" i="999"/>
  <c r="Q22" i="1"/>
  <c r="T22" i="1" s="1"/>
  <c r="M22" i="1"/>
  <c r="H34" i="998"/>
  <c r="D34" i="998"/>
  <c r="L33" i="998"/>
  <c r="O33" i="998" s="1"/>
  <c r="I33" i="998"/>
  <c r="AO38" i="998" a="1"/>
  <c r="AO38" i="998" s="1"/>
  <c r="Z38" i="998" a="1"/>
  <c r="Z38" i="998" s="1"/>
  <c r="V38" i="998" a="1"/>
  <c r="V38" i="998" s="1"/>
  <c r="W38" i="998" a="1"/>
  <c r="W38" i="998" s="1"/>
  <c r="R39" i="998" a="1"/>
  <c r="R39" i="998" s="1"/>
  <c r="AB38" i="998" a="1"/>
  <c r="AB38" i="998" s="1"/>
  <c r="D34" i="999"/>
  <c r="H34" i="999"/>
  <c r="I33" i="999"/>
  <c r="L33" i="999"/>
  <c r="O33" i="999" s="1"/>
  <c r="AO39" i="172" a="1"/>
  <c r="AO39" i="172" s="1"/>
  <c r="W39" i="172"/>
  <c r="Z39" i="172" a="1"/>
  <c r="Z39" i="172" s="1"/>
  <c r="AB39" i="172" a="1"/>
  <c r="AB39" i="172" s="1"/>
  <c r="V39" i="172"/>
  <c r="R40" i="172"/>
  <c r="W28" i="1"/>
  <c r="AO28" i="1"/>
  <c r="V28" i="1"/>
  <c r="AB28" i="1"/>
  <c r="R29" i="1"/>
  <c r="Z28" i="1"/>
  <c r="F24" i="1"/>
  <c r="J23" i="1"/>
  <c r="Q33" i="808" l="1"/>
  <c r="T33" i="808" s="1"/>
  <c r="M33" i="808"/>
  <c r="J34" i="808"/>
  <c r="F35" i="808"/>
  <c r="W40" i="808" a="1"/>
  <c r="W40" i="808" s="1"/>
  <c r="AO40" i="808" a="1"/>
  <c r="AO40" i="808" s="1"/>
  <c r="Z40" i="808" a="1"/>
  <c r="Z40" i="808" s="1"/>
  <c r="AB40" i="808" a="1"/>
  <c r="AB40" i="808" s="1"/>
  <c r="V40" i="808" a="1"/>
  <c r="V40" i="808" s="1"/>
  <c r="R41" i="808" a="1"/>
  <c r="R41" i="808" s="1"/>
  <c r="Q33" i="172"/>
  <c r="T33" i="172" s="1"/>
  <c r="M33" i="172"/>
  <c r="F35" i="172"/>
  <c r="J34" i="172"/>
  <c r="AO40" i="172" a="1"/>
  <c r="AO40" i="172" s="1"/>
  <c r="Z40" i="172" a="1"/>
  <c r="Z40" i="172" s="1"/>
  <c r="AB40" i="172" a="1"/>
  <c r="AB40" i="172" s="1"/>
  <c r="V40" i="172"/>
  <c r="W40" i="172"/>
  <c r="R41" i="172"/>
  <c r="Q33" i="998"/>
  <c r="T33" i="998" s="1"/>
  <c r="M33" i="998"/>
  <c r="AB41" i="999" a="1"/>
  <c r="AB41" i="999" s="1"/>
  <c r="Z41" i="999" a="1"/>
  <c r="Z41" i="999" s="1"/>
  <c r="AO41" i="999" a="1"/>
  <c r="AO41" i="999" s="1"/>
  <c r="W41" i="999"/>
  <c r="V41" i="999"/>
  <c r="R42" i="999"/>
  <c r="D24" i="1"/>
  <c r="H24" i="1"/>
  <c r="F35" i="999"/>
  <c r="J34" i="999"/>
  <c r="J34" i="998"/>
  <c r="F35" i="998"/>
  <c r="I23" i="1"/>
  <c r="L23" i="1"/>
  <c r="O23" i="1" s="1"/>
  <c r="V39" i="998" a="1"/>
  <c r="V39" i="998" s="1"/>
  <c r="Z39" i="998" a="1"/>
  <c r="Z39" i="998" s="1"/>
  <c r="AB39" i="998" a="1"/>
  <c r="AB39" i="998" s="1"/>
  <c r="AO39" i="998" a="1"/>
  <c r="AO39" i="998" s="1"/>
  <c r="R40" i="998" a="1"/>
  <c r="R40" i="998" s="1"/>
  <c r="W39" i="998" a="1"/>
  <c r="W39" i="998" s="1"/>
  <c r="R30" i="1"/>
  <c r="AB29" i="1"/>
  <c r="AO29" i="1"/>
  <c r="W29" i="1"/>
  <c r="V29" i="1"/>
  <c r="Z29" i="1"/>
  <c r="Q33" i="999"/>
  <c r="T33" i="999" s="1"/>
  <c r="M33" i="999"/>
  <c r="H35" i="808" l="1"/>
  <c r="D35" i="808"/>
  <c r="I34" i="808"/>
  <c r="L34" i="808"/>
  <c r="O34" i="808" s="1"/>
  <c r="AB41" i="808" a="1"/>
  <c r="AB41" i="808" s="1"/>
  <c r="Z41" i="808" a="1"/>
  <c r="Z41" i="808" s="1"/>
  <c r="R42" i="808" a="1"/>
  <c r="R42" i="808" s="1"/>
  <c r="V41" i="808" a="1"/>
  <c r="V41" i="808" s="1"/>
  <c r="W41" i="808" a="1"/>
  <c r="W41" i="808" s="1"/>
  <c r="AO41" i="808" a="1"/>
  <c r="AO41" i="808" s="1"/>
  <c r="L34" i="172"/>
  <c r="O34" i="172" s="1"/>
  <c r="I34" i="172"/>
  <c r="H35" i="172"/>
  <c r="D35" i="172"/>
  <c r="D35" i="999"/>
  <c r="H35" i="999"/>
  <c r="J24" i="1"/>
  <c r="F25" i="1"/>
  <c r="Z42" i="999" a="1"/>
  <c r="Z42" i="999" s="1"/>
  <c r="AB42" i="999" a="1"/>
  <c r="AB42" i="999" s="1"/>
  <c r="AO42" i="999" a="1"/>
  <c r="AO42" i="999" s="1"/>
  <c r="W42" i="999"/>
  <c r="V42" i="999"/>
  <c r="R43" i="999"/>
  <c r="H35" i="998"/>
  <c r="D35" i="998"/>
  <c r="L34" i="998"/>
  <c r="O34" i="998" s="1"/>
  <c r="I34" i="998"/>
  <c r="R31" i="1"/>
  <c r="W30" i="1"/>
  <c r="Z30" i="1"/>
  <c r="V30" i="1"/>
  <c r="AO30" i="1"/>
  <c r="AB30" i="1"/>
  <c r="I34" i="999"/>
  <c r="L34" i="999"/>
  <c r="O34" i="999" s="1"/>
  <c r="R41" i="998" a="1"/>
  <c r="R41" i="998" s="1"/>
  <c r="W40" i="998" a="1"/>
  <c r="W40" i="998" s="1"/>
  <c r="AO40" i="998" a="1"/>
  <c r="AO40" i="998" s="1"/>
  <c r="V40" i="998" a="1"/>
  <c r="V40" i="998" s="1"/>
  <c r="Z40" i="998" a="1"/>
  <c r="Z40" i="998" s="1"/>
  <c r="AB40" i="998" a="1"/>
  <c r="AB40" i="998" s="1"/>
  <c r="AB41" i="172" a="1"/>
  <c r="AB41" i="172" s="1"/>
  <c r="AO41" i="172" a="1"/>
  <c r="AO41" i="172" s="1"/>
  <c r="Z41" i="172" a="1"/>
  <c r="Z41" i="172" s="1"/>
  <c r="W41" i="172"/>
  <c r="V41" i="172"/>
  <c r="R42" i="172"/>
  <c r="Q23" i="1"/>
  <c r="T23" i="1" s="1"/>
  <c r="M23" i="1"/>
  <c r="Q34" i="808" l="1"/>
  <c r="T34" i="808" s="1"/>
  <c r="M34" i="808"/>
  <c r="F36" i="808"/>
  <c r="J35" i="808"/>
  <c r="AO42" i="808" a="1"/>
  <c r="AO42" i="808" s="1"/>
  <c r="R43" i="808" a="1"/>
  <c r="R43" i="808" s="1"/>
  <c r="W42" i="808" a="1"/>
  <c r="W42" i="808" s="1"/>
  <c r="V42" i="808" a="1"/>
  <c r="V42" i="808" s="1"/>
  <c r="Z42" i="808" a="1"/>
  <c r="Z42" i="808" s="1"/>
  <c r="AB42" i="808" a="1"/>
  <c r="AB42" i="808" s="1"/>
  <c r="F36" i="172"/>
  <c r="J35" i="172"/>
  <c r="Q34" i="172"/>
  <c r="T34" i="172" s="1"/>
  <c r="M34" i="172"/>
  <c r="M34" i="998"/>
  <c r="Q34" i="998"/>
  <c r="T34" i="998" s="1"/>
  <c r="J35" i="999"/>
  <c r="F36" i="999"/>
  <c r="Q34" i="999"/>
  <c r="T34" i="999" s="1"/>
  <c r="M34" i="999"/>
  <c r="Z41" i="998" a="1"/>
  <c r="Z41" i="998" s="1"/>
  <c r="W41" i="998" a="1"/>
  <c r="W41" i="998" s="1"/>
  <c r="V41" i="998" a="1"/>
  <c r="V41" i="998" s="1"/>
  <c r="AO41" i="998" a="1"/>
  <c r="AO41" i="998" s="1"/>
  <c r="AB41" i="998" a="1"/>
  <c r="AB41" i="998" s="1"/>
  <c r="R42" i="998" a="1"/>
  <c r="R42" i="998" s="1"/>
  <c r="J35" i="998"/>
  <c r="F36" i="998"/>
  <c r="Z43" i="999" a="1"/>
  <c r="Z43" i="999" s="1"/>
  <c r="AO43" i="999" a="1"/>
  <c r="AO43" i="999" s="1"/>
  <c r="AB43" i="999" a="1"/>
  <c r="AB43" i="999" s="1"/>
  <c r="V43" i="999"/>
  <c r="W43" i="999"/>
  <c r="R44" i="999"/>
  <c r="H25" i="1"/>
  <c r="D25" i="1"/>
  <c r="R43" i="172"/>
  <c r="Z42" i="172" a="1"/>
  <c r="Z42" i="172" s="1"/>
  <c r="W42" i="172"/>
  <c r="V42" i="172"/>
  <c r="AB42" i="172" a="1"/>
  <c r="AB42" i="172" s="1"/>
  <c r="AO42" i="172" a="1"/>
  <c r="AO42" i="172" s="1"/>
  <c r="I24" i="1"/>
  <c r="L24" i="1"/>
  <c r="O24" i="1" s="1"/>
  <c r="V31" i="1"/>
  <c r="W31" i="1"/>
  <c r="R32" i="1"/>
  <c r="AB31" i="1"/>
  <c r="AO31" i="1"/>
  <c r="Z31" i="1"/>
  <c r="I35" i="808" l="1"/>
  <c r="L35" i="808"/>
  <c r="O35" i="808" s="1"/>
  <c r="H36" i="808"/>
  <c r="D36" i="808"/>
  <c r="AO43" i="808" a="1"/>
  <c r="AO43" i="808" s="1"/>
  <c r="R44" i="808" a="1"/>
  <c r="R44" i="808" s="1"/>
  <c r="V43" i="808" a="1"/>
  <c r="V43" i="808" s="1"/>
  <c r="W43" i="808" a="1"/>
  <c r="W43" i="808" s="1"/>
  <c r="AB43" i="808" a="1"/>
  <c r="AB43" i="808" s="1"/>
  <c r="Z43" i="808" a="1"/>
  <c r="Z43" i="808" s="1"/>
  <c r="I35" i="172"/>
  <c r="L35" i="172"/>
  <c r="O35" i="172" s="1"/>
  <c r="D36" i="172"/>
  <c r="H36" i="172"/>
  <c r="V32" i="1"/>
  <c r="AO32" i="1"/>
  <c r="Z32" i="1"/>
  <c r="R33" i="1"/>
  <c r="W32" i="1"/>
  <c r="AB32" i="1"/>
  <c r="V43" i="172"/>
  <c r="Z43" i="172" a="1"/>
  <c r="Z43" i="172" s="1"/>
  <c r="W43" i="172"/>
  <c r="R44" i="172"/>
  <c r="AO43" i="172" a="1"/>
  <c r="AO43" i="172" s="1"/>
  <c r="AB43" i="172" a="1"/>
  <c r="AB43" i="172" s="1"/>
  <c r="F26" i="1"/>
  <c r="J25" i="1"/>
  <c r="W42" i="998" a="1"/>
  <c r="W42" i="998" s="1"/>
  <c r="R43" i="998" a="1"/>
  <c r="R43" i="998" s="1"/>
  <c r="V42" i="998" a="1"/>
  <c r="V42" i="998" s="1"/>
  <c r="AO42" i="998" a="1"/>
  <c r="AO42" i="998" s="1"/>
  <c r="AB42" i="998" a="1"/>
  <c r="AB42" i="998" s="1"/>
  <c r="Z42" i="998" a="1"/>
  <c r="Z42" i="998" s="1"/>
  <c r="H36" i="998"/>
  <c r="D36" i="998"/>
  <c r="Q24" i="1"/>
  <c r="T24" i="1" s="1"/>
  <c r="M24" i="1"/>
  <c r="AO44" i="999" a="1"/>
  <c r="AO44" i="999" s="1"/>
  <c r="Z44" i="999" a="1"/>
  <c r="Z44" i="999" s="1"/>
  <c r="AB44" i="999" a="1"/>
  <c r="AB44" i="999" s="1"/>
  <c r="W44" i="999"/>
  <c r="V44" i="999"/>
  <c r="R45" i="999"/>
  <c r="L35" i="998"/>
  <c r="O35" i="998" s="1"/>
  <c r="I35" i="998"/>
  <c r="D36" i="999"/>
  <c r="H36" i="999"/>
  <c r="I35" i="999"/>
  <c r="L35" i="999"/>
  <c r="O35" i="999" s="1"/>
  <c r="J36" i="808" l="1"/>
  <c r="F37" i="808"/>
  <c r="M35" i="808"/>
  <c r="Q35" i="808"/>
  <c r="T35" i="808" s="1"/>
  <c r="R45" i="808" a="1"/>
  <c r="R45" i="808" s="1"/>
  <c r="Z44" i="808" a="1"/>
  <c r="Z44" i="808" s="1"/>
  <c r="V44" i="808" a="1"/>
  <c r="V44" i="808" s="1"/>
  <c r="AB44" i="808" a="1"/>
  <c r="AB44" i="808" s="1"/>
  <c r="AO44" i="808" a="1"/>
  <c r="AO44" i="808" s="1"/>
  <c r="W44" i="808" a="1"/>
  <c r="W44" i="808" s="1"/>
  <c r="J36" i="172"/>
  <c r="F37" i="172"/>
  <c r="M35" i="172"/>
  <c r="Q35" i="172"/>
  <c r="T35" i="172" s="1"/>
  <c r="M35" i="999"/>
  <c r="Q35" i="999"/>
  <c r="T35" i="999" s="1"/>
  <c r="Q35" i="998"/>
  <c r="T35" i="998" s="1"/>
  <c r="M35" i="998"/>
  <c r="F37" i="999"/>
  <c r="J36" i="999"/>
  <c r="AB45" i="999" a="1"/>
  <c r="AB45" i="999" s="1"/>
  <c r="Z45" i="999" a="1"/>
  <c r="Z45" i="999" s="1"/>
  <c r="AO45" i="999" a="1"/>
  <c r="AO45" i="999" s="1"/>
  <c r="R46" i="999"/>
  <c r="V45" i="999"/>
  <c r="F37" i="998"/>
  <c r="J36" i="998"/>
  <c r="L25" i="1"/>
  <c r="O25" i="1" s="1"/>
  <c r="I25" i="1"/>
  <c r="R34" i="1"/>
  <c r="V33" i="1"/>
  <c r="AB33" i="1"/>
  <c r="Z33" i="1"/>
  <c r="AO33" i="1"/>
  <c r="AO43" i="998" a="1"/>
  <c r="AO43" i="998" s="1"/>
  <c r="V43" i="998" a="1"/>
  <c r="V43" i="998" s="1"/>
  <c r="AB43" i="998" a="1"/>
  <c r="AB43" i="998" s="1"/>
  <c r="W43" i="998" a="1"/>
  <c r="W43" i="998" s="1"/>
  <c r="R44" i="998" a="1"/>
  <c r="R44" i="998" s="1"/>
  <c r="Z43" i="998" a="1"/>
  <c r="Z43" i="998" s="1"/>
  <c r="H26" i="1"/>
  <c r="D26" i="1"/>
  <c r="W44" i="172"/>
  <c r="V44" i="172"/>
  <c r="Z44" i="172" a="1"/>
  <c r="Z44" i="172" s="1"/>
  <c r="R45" i="172"/>
  <c r="AO44" i="172" a="1"/>
  <c r="AO44" i="172" s="1"/>
  <c r="AB44" i="172" a="1"/>
  <c r="AB44" i="172" s="1"/>
  <c r="H37" i="808" l="1"/>
  <c r="D37" i="808"/>
  <c r="L36" i="808"/>
  <c r="O36" i="808" s="1"/>
  <c r="I36" i="808"/>
  <c r="AO45" i="808" a="1"/>
  <c r="AO45" i="808" s="1"/>
  <c r="V45" i="808" a="1"/>
  <c r="V45" i="808" s="1"/>
  <c r="Z45" i="808" a="1"/>
  <c r="Z45" i="808" s="1"/>
  <c r="R46" i="808" a="1"/>
  <c r="R46" i="808" s="1"/>
  <c r="AB45" i="808" a="1"/>
  <c r="AB45" i="808" s="1"/>
  <c r="D37" i="172"/>
  <c r="H37" i="172"/>
  <c r="I36" i="172"/>
  <c r="L36" i="172"/>
  <c r="O36" i="172" s="1"/>
  <c r="AO44" i="998" a="1"/>
  <c r="AO44" i="998" s="1"/>
  <c r="Z44" i="998" a="1"/>
  <c r="Z44" i="998" s="1"/>
  <c r="V44" i="998" a="1"/>
  <c r="V44" i="998" s="1"/>
  <c r="W44" i="998" a="1"/>
  <c r="W44" i="998" s="1"/>
  <c r="R45" i="998" a="1"/>
  <c r="R45" i="998" s="1"/>
  <c r="AB44" i="998" a="1"/>
  <c r="AB44" i="998" s="1"/>
  <c r="I36" i="998"/>
  <c r="L36" i="998"/>
  <c r="O36" i="998" s="1"/>
  <c r="Z46" i="999" a="1"/>
  <c r="Z46" i="999" s="1"/>
  <c r="AB46" i="999" a="1"/>
  <c r="AB46" i="999" s="1"/>
  <c r="AO46" i="999" a="1"/>
  <c r="AO46" i="999" s="1"/>
  <c r="R47" i="999"/>
  <c r="W46" i="999"/>
  <c r="V46" i="999"/>
  <c r="Q25" i="1"/>
  <c r="T25" i="1" s="1"/>
  <c r="M25" i="1"/>
  <c r="AB45" i="172" a="1"/>
  <c r="AB45" i="172" s="1"/>
  <c r="Z45" i="172" a="1"/>
  <c r="Z45" i="172" s="1"/>
  <c r="AO45" i="172" a="1"/>
  <c r="AO45" i="172" s="1"/>
  <c r="V45" i="172"/>
  <c r="R46" i="172"/>
  <c r="J26" i="1"/>
  <c r="F27" i="1"/>
  <c r="AB34" i="1"/>
  <c r="W34" i="1"/>
  <c r="V34" i="1"/>
  <c r="AO34" i="1"/>
  <c r="R35" i="1"/>
  <c r="Z34" i="1"/>
  <c r="I36" i="999"/>
  <c r="L36" i="999"/>
  <c r="O36" i="999" s="1"/>
  <c r="H37" i="999"/>
  <c r="D37" i="999"/>
  <c r="D37" i="998"/>
  <c r="H37" i="998"/>
  <c r="Q36" i="808" l="1"/>
  <c r="T36" i="808" s="1"/>
  <c r="M36" i="808"/>
  <c r="J37" i="808"/>
  <c r="F38" i="808"/>
  <c r="V46" i="808" a="1"/>
  <c r="V46" i="808" s="1"/>
  <c r="W46" i="808" a="1"/>
  <c r="W46" i="808" s="1"/>
  <c r="AO46" i="808" a="1"/>
  <c r="AO46" i="808" s="1"/>
  <c r="AB46" i="808" a="1"/>
  <c r="AB46" i="808" s="1"/>
  <c r="R47" i="808" a="1"/>
  <c r="R47" i="808" s="1"/>
  <c r="Z46" i="808" a="1"/>
  <c r="Z46" i="808" s="1"/>
  <c r="M36" i="172"/>
  <c r="Q36" i="172"/>
  <c r="T36" i="172" s="1"/>
  <c r="F38" i="172"/>
  <c r="J37" i="172"/>
  <c r="AB35" i="1"/>
  <c r="R36" i="1"/>
  <c r="Z35" i="1"/>
  <c r="V35" i="1"/>
  <c r="W35" i="1"/>
  <c r="AO35" i="1"/>
  <c r="M36" i="999"/>
  <c r="Q36" i="999"/>
  <c r="T36" i="999" s="1"/>
  <c r="I26" i="1"/>
  <c r="L26" i="1"/>
  <c r="O26" i="1" s="1"/>
  <c r="Q36" i="998"/>
  <c r="T36" i="998" s="1"/>
  <c r="M36" i="998"/>
  <c r="F38" i="998"/>
  <c r="J37" i="998"/>
  <c r="J37" i="999"/>
  <c r="F38" i="999"/>
  <c r="AB47" i="999" a="1"/>
  <c r="AB47" i="999" s="1"/>
  <c r="Z47" i="999" a="1"/>
  <c r="Z47" i="999" s="1"/>
  <c r="AO47" i="999" a="1"/>
  <c r="AO47" i="999" s="1"/>
  <c r="W47" i="999"/>
  <c r="R48" i="999"/>
  <c r="V47" i="999"/>
  <c r="AO46" i="172" a="1"/>
  <c r="AO46" i="172" s="1"/>
  <c r="V46" i="172"/>
  <c r="W46" i="172"/>
  <c r="Z46" i="172" a="1"/>
  <c r="Z46" i="172" s="1"/>
  <c r="AB46" i="172" a="1"/>
  <c r="AB46" i="172" s="1"/>
  <c r="R47" i="172"/>
  <c r="V45" i="998" a="1"/>
  <c r="V45" i="998" s="1"/>
  <c r="R46" i="998" a="1"/>
  <c r="R46" i="998" s="1"/>
  <c r="AB45" i="998" a="1"/>
  <c r="AB45" i="998" s="1"/>
  <c r="Z45" i="998" a="1"/>
  <c r="Z45" i="998" s="1"/>
  <c r="AO45" i="998" a="1"/>
  <c r="AO45" i="998" s="1"/>
  <c r="H27" i="1"/>
  <c r="D27" i="1"/>
  <c r="U21" i="1"/>
  <c r="S21" i="1" s="1"/>
  <c r="U18" i="1"/>
  <c r="S18" i="1" s="1"/>
  <c r="W25" i="1"/>
  <c r="U24" i="1"/>
  <c r="S24" i="1" s="1"/>
  <c r="S25" i="1"/>
  <c r="U23" i="1"/>
  <c r="S23" i="1" s="1"/>
  <c r="U25" i="1"/>
  <c r="U22" i="1"/>
  <c r="S22" i="1" s="1"/>
  <c r="H38" i="808" l="1"/>
  <c r="D38" i="808"/>
  <c r="I37" i="808"/>
  <c r="L37" i="808"/>
  <c r="O37" i="808" s="1"/>
  <c r="W47" i="808" a="1"/>
  <c r="W47" i="808" s="1"/>
  <c r="AB47" i="808" a="1"/>
  <c r="AB47" i="808" s="1"/>
  <c r="V47" i="808" a="1"/>
  <c r="V47" i="808" s="1"/>
  <c r="Z47" i="808" a="1"/>
  <c r="Z47" i="808" s="1"/>
  <c r="AO47" i="808" a="1"/>
  <c r="AO47" i="808" s="1"/>
  <c r="R48" i="808" a="1"/>
  <c r="R48" i="808" s="1"/>
  <c r="L37" i="172"/>
  <c r="O37" i="172" s="1"/>
  <c r="I37" i="172"/>
  <c r="D38" i="172"/>
  <c r="H38" i="172"/>
  <c r="I37" i="998"/>
  <c r="L37" i="998"/>
  <c r="O37" i="998" s="1"/>
  <c r="V47" i="172"/>
  <c r="AO47" i="172" a="1"/>
  <c r="AO47" i="172" s="1"/>
  <c r="W47" i="172"/>
  <c r="AB47" i="172" a="1"/>
  <c r="AB47" i="172" s="1"/>
  <c r="R48" i="172"/>
  <c r="Z47" i="172" a="1"/>
  <c r="Z47" i="172" s="1"/>
  <c r="H38" i="998"/>
  <c r="D38" i="998"/>
  <c r="R37" i="1"/>
  <c r="AO36" i="1"/>
  <c r="V36" i="1"/>
  <c r="W36" i="1"/>
  <c r="Z36" i="1"/>
  <c r="AB36" i="1"/>
  <c r="Q26" i="1"/>
  <c r="M26" i="1"/>
  <c r="AO46" i="998" a="1"/>
  <c r="AO46" i="998" s="1"/>
  <c r="AB46" i="998" a="1"/>
  <c r="AB46" i="998" s="1"/>
  <c r="V46" i="998" a="1"/>
  <c r="V46" i="998" s="1"/>
  <c r="W46" i="998" a="1"/>
  <c r="W46" i="998" s="1"/>
  <c r="Z46" i="998" a="1"/>
  <c r="Z46" i="998" s="1"/>
  <c r="R47" i="998" a="1"/>
  <c r="R47" i="998" s="1"/>
  <c r="F28" i="1"/>
  <c r="J27" i="1"/>
  <c r="H38" i="999"/>
  <c r="D38" i="999"/>
  <c r="X19" i="1"/>
  <c r="X20" i="1"/>
  <c r="X23" i="1"/>
  <c r="X24" i="1"/>
  <c r="X21" i="1"/>
  <c r="X25" i="1"/>
  <c r="X22" i="1"/>
  <c r="X18" i="1"/>
  <c r="AA18" i="1" s="1"/>
  <c r="T26" i="1"/>
  <c r="AO48" i="999" a="1"/>
  <c r="AO48" i="999" s="1"/>
  <c r="AB48" i="999" a="1"/>
  <c r="AB48" i="999" s="1"/>
  <c r="Z48" i="999" a="1"/>
  <c r="Z48" i="999" s="1"/>
  <c r="V48" i="999"/>
  <c r="R49" i="999"/>
  <c r="W48" i="999"/>
  <c r="I37" i="999"/>
  <c r="L37" i="999"/>
  <c r="O37" i="999" s="1"/>
  <c r="Q37" i="808" l="1"/>
  <c r="T37" i="808" s="1"/>
  <c r="M37" i="808"/>
  <c r="F39" i="808"/>
  <c r="J38" i="808"/>
  <c r="Z48" i="808" a="1"/>
  <c r="Z48" i="808" s="1"/>
  <c r="R49" i="808" a="1"/>
  <c r="R49" i="808" s="1"/>
  <c r="AB48" i="808" a="1"/>
  <c r="AB48" i="808" s="1"/>
  <c r="V48" i="808" a="1"/>
  <c r="V48" i="808" s="1"/>
  <c r="W48" i="808" a="1"/>
  <c r="W48" i="808" s="1"/>
  <c r="AO48" i="808" a="1"/>
  <c r="AO48" i="808" s="1"/>
  <c r="J38" i="172"/>
  <c r="F39" i="172"/>
  <c r="Q37" i="172"/>
  <c r="T37" i="172" s="1"/>
  <c r="M37" i="172"/>
  <c r="F39" i="998"/>
  <c r="J38" i="998"/>
  <c r="AB49" i="999" a="1"/>
  <c r="AB49" i="999" s="1"/>
  <c r="AO49" i="999" a="1"/>
  <c r="AO49" i="999" s="1"/>
  <c r="Z49" i="999" a="1"/>
  <c r="Z49" i="999" s="1"/>
  <c r="W49" i="999"/>
  <c r="V49" i="999"/>
  <c r="R50" i="999"/>
  <c r="I27" i="1"/>
  <c r="L27" i="1"/>
  <c r="O27" i="1" s="1"/>
  <c r="D28" i="1"/>
  <c r="H28" i="1"/>
  <c r="AA19" i="1"/>
  <c r="AC18" i="1"/>
  <c r="Y18" i="1"/>
  <c r="AB47" i="998" a="1"/>
  <c r="AB47" i="998" s="1"/>
  <c r="R48" i="998" a="1"/>
  <c r="R48" i="998" s="1"/>
  <c r="W47" i="998" a="1"/>
  <c r="W47" i="998" s="1"/>
  <c r="V47" i="998" a="1"/>
  <c r="V47" i="998" s="1"/>
  <c r="Z47" i="998" a="1"/>
  <c r="Z47" i="998" s="1"/>
  <c r="AO47" i="998" a="1"/>
  <c r="AO47" i="998" s="1"/>
  <c r="R38" i="1"/>
  <c r="AB37" i="1"/>
  <c r="AO37" i="1"/>
  <c r="Z37" i="1"/>
  <c r="V37" i="1"/>
  <c r="W37" i="1"/>
  <c r="Q37" i="998"/>
  <c r="T37" i="998" s="1"/>
  <c r="M37" i="998"/>
  <c r="M37" i="999"/>
  <c r="Q37" i="999"/>
  <c r="T37" i="999" s="1"/>
  <c r="J38" i="999"/>
  <c r="F39" i="999"/>
  <c r="V48" i="172"/>
  <c r="AO48" i="172" a="1"/>
  <c r="AO48" i="172" s="1"/>
  <c r="Z48" i="172" a="1"/>
  <c r="Z48" i="172" s="1"/>
  <c r="W48" i="172"/>
  <c r="R49" i="172"/>
  <c r="AB48" i="172" a="1"/>
  <c r="AB48" i="172" s="1"/>
  <c r="I38" i="808" l="1"/>
  <c r="L38" i="808"/>
  <c r="O38" i="808" s="1"/>
  <c r="D39" i="808"/>
  <c r="H39" i="808"/>
  <c r="U37" i="808" a="1"/>
  <c r="U37" i="808" s="1"/>
  <c r="S37" i="808" s="1"/>
  <c r="U36" i="808" a="1"/>
  <c r="U36" i="808" s="1"/>
  <c r="S36" i="808" s="1"/>
  <c r="W37" i="808" a="1"/>
  <c r="W37" i="808" s="1"/>
  <c r="U35" i="808" a="1"/>
  <c r="U35" i="808" s="1"/>
  <c r="S35" i="808" s="1"/>
  <c r="U32" i="808" a="1"/>
  <c r="U32" i="808" s="1"/>
  <c r="S32" i="808" s="1"/>
  <c r="U33" i="808" a="1"/>
  <c r="U33" i="808" s="1"/>
  <c r="S33" i="808" s="1"/>
  <c r="U30" i="808" a="1"/>
  <c r="U30" i="808" s="1"/>
  <c r="S30" i="808" s="1"/>
  <c r="Z49" i="808" a="1"/>
  <c r="Z49" i="808" s="1"/>
  <c r="AB49" i="808" a="1"/>
  <c r="AB49" i="808" s="1"/>
  <c r="V49" i="808" a="1"/>
  <c r="V49" i="808" s="1"/>
  <c r="AO49" i="808" a="1"/>
  <c r="AO49" i="808" s="1"/>
  <c r="R50" i="808" a="1"/>
  <c r="R50" i="808" s="1"/>
  <c r="W49" i="808" a="1"/>
  <c r="W49" i="808" s="1"/>
  <c r="U37" i="172"/>
  <c r="S37" i="172" s="1"/>
  <c r="U33" i="172"/>
  <c r="S33" i="172" s="1"/>
  <c r="W37" i="172"/>
  <c r="U35" i="172"/>
  <c r="S35" i="172" s="1"/>
  <c r="U36" i="172"/>
  <c r="S36" i="172" s="1"/>
  <c r="U32" i="172"/>
  <c r="S32" i="172" s="1"/>
  <c r="U31" i="172"/>
  <c r="S31" i="172" s="1"/>
  <c r="U34" i="172"/>
  <c r="S34" i="172" s="1"/>
  <c r="D39" i="172"/>
  <c r="H39" i="172"/>
  <c r="L38" i="172"/>
  <c r="O38" i="172" s="1"/>
  <c r="I38" i="172"/>
  <c r="AB48" i="998" a="1"/>
  <c r="AB48" i="998" s="1"/>
  <c r="Z48" i="998" a="1"/>
  <c r="Z48" i="998" s="1"/>
  <c r="AO48" i="998" a="1"/>
  <c r="AO48" i="998" s="1"/>
  <c r="R49" i="998" a="1"/>
  <c r="R49" i="998" s="1"/>
  <c r="V48" i="998" a="1"/>
  <c r="V48" i="998" s="1"/>
  <c r="W48" i="998" a="1"/>
  <c r="W48" i="998" s="1"/>
  <c r="J28" i="1"/>
  <c r="F29" i="1"/>
  <c r="L38" i="998"/>
  <c r="O38" i="998" s="1"/>
  <c r="I38" i="998"/>
  <c r="I38" i="999"/>
  <c r="L38" i="999"/>
  <c r="O38" i="999" s="1"/>
  <c r="U36" i="998" a="1"/>
  <c r="U36" i="998" s="1"/>
  <c r="S36" i="998" s="1"/>
  <c r="U34" i="998" a="1"/>
  <c r="U34" i="998" s="1"/>
  <c r="S34" i="998" s="1"/>
  <c r="U35" i="998" a="1"/>
  <c r="U35" i="998" s="1"/>
  <c r="S35" i="998" s="1"/>
  <c r="U37" i="998" a="1"/>
  <c r="U37" i="998" s="1"/>
  <c r="S37" i="998" s="1"/>
  <c r="W37" i="998" a="1"/>
  <c r="W37" i="998" s="1"/>
  <c r="AC19" i="1"/>
  <c r="Y19" i="1"/>
  <c r="AO38" i="1"/>
  <c r="W38" i="1"/>
  <c r="Z38" i="1"/>
  <c r="R39" i="1"/>
  <c r="AB38" i="1"/>
  <c r="V38" i="1"/>
  <c r="H39" i="998"/>
  <c r="D39" i="998"/>
  <c r="U36" i="999"/>
  <c r="S36" i="999" s="1"/>
  <c r="U34" i="999"/>
  <c r="S34" i="999" s="1"/>
  <c r="U31" i="999"/>
  <c r="S31" i="999" s="1"/>
  <c r="U35" i="999"/>
  <c r="S35" i="999" s="1"/>
  <c r="U33" i="999"/>
  <c r="S33" i="999" s="1"/>
  <c r="U37" i="999"/>
  <c r="S37" i="999" s="1"/>
  <c r="W37" i="999"/>
  <c r="Q27" i="1"/>
  <c r="T27" i="1" s="1"/>
  <c r="M27" i="1"/>
  <c r="AI18" i="1"/>
  <c r="AN18" i="1"/>
  <c r="AM18" i="1"/>
  <c r="AD18" i="1"/>
  <c r="AH18" i="1"/>
  <c r="AG18" i="1"/>
  <c r="AE18" i="1"/>
  <c r="AF18" i="1"/>
  <c r="R50" i="172"/>
  <c r="Z49" i="172" a="1"/>
  <c r="Z49" i="172" s="1"/>
  <c r="AB49" i="172" a="1"/>
  <c r="AB49" i="172" s="1"/>
  <c r="V49" i="172"/>
  <c r="W49" i="172"/>
  <c r="AO49" i="172" a="1"/>
  <c r="AO49" i="172" s="1"/>
  <c r="H39" i="999"/>
  <c r="D39" i="999"/>
  <c r="Z50" i="999" a="1"/>
  <c r="Z50" i="999" s="1"/>
  <c r="AO50" i="999" a="1"/>
  <c r="AO50" i="999" s="1"/>
  <c r="AB50" i="999" a="1"/>
  <c r="AB50" i="999" s="1"/>
  <c r="W50" i="999"/>
  <c r="V50" i="999"/>
  <c r="R51" i="999"/>
  <c r="X32" i="808" l="1" a="1"/>
  <c r="X32" i="808" s="1"/>
  <c r="X35" i="808" a="1"/>
  <c r="X35" i="808" s="1"/>
  <c r="X33" i="808" a="1"/>
  <c r="X33" i="808" s="1"/>
  <c r="X37" i="808" a="1"/>
  <c r="X37" i="808" s="1"/>
  <c r="X31" i="808" a="1"/>
  <c r="X31" i="808" s="1"/>
  <c r="X36" i="808" a="1"/>
  <c r="X36" i="808" s="1"/>
  <c r="X30" i="808" a="1"/>
  <c r="X30" i="808" s="1"/>
  <c r="AA30" i="808" s="1"/>
  <c r="X34" i="808" a="1"/>
  <c r="X34" i="808" s="1"/>
  <c r="F40" i="808"/>
  <c r="J39" i="808"/>
  <c r="Q38" i="808"/>
  <c r="T38" i="808" s="1"/>
  <c r="M38" i="808"/>
  <c r="Z50" i="808" a="1"/>
  <c r="Z50" i="808" s="1"/>
  <c r="AB50" i="808" a="1"/>
  <c r="AB50" i="808" s="1"/>
  <c r="W50" i="808" a="1"/>
  <c r="W50" i="808" s="1"/>
  <c r="R51" i="808" a="1"/>
  <c r="R51" i="808" s="1"/>
  <c r="AO50" i="808" a="1"/>
  <c r="AO50" i="808" s="1"/>
  <c r="V50" i="808" a="1"/>
  <c r="V50" i="808" s="1"/>
  <c r="Q38" i="172"/>
  <c r="T38" i="172" s="1"/>
  <c r="M38" i="172"/>
  <c r="X35" i="172"/>
  <c r="X37" i="172"/>
  <c r="X34" i="172"/>
  <c r="X36" i="172"/>
  <c r="X30" i="172"/>
  <c r="AA30" i="172" s="1"/>
  <c r="X33" i="172"/>
  <c r="X32" i="172"/>
  <c r="J39" i="172"/>
  <c r="F40" i="172"/>
  <c r="X33" i="999"/>
  <c r="X32" i="999"/>
  <c r="X36" i="999"/>
  <c r="X34" i="999"/>
  <c r="X30" i="999"/>
  <c r="AA30" i="999" s="1"/>
  <c r="X31" i="999"/>
  <c r="X37" i="999"/>
  <c r="X35" i="999"/>
  <c r="Z39" i="1"/>
  <c r="AB39" i="1"/>
  <c r="W39" i="1"/>
  <c r="V39" i="1"/>
  <c r="AO39" i="1"/>
  <c r="R40" i="1"/>
  <c r="Q38" i="998"/>
  <c r="T38" i="998" s="1"/>
  <c r="M38" i="998"/>
  <c r="J39" i="999"/>
  <c r="F40" i="999"/>
  <c r="R51" i="172"/>
  <c r="V50" i="172"/>
  <c r="AB50" i="172" a="1"/>
  <c r="AB50" i="172" s="1"/>
  <c r="Z50" i="172" a="1"/>
  <c r="Z50" i="172" s="1"/>
  <c r="W50" i="172"/>
  <c r="AO50" i="172" a="1"/>
  <c r="AO50" i="172" s="1"/>
  <c r="AO49" i="998" a="1"/>
  <c r="AO49" i="998" s="1"/>
  <c r="R50" i="998" a="1"/>
  <c r="R50" i="998" s="1"/>
  <c r="Z49" i="998" a="1"/>
  <c r="Z49" i="998" s="1"/>
  <c r="AB49" i="998" a="1"/>
  <c r="AB49" i="998" s="1"/>
  <c r="V49" i="998" a="1"/>
  <c r="V49" i="998" s="1"/>
  <c r="W49" i="998" a="1"/>
  <c r="W49" i="998" s="1"/>
  <c r="AM19" i="1"/>
  <c r="AD19" i="1"/>
  <c r="AG19" i="1"/>
  <c r="AE19" i="1"/>
  <c r="AF19" i="1"/>
  <c r="AI19" i="1"/>
  <c r="AN19" i="1"/>
  <c r="AA20" i="1"/>
  <c r="H29" i="1"/>
  <c r="D29" i="1"/>
  <c r="L28" i="1"/>
  <c r="O28" i="1" s="1"/>
  <c r="I28" i="1"/>
  <c r="AJ18" i="1"/>
  <c r="AK18" i="1"/>
  <c r="AL18" i="1" s="1"/>
  <c r="AB51" i="999" a="1"/>
  <c r="AB51" i="999" s="1"/>
  <c r="V51" i="999"/>
  <c r="Z51" i="999" a="1"/>
  <c r="Z51" i="999" s="1"/>
  <c r="AO51" i="999" a="1"/>
  <c r="AO51" i="999" s="1"/>
  <c r="W51" i="999"/>
  <c r="R52" i="999"/>
  <c r="J39" i="998"/>
  <c r="F40" i="998"/>
  <c r="M38" i="999"/>
  <c r="Q38" i="999"/>
  <c r="T38" i="999" s="1"/>
  <c r="X35" i="998" a="1"/>
  <c r="X35" i="998" s="1"/>
  <c r="X33" i="998" a="1"/>
  <c r="X33" i="998" s="1"/>
  <c r="X34" i="998" a="1"/>
  <c r="X34" i="998" s="1"/>
  <c r="X37" i="998" a="1"/>
  <c r="X37" i="998" s="1"/>
  <c r="X36" i="998" a="1"/>
  <c r="X36" i="998" s="1"/>
  <c r="Y30" i="808" l="1"/>
  <c r="AC30" i="808"/>
  <c r="I39" i="808"/>
  <c r="L39" i="808"/>
  <c r="O39" i="808" s="1"/>
  <c r="H40" i="808"/>
  <c r="D40" i="808"/>
  <c r="AB51" i="808" a="1"/>
  <c r="AB51" i="808" s="1"/>
  <c r="R52" i="808" a="1"/>
  <c r="R52" i="808" s="1"/>
  <c r="V51" i="808" a="1"/>
  <c r="V51" i="808" s="1"/>
  <c r="W51" i="808" a="1"/>
  <c r="W51" i="808" s="1"/>
  <c r="AO51" i="808" a="1"/>
  <c r="AO51" i="808" s="1"/>
  <c r="Z51" i="808" a="1"/>
  <c r="Z51" i="808" s="1"/>
  <c r="AC30" i="172"/>
  <c r="Y30" i="172"/>
  <c r="H40" i="172"/>
  <c r="D40" i="172"/>
  <c r="I39" i="172"/>
  <c r="L39" i="172"/>
  <c r="O39" i="172" s="1"/>
  <c r="Y30" i="999"/>
  <c r="AC30" i="999"/>
  <c r="L39" i="998"/>
  <c r="O39" i="998" s="1"/>
  <c r="I39" i="998"/>
  <c r="Q28" i="1"/>
  <c r="T28" i="1" s="1"/>
  <c r="M28" i="1"/>
  <c r="R52" i="172"/>
  <c r="AB51" i="172" a="1"/>
  <c r="AB51" i="172" s="1"/>
  <c r="Z51" i="172" a="1"/>
  <c r="Z51" i="172" s="1"/>
  <c r="AO51" i="172" a="1"/>
  <c r="AO51" i="172" s="1"/>
  <c r="V51" i="172"/>
  <c r="W51" i="172"/>
  <c r="D40" i="999"/>
  <c r="H40" i="999"/>
  <c r="AB40" i="1"/>
  <c r="Z40" i="1"/>
  <c r="AO40" i="1"/>
  <c r="W40" i="1"/>
  <c r="V40" i="1"/>
  <c r="R41" i="1"/>
  <c r="L39" i="999"/>
  <c r="O39" i="999" s="1"/>
  <c r="I39" i="999"/>
  <c r="W50" i="998" a="1"/>
  <c r="W50" i="998" s="1"/>
  <c r="AB50" i="998" a="1"/>
  <c r="AB50" i="998" s="1"/>
  <c r="R51" i="998" a="1"/>
  <c r="R51" i="998" s="1"/>
  <c r="AO50" i="998" a="1"/>
  <c r="AO50" i="998" s="1"/>
  <c r="Z50" i="998" a="1"/>
  <c r="Z50" i="998" s="1"/>
  <c r="V50" i="998" a="1"/>
  <c r="V50" i="998" s="1"/>
  <c r="H40" i="998"/>
  <c r="D40" i="998"/>
  <c r="AO52" i="999" a="1"/>
  <c r="AO52" i="999" s="1"/>
  <c r="Z52" i="999" a="1"/>
  <c r="Z52" i="999" s="1"/>
  <c r="AB52" i="999" a="1"/>
  <c r="AB52" i="999" s="1"/>
  <c r="V52" i="999"/>
  <c r="R53" i="999"/>
  <c r="W52" i="999"/>
  <c r="AC20" i="1"/>
  <c r="Y20" i="1"/>
  <c r="J29" i="1"/>
  <c r="F30" i="1"/>
  <c r="AK19" i="1"/>
  <c r="AL19" i="1" s="1"/>
  <c r="AA31" i="999"/>
  <c r="F41" i="808" l="1"/>
  <c r="J40" i="808"/>
  <c r="M39" i="808"/>
  <c r="Q39" i="808"/>
  <c r="T39" i="808" s="1"/>
  <c r="AM30" i="808"/>
  <c r="AD30" i="808"/>
  <c r="AE30" i="808"/>
  <c r="AH30" i="808"/>
  <c r="AI30" i="808"/>
  <c r="AN30" i="808"/>
  <c r="AF30" i="808"/>
  <c r="AG30" i="808"/>
  <c r="AA31" i="808"/>
  <c r="R53" i="808" a="1"/>
  <c r="R53" i="808" s="1"/>
  <c r="AO52" i="808" a="1"/>
  <c r="AO52" i="808" s="1"/>
  <c r="Z52" i="808" a="1"/>
  <c r="Z52" i="808" s="1"/>
  <c r="W52" i="808" a="1"/>
  <c r="W52" i="808" s="1"/>
  <c r="AB52" i="808" a="1"/>
  <c r="AB52" i="808" s="1"/>
  <c r="V52" i="808" a="1"/>
  <c r="V52" i="808" s="1"/>
  <c r="M39" i="172"/>
  <c r="Q39" i="172"/>
  <c r="T39" i="172" s="1"/>
  <c r="F41" i="172"/>
  <c r="J40" i="172"/>
  <c r="AD30" i="172"/>
  <c r="AK30" i="172" s="1"/>
  <c r="AL30" i="172" s="1"/>
  <c r="AE30" i="172"/>
  <c r="AG30" i="172"/>
  <c r="AN30" i="172"/>
  <c r="AI30" i="172"/>
  <c r="AF30" i="172"/>
  <c r="AM30" i="172"/>
  <c r="Y31" i="999"/>
  <c r="AC31" i="999"/>
  <c r="Q39" i="999"/>
  <c r="T39" i="999" s="1"/>
  <c r="M39" i="999"/>
  <c r="AI30" i="999"/>
  <c r="AG30" i="999"/>
  <c r="AM30" i="999"/>
  <c r="AE30" i="999"/>
  <c r="AD30" i="999"/>
  <c r="AF30" i="999"/>
  <c r="AN30" i="999"/>
  <c r="R52" i="998" a="1"/>
  <c r="R52" i="998" s="1"/>
  <c r="Z51" i="998" a="1"/>
  <c r="Z51" i="998" s="1"/>
  <c r="W51" i="998" a="1"/>
  <c r="W51" i="998" s="1"/>
  <c r="V51" i="998" a="1"/>
  <c r="V51" i="998" s="1"/>
  <c r="AB51" i="998" a="1"/>
  <c r="AB51" i="998" s="1"/>
  <c r="AO51" i="998" a="1"/>
  <c r="AO51" i="998" s="1"/>
  <c r="AE20" i="1"/>
  <c r="AD20" i="1"/>
  <c r="AI20" i="1"/>
  <c r="AM20" i="1"/>
  <c r="AF20" i="1"/>
  <c r="AN20" i="1"/>
  <c r="AG20" i="1"/>
  <c r="AA21" i="1"/>
  <c r="J40" i="999"/>
  <c r="F41" i="999"/>
  <c r="D30" i="1"/>
  <c r="H30" i="1"/>
  <c r="I29" i="1"/>
  <c r="L29" i="1"/>
  <c r="O29" i="1" s="1"/>
  <c r="AB41" i="1"/>
  <c r="AO41" i="1"/>
  <c r="R42" i="1"/>
  <c r="Z41" i="1"/>
  <c r="V41" i="1"/>
  <c r="Q39" i="998"/>
  <c r="T39" i="998" s="1"/>
  <c r="M39" i="998"/>
  <c r="F41" i="998"/>
  <c r="J40" i="998"/>
  <c r="AB53" i="999" a="1"/>
  <c r="AB53" i="999" s="1"/>
  <c r="Z53" i="999" a="1"/>
  <c r="Z53" i="999" s="1"/>
  <c r="AO53" i="999" a="1"/>
  <c r="AO53" i="999" s="1"/>
  <c r="R54" i="999"/>
  <c r="V53" i="999"/>
  <c r="AB52" i="172" a="1"/>
  <c r="AB52" i="172" s="1"/>
  <c r="R53" i="172"/>
  <c r="AO52" i="172" a="1"/>
  <c r="AO52" i="172" s="1"/>
  <c r="Z52" i="172" a="1"/>
  <c r="Z52" i="172" s="1"/>
  <c r="W52" i="172"/>
  <c r="V52" i="172"/>
  <c r="AK30" i="808" l="1"/>
  <c r="AL30" i="808" s="1"/>
  <c r="AJ30" i="808"/>
  <c r="AC31" i="808"/>
  <c r="Y31" i="808"/>
  <c r="L40" i="808"/>
  <c r="O40" i="808" s="1"/>
  <c r="I40" i="808"/>
  <c r="H41" i="808"/>
  <c r="D41" i="808"/>
  <c r="V53" i="808" a="1"/>
  <c r="V53" i="808" s="1"/>
  <c r="R54" i="808" a="1"/>
  <c r="R54" i="808" s="1"/>
  <c r="AB53" i="808" a="1"/>
  <c r="AB53" i="808" s="1"/>
  <c r="Z53" i="808" a="1"/>
  <c r="Z53" i="808" s="1"/>
  <c r="AO53" i="808" a="1"/>
  <c r="AO53" i="808" s="1"/>
  <c r="I40" i="172"/>
  <c r="L40" i="172"/>
  <c r="O40" i="172" s="1"/>
  <c r="D41" i="172"/>
  <c r="H41" i="172"/>
  <c r="Y21" i="1"/>
  <c r="AC21" i="1"/>
  <c r="J30" i="1"/>
  <c r="F31" i="1"/>
  <c r="Z54" i="999" a="1"/>
  <c r="Z54" i="999" s="1"/>
  <c r="AB54" i="999" a="1"/>
  <c r="AB54" i="999" s="1"/>
  <c r="AO54" i="999" a="1"/>
  <c r="AO54" i="999" s="1"/>
  <c r="V54" i="999"/>
  <c r="R55" i="999"/>
  <c r="W54" i="999"/>
  <c r="L40" i="998"/>
  <c r="O40" i="998" s="1"/>
  <c r="I40" i="998"/>
  <c r="W42" i="1"/>
  <c r="R43" i="1"/>
  <c r="AB42" i="1"/>
  <c r="AO42" i="1"/>
  <c r="V42" i="1"/>
  <c r="Z42" i="1"/>
  <c r="H41" i="999"/>
  <c r="D41" i="999"/>
  <c r="AK30" i="999"/>
  <c r="AL30" i="999" s="1"/>
  <c r="AO53" i="172" a="1"/>
  <c r="AO53" i="172" s="1"/>
  <c r="V53" i="172"/>
  <c r="R54" i="172"/>
  <c r="AB53" i="172" a="1"/>
  <c r="AB53" i="172" s="1"/>
  <c r="Z53" i="172" a="1"/>
  <c r="Z53" i="172" s="1"/>
  <c r="D41" i="998"/>
  <c r="H41" i="998"/>
  <c r="I40" i="999"/>
  <c r="L40" i="999"/>
  <c r="O40" i="999" s="1"/>
  <c r="Q29" i="1"/>
  <c r="T29" i="1" s="1"/>
  <c r="M29" i="1"/>
  <c r="AK20" i="1"/>
  <c r="AL20" i="1" s="1"/>
  <c r="AG31" i="999"/>
  <c r="AI31" i="999"/>
  <c r="AH31" i="999"/>
  <c r="AF31" i="999"/>
  <c r="AD31" i="999"/>
  <c r="AM31" i="999"/>
  <c r="AN31" i="999"/>
  <c r="AE31" i="999"/>
  <c r="AA32" i="999"/>
  <c r="V52" i="998" a="1"/>
  <c r="V52" i="998" s="1"/>
  <c r="Z52" i="998" a="1"/>
  <c r="Z52" i="998" s="1"/>
  <c r="R53" i="998" a="1"/>
  <c r="R53" i="998" s="1"/>
  <c r="W52" i="998" a="1"/>
  <c r="W52" i="998" s="1"/>
  <c r="AO52" i="998" a="1"/>
  <c r="AO52" i="998" s="1"/>
  <c r="AB52" i="998" a="1"/>
  <c r="AB52" i="998" s="1"/>
  <c r="J41" i="808" l="1"/>
  <c r="F42" i="808"/>
  <c r="M40" i="808"/>
  <c r="Q40" i="808"/>
  <c r="T40" i="808" s="1"/>
  <c r="AN31" i="808"/>
  <c r="AG31" i="808"/>
  <c r="AD31" i="808"/>
  <c r="AK31" i="808" s="1"/>
  <c r="AL31" i="808" s="1"/>
  <c r="AM31" i="808"/>
  <c r="AI31" i="808"/>
  <c r="AE31" i="808"/>
  <c r="AF31" i="808"/>
  <c r="AA32" i="808"/>
  <c r="Z54" i="808" a="1"/>
  <c r="Z54" i="808" s="1"/>
  <c r="R55" i="808" a="1"/>
  <c r="R55" i="808" s="1"/>
  <c r="AB54" i="808" a="1"/>
  <c r="AB54" i="808" s="1"/>
  <c r="V54" i="808" a="1"/>
  <c r="V54" i="808" s="1"/>
  <c r="AO54" i="808" a="1"/>
  <c r="AO54" i="808" s="1"/>
  <c r="W54" i="808" a="1"/>
  <c r="W54" i="808" s="1"/>
  <c r="J41" i="172"/>
  <c r="F42" i="172"/>
  <c r="M40" i="172"/>
  <c r="Q40" i="172"/>
  <c r="T40" i="172" s="1"/>
  <c r="M40" i="998"/>
  <c r="Q40" i="998"/>
  <c r="T40" i="998" s="1"/>
  <c r="AB55" i="999" a="1"/>
  <c r="AB55" i="999" s="1"/>
  <c r="Z55" i="999" a="1"/>
  <c r="Z55" i="999" s="1"/>
  <c r="AO55" i="999" a="1"/>
  <c r="AO55" i="999" s="1"/>
  <c r="W55" i="999"/>
  <c r="V55" i="999"/>
  <c r="R56" i="999"/>
  <c r="F42" i="998"/>
  <c r="J41" i="998"/>
  <c r="V54" i="172"/>
  <c r="W54" i="172"/>
  <c r="AB54" i="172" a="1"/>
  <c r="AB54" i="172" s="1"/>
  <c r="AO54" i="172" a="1"/>
  <c r="AO54" i="172" s="1"/>
  <c r="Z54" i="172" a="1"/>
  <c r="Z54" i="172" s="1"/>
  <c r="R55" i="172"/>
  <c r="J41" i="999"/>
  <c r="F42" i="999"/>
  <c r="AH21" i="1"/>
  <c r="AN21" i="1"/>
  <c r="AF21" i="1"/>
  <c r="AG21" i="1"/>
  <c r="AM21" i="1"/>
  <c r="AI21" i="1"/>
  <c r="AE21" i="1"/>
  <c r="AD21" i="1"/>
  <c r="AA22" i="1"/>
  <c r="AJ31" i="999"/>
  <c r="AK31" i="999"/>
  <c r="AL31" i="999" s="1"/>
  <c r="H31" i="1"/>
  <c r="D31" i="1"/>
  <c r="I30" i="1"/>
  <c r="L30" i="1"/>
  <c r="O30" i="1" s="1"/>
  <c r="AB53" i="998" a="1"/>
  <c r="AB53" i="998" s="1"/>
  <c r="Z53" i="998" a="1"/>
  <c r="Z53" i="998" s="1"/>
  <c r="AO53" i="998" a="1"/>
  <c r="AO53" i="998" s="1"/>
  <c r="V53" i="998" a="1"/>
  <c r="V53" i="998" s="1"/>
  <c r="R54" i="998" a="1"/>
  <c r="R54" i="998" s="1"/>
  <c r="Y32" i="999"/>
  <c r="AC32" i="999"/>
  <c r="R44" i="1"/>
  <c r="Z43" i="1"/>
  <c r="W43" i="1"/>
  <c r="AO43" i="1"/>
  <c r="V43" i="1"/>
  <c r="AB43" i="1"/>
  <c r="M40" i="999"/>
  <c r="Q40" i="999"/>
  <c r="T40" i="999" s="1"/>
  <c r="AC32" i="808" l="1"/>
  <c r="Y32" i="808"/>
  <c r="D42" i="808"/>
  <c r="H42" i="808"/>
  <c r="I41" i="808"/>
  <c r="L41" i="808"/>
  <c r="O41" i="808" s="1"/>
  <c r="W55" i="808" a="1"/>
  <c r="W55" i="808" s="1"/>
  <c r="AB55" i="808" a="1"/>
  <c r="AB55" i="808" s="1"/>
  <c r="R56" i="808" a="1"/>
  <c r="R56" i="808" s="1"/>
  <c r="V55" i="808" a="1"/>
  <c r="V55" i="808" s="1"/>
  <c r="AO55" i="808" a="1"/>
  <c r="AO55" i="808" s="1"/>
  <c r="Z55" i="808" a="1"/>
  <c r="Z55" i="808" s="1"/>
  <c r="D42" i="172"/>
  <c r="H42" i="172"/>
  <c r="L41" i="172"/>
  <c r="O41" i="172" s="1"/>
  <c r="I41" i="172"/>
  <c r="Z55" i="172" a="1"/>
  <c r="Z55" i="172" s="1"/>
  <c r="AO55" i="172" a="1"/>
  <c r="AO55" i="172" s="1"/>
  <c r="W55" i="172"/>
  <c r="AB55" i="172" a="1"/>
  <c r="AB55" i="172" s="1"/>
  <c r="R56" i="172"/>
  <c r="V55" i="172"/>
  <c r="AO56" i="999" a="1"/>
  <c r="AO56" i="999" s="1"/>
  <c r="AB56" i="999" a="1"/>
  <c r="AB56" i="999" s="1"/>
  <c r="Z56" i="999" a="1"/>
  <c r="Z56" i="999" s="1"/>
  <c r="V56" i="999"/>
  <c r="W56" i="999"/>
  <c r="R57" i="999"/>
  <c r="AD32" i="999"/>
  <c r="AI32" i="999"/>
  <c r="AG32" i="999"/>
  <c r="AF32" i="999"/>
  <c r="AE32" i="999"/>
  <c r="AN32" i="999"/>
  <c r="AM32" i="999"/>
  <c r="AA33" i="999"/>
  <c r="Q30" i="1"/>
  <c r="T30" i="1" s="1"/>
  <c r="M30" i="1"/>
  <c r="Y22" i="1"/>
  <c r="AC22" i="1"/>
  <c r="AK21" i="1"/>
  <c r="AL21" i="1" s="1"/>
  <c r="AJ21" i="1"/>
  <c r="AB44" i="1"/>
  <c r="V44" i="1"/>
  <c r="R45" i="1"/>
  <c r="W44" i="1"/>
  <c r="AO44" i="1"/>
  <c r="Z44" i="1"/>
  <c r="H42" i="999"/>
  <c r="D42" i="999"/>
  <c r="I41" i="999"/>
  <c r="L41" i="999"/>
  <c r="O41" i="999" s="1"/>
  <c r="L41" i="998"/>
  <c r="O41" i="998" s="1"/>
  <c r="I41" i="998"/>
  <c r="J31" i="1"/>
  <c r="F32" i="1"/>
  <c r="H42" i="998"/>
  <c r="D42" i="998"/>
  <c r="AB54" i="998" a="1"/>
  <c r="AB54" i="998" s="1"/>
  <c r="R55" i="998" a="1"/>
  <c r="R55" i="998" s="1"/>
  <c r="V54" i="998" a="1"/>
  <c r="V54" i="998" s="1"/>
  <c r="Z54" i="998" a="1"/>
  <c r="Z54" i="998" s="1"/>
  <c r="AO54" i="998" a="1"/>
  <c r="AO54" i="998" s="1"/>
  <c r="W54" i="998" a="1"/>
  <c r="W54" i="998" s="1"/>
  <c r="M41" i="808" l="1"/>
  <c r="Q41" i="808"/>
  <c r="T41" i="808" s="1"/>
  <c r="J42" i="808"/>
  <c r="F43" i="808"/>
  <c r="AM32" i="808"/>
  <c r="AD32" i="808"/>
  <c r="AG32" i="808"/>
  <c r="AF32" i="808"/>
  <c r="AI32" i="808"/>
  <c r="AN32" i="808"/>
  <c r="AE32" i="808"/>
  <c r="AA33" i="808"/>
  <c r="AH32" i="808"/>
  <c r="V56" i="808" a="1"/>
  <c r="V56" i="808" s="1"/>
  <c r="R57" i="808" a="1"/>
  <c r="R57" i="808" s="1"/>
  <c r="AB56" i="808" a="1"/>
  <c r="AB56" i="808" s="1"/>
  <c r="AO56" i="808" a="1"/>
  <c r="AO56" i="808" s="1"/>
  <c r="W56" i="808" a="1"/>
  <c r="W56" i="808" s="1"/>
  <c r="Z56" i="808" a="1"/>
  <c r="Z56" i="808" s="1"/>
  <c r="Q41" i="172"/>
  <c r="T41" i="172" s="1"/>
  <c r="M41" i="172"/>
  <c r="F43" i="172"/>
  <c r="J42" i="172"/>
  <c r="Z56" i="172" a="1"/>
  <c r="Z56" i="172" s="1"/>
  <c r="W56" i="172"/>
  <c r="V56" i="172"/>
  <c r="AO56" i="172" a="1"/>
  <c r="AO56" i="172" s="1"/>
  <c r="AB56" i="172" a="1"/>
  <c r="AB56" i="172" s="1"/>
  <c r="R57" i="172"/>
  <c r="Q41" i="999"/>
  <c r="T41" i="999" s="1"/>
  <c r="M41" i="999"/>
  <c r="AK32" i="999"/>
  <c r="AL32" i="999" s="1"/>
  <c r="J42" i="998"/>
  <c r="F43" i="998"/>
  <c r="H32" i="1"/>
  <c r="D32" i="1"/>
  <c r="Y33" i="999"/>
  <c r="AC33" i="999"/>
  <c r="AB57" i="999" a="1"/>
  <c r="AB57" i="999" s="1"/>
  <c r="Z57" i="999" a="1"/>
  <c r="Z57" i="999" s="1"/>
  <c r="AO57" i="999" a="1"/>
  <c r="AO57" i="999" s="1"/>
  <c r="W57" i="999"/>
  <c r="V57" i="999"/>
  <c r="R58" i="999"/>
  <c r="I31" i="1"/>
  <c r="L31" i="1"/>
  <c r="O31" i="1" s="1"/>
  <c r="V45" i="1"/>
  <c r="R46" i="1"/>
  <c r="AB45" i="1"/>
  <c r="AO45" i="1"/>
  <c r="Z45" i="1"/>
  <c r="W45" i="1"/>
  <c r="F43" i="999"/>
  <c r="J42" i="999"/>
  <c r="V55" i="998" a="1"/>
  <c r="V55" i="998" s="1"/>
  <c r="AB55" i="998" a="1"/>
  <c r="AB55" i="998" s="1"/>
  <c r="W55" i="998" a="1"/>
  <c r="W55" i="998" s="1"/>
  <c r="AO55" i="998" a="1"/>
  <c r="AO55" i="998" s="1"/>
  <c r="R56" i="998" a="1"/>
  <c r="R56" i="998" s="1"/>
  <c r="Z55" i="998" a="1"/>
  <c r="Z55" i="998" s="1"/>
  <c r="M41" i="998"/>
  <c r="Q41" i="998"/>
  <c r="T41" i="998" s="1"/>
  <c r="AG22" i="1"/>
  <c r="AE22" i="1"/>
  <c r="AI22" i="1"/>
  <c r="AH22" i="1"/>
  <c r="AN22" i="1"/>
  <c r="AM22" i="1"/>
  <c r="AD22" i="1"/>
  <c r="AF22" i="1"/>
  <c r="AA23" i="1"/>
  <c r="AJ32" i="808" l="1"/>
  <c r="AK32" i="808"/>
  <c r="AL32" i="808" s="1"/>
  <c r="AC33" i="808"/>
  <c r="Y33" i="808"/>
  <c r="H43" i="808"/>
  <c r="D43" i="808"/>
  <c r="L42" i="808"/>
  <c r="O42" i="808" s="1"/>
  <c r="I42" i="808"/>
  <c r="Z57" i="808" a="1"/>
  <c r="Z57" i="808" s="1"/>
  <c r="R58" i="808" a="1"/>
  <c r="R58" i="808" s="1"/>
  <c r="V57" i="808" a="1"/>
  <c r="V57" i="808" s="1"/>
  <c r="W57" i="808" a="1"/>
  <c r="W57" i="808" s="1"/>
  <c r="AB57" i="808" a="1"/>
  <c r="AB57" i="808" s="1"/>
  <c r="AO57" i="808" a="1"/>
  <c r="AO57" i="808" s="1"/>
  <c r="I42" i="172"/>
  <c r="L42" i="172"/>
  <c r="O42" i="172" s="1"/>
  <c r="H43" i="172"/>
  <c r="D43" i="172"/>
  <c r="M31" i="1"/>
  <c r="Q31" i="1"/>
  <c r="T31" i="1" s="1"/>
  <c r="V57" i="172"/>
  <c r="Z57" i="172" a="1"/>
  <c r="Z57" i="172" s="1"/>
  <c r="AB57" i="172" a="1"/>
  <c r="AB57" i="172" s="1"/>
  <c r="W57" i="172"/>
  <c r="AO57" i="172" a="1"/>
  <c r="AO57" i="172" s="1"/>
  <c r="R58" i="172"/>
  <c r="L42" i="999"/>
  <c r="O42" i="999" s="1"/>
  <c r="I42" i="999"/>
  <c r="D43" i="999"/>
  <c r="H43" i="999"/>
  <c r="AO56" i="998" a="1"/>
  <c r="AO56" i="998" s="1"/>
  <c r="AB56" i="998" a="1"/>
  <c r="AB56" i="998" s="1"/>
  <c r="W56" i="998" a="1"/>
  <c r="W56" i="998" s="1"/>
  <c r="V56" i="998" a="1"/>
  <c r="V56" i="998" s="1"/>
  <c r="R57" i="998" a="1"/>
  <c r="R57" i="998" s="1"/>
  <c r="Z56" i="998" a="1"/>
  <c r="Z56" i="998" s="1"/>
  <c r="J32" i="1"/>
  <c r="F33" i="1"/>
  <c r="V46" i="1"/>
  <c r="Z46" i="1"/>
  <c r="W46" i="1"/>
  <c r="R47" i="1"/>
  <c r="AB46" i="1"/>
  <c r="AO46" i="1"/>
  <c r="AC23" i="1"/>
  <c r="Y23" i="1"/>
  <c r="Z58" i="999" a="1"/>
  <c r="Z58" i="999" s="1"/>
  <c r="AB58" i="999" a="1"/>
  <c r="AB58" i="999" s="1"/>
  <c r="AO58" i="999" a="1"/>
  <c r="AO58" i="999" s="1"/>
  <c r="V58" i="999"/>
  <c r="R59" i="999"/>
  <c r="W58" i="999"/>
  <c r="AD33" i="999"/>
  <c r="AM33" i="999"/>
  <c r="AG33" i="999"/>
  <c r="AN33" i="999"/>
  <c r="AH33" i="999"/>
  <c r="AF33" i="999"/>
  <c r="AI33" i="999"/>
  <c r="AE33" i="999"/>
  <c r="AA34" i="999"/>
  <c r="D43" i="998"/>
  <c r="H43" i="998"/>
  <c r="AJ22" i="1"/>
  <c r="AK22" i="1"/>
  <c r="AL22" i="1" s="1"/>
  <c r="L42" i="998"/>
  <c r="O42" i="998" s="1"/>
  <c r="I42" i="998"/>
  <c r="Q42" i="808" l="1"/>
  <c r="T42" i="808" s="1"/>
  <c r="M42" i="808"/>
  <c r="J43" i="808"/>
  <c r="F44" i="808"/>
  <c r="AN33" i="808"/>
  <c r="AF33" i="808"/>
  <c r="AG33" i="808"/>
  <c r="AD33" i="808"/>
  <c r="AA34" i="808"/>
  <c r="AM33" i="808"/>
  <c r="AE33" i="808"/>
  <c r="AI33" i="808"/>
  <c r="AH33" i="808"/>
  <c r="AB58" i="808" a="1"/>
  <c r="AB58" i="808" s="1"/>
  <c r="V58" i="808" a="1"/>
  <c r="V58" i="808" s="1"/>
  <c r="Z58" i="808" a="1"/>
  <c r="Z58" i="808" s="1"/>
  <c r="R59" i="808" a="1"/>
  <c r="R59" i="808" s="1"/>
  <c r="W58" i="808" a="1"/>
  <c r="W58" i="808" s="1"/>
  <c r="AO58" i="808" a="1"/>
  <c r="AO58" i="808" s="1"/>
  <c r="J43" i="172"/>
  <c r="F44" i="172"/>
  <c r="Q42" i="172"/>
  <c r="T42" i="172" s="1"/>
  <c r="M42" i="172"/>
  <c r="M42" i="999"/>
  <c r="Q42" i="999"/>
  <c r="T42" i="999" s="1"/>
  <c r="W47" i="1"/>
  <c r="AO47" i="1"/>
  <c r="R48" i="1"/>
  <c r="Z47" i="1"/>
  <c r="AB47" i="1"/>
  <c r="V47" i="1"/>
  <c r="AO59" i="999" a="1"/>
  <c r="AO59" i="999" s="1"/>
  <c r="AB59" i="999" a="1"/>
  <c r="AB59" i="999" s="1"/>
  <c r="Z59" i="999" a="1"/>
  <c r="Z59" i="999" s="1"/>
  <c r="R60" i="999"/>
  <c r="W59" i="999"/>
  <c r="V59" i="999"/>
  <c r="F44" i="998"/>
  <c r="J43" i="998"/>
  <c r="M42" i="998"/>
  <c r="Q42" i="998"/>
  <c r="T42" i="998" s="1"/>
  <c r="AH23" i="1"/>
  <c r="AF23" i="1"/>
  <c r="AD23" i="1"/>
  <c r="AI23" i="1"/>
  <c r="AM23" i="1"/>
  <c r="AE23" i="1"/>
  <c r="AN23" i="1"/>
  <c r="AG23" i="1"/>
  <c r="AA24" i="1"/>
  <c r="I32" i="1"/>
  <c r="L32" i="1"/>
  <c r="O32" i="1" s="1"/>
  <c r="J43" i="999"/>
  <c r="F44" i="999"/>
  <c r="Z58" i="172" a="1"/>
  <c r="Z58" i="172" s="1"/>
  <c r="W58" i="172"/>
  <c r="AB58" i="172" a="1"/>
  <c r="AB58" i="172" s="1"/>
  <c r="AO58" i="172" a="1"/>
  <c r="AO58" i="172" s="1"/>
  <c r="V58" i="172"/>
  <c r="R59" i="172"/>
  <c r="AC34" i="999"/>
  <c r="Y34" i="999"/>
  <c r="AK33" i="999"/>
  <c r="AL33" i="999" s="1"/>
  <c r="AJ33" i="999"/>
  <c r="D33" i="1"/>
  <c r="H33" i="1"/>
  <c r="W57" i="998" a="1"/>
  <c r="W57" i="998" s="1"/>
  <c r="V57" i="998" a="1"/>
  <c r="V57" i="998" s="1"/>
  <c r="AB57" i="998" a="1"/>
  <c r="AB57" i="998" s="1"/>
  <c r="R58" i="998" a="1"/>
  <c r="R58" i="998" s="1"/>
  <c r="AO57" i="998" a="1"/>
  <c r="AO57" i="998" s="1"/>
  <c r="Z57" i="998" a="1"/>
  <c r="Z57" i="998" s="1"/>
  <c r="AK33" i="808" l="1"/>
  <c r="AL33" i="808" s="1"/>
  <c r="AJ33" i="808"/>
  <c r="D44" i="808"/>
  <c r="H44" i="808"/>
  <c r="I43" i="808"/>
  <c r="L43" i="808"/>
  <c r="O43" i="808" s="1"/>
  <c r="Y34" i="808"/>
  <c r="AC34" i="808"/>
  <c r="W59" i="808" a="1"/>
  <c r="W59" i="808" s="1"/>
  <c r="AO59" i="808" a="1"/>
  <c r="AO59" i="808" s="1"/>
  <c r="Z59" i="808" a="1"/>
  <c r="Z59" i="808" s="1"/>
  <c r="V59" i="808" a="1"/>
  <c r="V59" i="808" s="1"/>
  <c r="R60" i="808" a="1"/>
  <c r="R60" i="808" s="1"/>
  <c r="AB59" i="808" a="1"/>
  <c r="AB59" i="808" s="1"/>
  <c r="D44" i="172"/>
  <c r="H44" i="172"/>
  <c r="L43" i="172"/>
  <c r="O43" i="172" s="1"/>
  <c r="I43" i="172"/>
  <c r="AG34" i="999"/>
  <c r="AH34" i="999"/>
  <c r="AE34" i="999"/>
  <c r="AM34" i="999"/>
  <c r="AI34" i="999"/>
  <c r="AN34" i="999"/>
  <c r="AD34" i="999"/>
  <c r="AF34" i="999"/>
  <c r="AA35" i="999"/>
  <c r="M32" i="1"/>
  <c r="Q32" i="1"/>
  <c r="T32" i="1" s="1"/>
  <c r="AK23" i="1"/>
  <c r="AL23" i="1" s="1"/>
  <c r="AJ23" i="1"/>
  <c r="AO60" i="999" a="1"/>
  <c r="AO60" i="999" s="1"/>
  <c r="AB60" i="999" a="1"/>
  <c r="AB60" i="999" s="1"/>
  <c r="Z60" i="999" a="1"/>
  <c r="Z60" i="999" s="1"/>
  <c r="W60" i="999"/>
  <c r="R61" i="999"/>
  <c r="V60" i="999"/>
  <c r="D44" i="999"/>
  <c r="H44" i="999"/>
  <c r="J33" i="1"/>
  <c r="F34" i="1"/>
  <c r="L43" i="999"/>
  <c r="O43" i="999" s="1"/>
  <c r="I43" i="999"/>
  <c r="Y24" i="1"/>
  <c r="AC24" i="1"/>
  <c r="AB59" i="172" a="1"/>
  <c r="AB59" i="172" s="1"/>
  <c r="Z59" i="172" a="1"/>
  <c r="Z59" i="172" s="1"/>
  <c r="AO59" i="172" a="1"/>
  <c r="AO59" i="172" s="1"/>
  <c r="V59" i="172"/>
  <c r="W59" i="172"/>
  <c r="R60" i="172"/>
  <c r="L43" i="998"/>
  <c r="O43" i="998" s="1"/>
  <c r="I43" i="998"/>
  <c r="AO48" i="1"/>
  <c r="W48" i="1"/>
  <c r="Z48" i="1"/>
  <c r="AB48" i="1"/>
  <c r="V48" i="1"/>
  <c r="R49" i="1"/>
  <c r="V58" i="998" a="1"/>
  <c r="V58" i="998" s="1"/>
  <c r="AO58" i="998" a="1"/>
  <c r="AO58" i="998" s="1"/>
  <c r="Z58" i="998" a="1"/>
  <c r="Z58" i="998" s="1"/>
  <c r="W58" i="998" a="1"/>
  <c r="W58" i="998" s="1"/>
  <c r="AB58" i="998" a="1"/>
  <c r="AB58" i="998" s="1"/>
  <c r="R59" i="998" a="1"/>
  <c r="R59" i="998" s="1"/>
  <c r="D44" i="998"/>
  <c r="H44" i="998"/>
  <c r="AG34" i="808" l="1"/>
  <c r="AI34" i="808"/>
  <c r="AM34" i="808"/>
  <c r="AE34" i="808"/>
  <c r="AF34" i="808"/>
  <c r="AA35" i="808"/>
  <c r="AD34" i="808"/>
  <c r="AK34" i="808" s="1"/>
  <c r="AL34" i="808" s="1"/>
  <c r="AN34" i="808"/>
  <c r="Q43" i="808"/>
  <c r="T43" i="808" s="1"/>
  <c r="M43" i="808"/>
  <c r="F45" i="808"/>
  <c r="J44" i="808"/>
  <c r="R61" i="808" a="1"/>
  <c r="R61" i="808" s="1"/>
  <c r="AO60" i="808" a="1"/>
  <c r="AO60" i="808" s="1"/>
  <c r="V60" i="808" a="1"/>
  <c r="V60" i="808" s="1"/>
  <c r="Z60" i="808" a="1"/>
  <c r="Z60" i="808" s="1"/>
  <c r="AB60" i="808" a="1"/>
  <c r="AB60" i="808" s="1"/>
  <c r="W60" i="808" a="1"/>
  <c r="W60" i="808" s="1"/>
  <c r="M43" i="172"/>
  <c r="Q43" i="172"/>
  <c r="T43" i="172" s="1"/>
  <c r="J44" i="172"/>
  <c r="F45" i="172"/>
  <c r="R50" i="1"/>
  <c r="AO49" i="1"/>
  <c r="Z49" i="1"/>
  <c r="AB49" i="1"/>
  <c r="V49" i="1"/>
  <c r="M43" i="998"/>
  <c r="Q43" i="998"/>
  <c r="T43" i="998" s="1"/>
  <c r="H34" i="1"/>
  <c r="D34" i="1"/>
  <c r="L33" i="1"/>
  <c r="O33" i="1" s="1"/>
  <c r="I33" i="1"/>
  <c r="V59" i="998" a="1"/>
  <c r="V59" i="998" s="1"/>
  <c r="AO59" i="998" a="1"/>
  <c r="AO59" i="998" s="1"/>
  <c r="Z59" i="998" a="1"/>
  <c r="Z59" i="998" s="1"/>
  <c r="R60" i="998" a="1"/>
  <c r="R60" i="998" s="1"/>
  <c r="W59" i="998" a="1"/>
  <c r="W59" i="998" s="1"/>
  <c r="AB59" i="998" a="1"/>
  <c r="AB59" i="998" s="1"/>
  <c r="AE24" i="1"/>
  <c r="AF24" i="1"/>
  <c r="AH24" i="1"/>
  <c r="AI24" i="1"/>
  <c r="AG24" i="1"/>
  <c r="AD24" i="1"/>
  <c r="AN24" i="1"/>
  <c r="AM24" i="1"/>
  <c r="AA25" i="1"/>
  <c r="AB61" i="999" a="1"/>
  <c r="AB61" i="999" s="1"/>
  <c r="AO61" i="999" a="1"/>
  <c r="AO61" i="999" s="1"/>
  <c r="Z61" i="999" a="1"/>
  <c r="Z61" i="999" s="1"/>
  <c r="V61" i="999"/>
  <c r="R62" i="999"/>
  <c r="R61" i="172"/>
  <c r="AO60" i="172" a="1"/>
  <c r="AO60" i="172" s="1"/>
  <c r="W60" i="172"/>
  <c r="Z60" i="172" a="1"/>
  <c r="Z60" i="172" s="1"/>
  <c r="V60" i="172"/>
  <c r="AB60" i="172" a="1"/>
  <c r="AB60" i="172" s="1"/>
  <c r="AC35" i="999"/>
  <c r="Y35" i="999"/>
  <c r="J44" i="999"/>
  <c r="F45" i="999"/>
  <c r="J44" i="998"/>
  <c r="F45" i="998"/>
  <c r="Q43" i="999"/>
  <c r="T43" i="999" s="1"/>
  <c r="M43" i="999"/>
  <c r="AK34" i="999"/>
  <c r="AL34" i="999" s="1"/>
  <c r="AJ34" i="999"/>
  <c r="AC35" i="808" l="1"/>
  <c r="Y35" i="808"/>
  <c r="I44" i="808"/>
  <c r="L44" i="808"/>
  <c r="O44" i="808" s="1"/>
  <c r="H45" i="808"/>
  <c r="D45" i="808"/>
  <c r="V61" i="808" a="1"/>
  <c r="V61" i="808" s="1"/>
  <c r="AB61" i="808" a="1"/>
  <c r="AB61" i="808" s="1"/>
  <c r="Z61" i="808" a="1"/>
  <c r="Z61" i="808" s="1"/>
  <c r="AO61" i="808" a="1"/>
  <c r="AO61" i="808" s="1"/>
  <c r="R62" i="808" a="1"/>
  <c r="R62" i="808" s="1"/>
  <c r="D45" i="172"/>
  <c r="H45" i="172"/>
  <c r="I44" i="172"/>
  <c r="L44" i="172"/>
  <c r="O44" i="172" s="1"/>
  <c r="H45" i="999"/>
  <c r="D45" i="999"/>
  <c r="L44" i="998"/>
  <c r="O44" i="998" s="1"/>
  <c r="I44" i="998"/>
  <c r="F35" i="1"/>
  <c r="J34" i="1"/>
  <c r="L44" i="999"/>
  <c r="O44" i="999" s="1"/>
  <c r="I44" i="999"/>
  <c r="AD35" i="999"/>
  <c r="AH35" i="999"/>
  <c r="AM35" i="999"/>
  <c r="AF35" i="999"/>
  <c r="AE35" i="999"/>
  <c r="AG35" i="999"/>
  <c r="AI35" i="999"/>
  <c r="AN35" i="999"/>
  <c r="AA36" i="999"/>
  <c r="AC25" i="1"/>
  <c r="Y25" i="1"/>
  <c r="D45" i="998"/>
  <c r="H45" i="998"/>
  <c r="AB50" i="1"/>
  <c r="AO50" i="1"/>
  <c r="R51" i="1"/>
  <c r="V50" i="1"/>
  <c r="Z50" i="1"/>
  <c r="W50" i="1"/>
  <c r="AB61" i="172" a="1"/>
  <c r="AB61" i="172" s="1"/>
  <c r="Z61" i="172" a="1"/>
  <c r="Z61" i="172" s="1"/>
  <c r="V61" i="172"/>
  <c r="AO61" i="172" a="1"/>
  <c r="AO61" i="172" s="1"/>
  <c r="R62" i="172"/>
  <c r="Z62" i="999" a="1"/>
  <c r="Z62" i="999" s="1"/>
  <c r="AB62" i="999" a="1"/>
  <c r="AB62" i="999" s="1"/>
  <c r="AO62" i="999" a="1"/>
  <c r="AO62" i="999" s="1"/>
  <c r="W62" i="999"/>
  <c r="V62" i="999"/>
  <c r="R63" i="999"/>
  <c r="AK24" i="1"/>
  <c r="AL24" i="1" s="1"/>
  <c r="AJ24" i="1"/>
  <c r="V60" i="998" a="1"/>
  <c r="V60" i="998" s="1"/>
  <c r="R61" i="998" a="1"/>
  <c r="R61" i="998" s="1"/>
  <c r="AO60" i="998" a="1"/>
  <c r="AO60" i="998" s="1"/>
  <c r="W60" i="998" a="1"/>
  <c r="W60" i="998" s="1"/>
  <c r="Z60" i="998" a="1"/>
  <c r="Z60" i="998" s="1"/>
  <c r="AB60" i="998" a="1"/>
  <c r="AB60" i="998" s="1"/>
  <c r="Q33" i="1"/>
  <c r="T33" i="1" s="1"/>
  <c r="M33" i="1"/>
  <c r="F46" i="808" l="1"/>
  <c r="J45" i="808"/>
  <c r="M44" i="808"/>
  <c r="Q44" i="808"/>
  <c r="T44" i="808" s="1"/>
  <c r="AM35" i="808"/>
  <c r="AF35" i="808"/>
  <c r="AG35" i="808"/>
  <c r="AD35" i="808"/>
  <c r="AI35" i="808"/>
  <c r="AH35" i="808"/>
  <c r="AE35" i="808"/>
  <c r="AA36" i="808"/>
  <c r="AN35" i="808"/>
  <c r="W62" i="808" a="1"/>
  <c r="W62" i="808" s="1"/>
  <c r="V62" i="808" a="1"/>
  <c r="V62" i="808" s="1"/>
  <c r="AO62" i="808" a="1"/>
  <c r="AO62" i="808" s="1"/>
  <c r="AB62" i="808" a="1"/>
  <c r="AB62" i="808" s="1"/>
  <c r="Z62" i="808" a="1"/>
  <c r="Z62" i="808" s="1"/>
  <c r="R63" i="808" a="1"/>
  <c r="R63" i="808" s="1"/>
  <c r="Q44" i="172"/>
  <c r="T44" i="172" s="1"/>
  <c r="M44" i="172"/>
  <c r="J45" i="172"/>
  <c r="F46" i="172"/>
  <c r="AB51" i="1"/>
  <c r="R52" i="1"/>
  <c r="W51" i="1"/>
  <c r="V51" i="1"/>
  <c r="AO51" i="1"/>
  <c r="Z51" i="1"/>
  <c r="AC36" i="999"/>
  <c r="Y36" i="999"/>
  <c r="AK35" i="999"/>
  <c r="AL35" i="999" s="1"/>
  <c r="AJ35" i="999"/>
  <c r="AB61" i="998" a="1"/>
  <c r="AB61" i="998" s="1"/>
  <c r="V61" i="998" a="1"/>
  <c r="V61" i="998" s="1"/>
  <c r="Z61" i="998" a="1"/>
  <c r="Z61" i="998" s="1"/>
  <c r="AO61" i="998" a="1"/>
  <c r="AO61" i="998" s="1"/>
  <c r="R62" i="998" a="1"/>
  <c r="R62" i="998" s="1"/>
  <c r="Z63" i="999" a="1"/>
  <c r="Z63" i="999" s="1"/>
  <c r="AO63" i="999" a="1"/>
  <c r="AO63" i="999" s="1"/>
  <c r="AB63" i="999" a="1"/>
  <c r="AB63" i="999" s="1"/>
  <c r="R64" i="999"/>
  <c r="W63" i="999"/>
  <c r="V63" i="999"/>
  <c r="W62" i="172"/>
  <c r="AB62" i="172" a="1"/>
  <c r="AB62" i="172" s="1"/>
  <c r="Z62" i="172" a="1"/>
  <c r="Z62" i="172" s="1"/>
  <c r="R63" i="172"/>
  <c r="V62" i="172"/>
  <c r="AO62" i="172" a="1"/>
  <c r="AO62" i="172" s="1"/>
  <c r="J45" i="998"/>
  <c r="F46" i="998"/>
  <c r="U31" i="1"/>
  <c r="S31" i="1" s="1"/>
  <c r="U27" i="1"/>
  <c r="S27" i="1" s="1"/>
  <c r="U29" i="1"/>
  <c r="S29" i="1" s="1"/>
  <c r="U32" i="1"/>
  <c r="S32" i="1" s="1"/>
  <c r="U30" i="1"/>
  <c r="S30" i="1" s="1"/>
  <c r="U33" i="1"/>
  <c r="S33" i="1" s="1"/>
  <c r="W33" i="1"/>
  <c r="Q44" i="999"/>
  <c r="T44" i="999" s="1"/>
  <c r="M44" i="999"/>
  <c r="M44" i="998"/>
  <c r="Q44" i="998"/>
  <c r="T44" i="998" s="1"/>
  <c r="AM25" i="1"/>
  <c r="AH25" i="1"/>
  <c r="AI25" i="1"/>
  <c r="AN25" i="1"/>
  <c r="AE25" i="1"/>
  <c r="AF25" i="1"/>
  <c r="AG25" i="1"/>
  <c r="AD25" i="1"/>
  <c r="I34" i="1"/>
  <c r="L34" i="1"/>
  <c r="O34" i="1" s="1"/>
  <c r="J45" i="999"/>
  <c r="F46" i="999"/>
  <c r="D35" i="1"/>
  <c r="H35" i="1"/>
  <c r="AJ35" i="808" l="1"/>
  <c r="AK35" i="808"/>
  <c r="AL35" i="808" s="1"/>
  <c r="Y36" i="808"/>
  <c r="AC36" i="808"/>
  <c r="L45" i="808"/>
  <c r="O45" i="808" s="1"/>
  <c r="I45" i="808"/>
  <c r="H46" i="808"/>
  <c r="D46" i="808"/>
  <c r="AO63" i="808" a="1"/>
  <c r="AO63" i="808" s="1"/>
  <c r="V63" i="808" a="1"/>
  <c r="V63" i="808" s="1"/>
  <c r="R64" i="808" a="1"/>
  <c r="R64" i="808" s="1"/>
  <c r="AB63" i="808" a="1"/>
  <c r="AB63" i="808" s="1"/>
  <c r="Z63" i="808" a="1"/>
  <c r="Z63" i="808" s="1"/>
  <c r="W63" i="808" a="1"/>
  <c r="W63" i="808" s="1"/>
  <c r="D46" i="172"/>
  <c r="H46" i="172"/>
  <c r="I45" i="172"/>
  <c r="L45" i="172"/>
  <c r="O45" i="172" s="1"/>
  <c r="J35" i="1"/>
  <c r="F36" i="1"/>
  <c r="AO64" i="999" a="1"/>
  <c r="AO64" i="999" s="1"/>
  <c r="Z64" i="999" a="1"/>
  <c r="Z64" i="999" s="1"/>
  <c r="AB64" i="999" a="1"/>
  <c r="AB64" i="999" s="1"/>
  <c r="W64" i="999"/>
  <c r="V64" i="999"/>
  <c r="R65" i="999"/>
  <c r="AB62" i="998" a="1"/>
  <c r="AB62" i="998" s="1"/>
  <c r="AO62" i="998" a="1"/>
  <c r="AO62" i="998" s="1"/>
  <c r="V62" i="998" a="1"/>
  <c r="V62" i="998" s="1"/>
  <c r="Z62" i="998" a="1"/>
  <c r="Z62" i="998" s="1"/>
  <c r="R63" i="998" a="1"/>
  <c r="R63" i="998" s="1"/>
  <c r="W62" i="998" a="1"/>
  <c r="W62" i="998" s="1"/>
  <c r="V52" i="1"/>
  <c r="Z52" i="1"/>
  <c r="AO52" i="1"/>
  <c r="W52" i="1"/>
  <c r="R53" i="1"/>
  <c r="AB52" i="1"/>
  <c r="D46" i="999"/>
  <c r="H46" i="999"/>
  <c r="AJ25" i="1"/>
  <c r="AK25" i="1"/>
  <c r="AL25" i="1" s="1"/>
  <c r="I45" i="999"/>
  <c r="L45" i="999"/>
  <c r="O45" i="999" s="1"/>
  <c r="X30" i="1"/>
  <c r="X31" i="1"/>
  <c r="X27" i="1"/>
  <c r="X32" i="1"/>
  <c r="X29" i="1"/>
  <c r="X28" i="1"/>
  <c r="X33" i="1"/>
  <c r="T34" i="1"/>
  <c r="H46" i="998"/>
  <c r="D46" i="998"/>
  <c r="M34" i="1"/>
  <c r="Q34" i="1"/>
  <c r="L45" i="998"/>
  <c r="O45" i="998" s="1"/>
  <c r="I45" i="998"/>
  <c r="AE36" i="999"/>
  <c r="AH36" i="999"/>
  <c r="AI36" i="999"/>
  <c r="AF36" i="999"/>
  <c r="AD36" i="999"/>
  <c r="AN36" i="999"/>
  <c r="AG36" i="999"/>
  <c r="AM36" i="999"/>
  <c r="AA37" i="999"/>
  <c r="AB63" i="172" a="1"/>
  <c r="AB63" i="172" s="1"/>
  <c r="AO63" i="172" a="1"/>
  <c r="AO63" i="172" s="1"/>
  <c r="V63" i="172"/>
  <c r="R64" i="172"/>
  <c r="Z63" i="172" a="1"/>
  <c r="Z63" i="172" s="1"/>
  <c r="W63" i="172"/>
  <c r="F47" i="808" l="1"/>
  <c r="J46" i="808"/>
  <c r="M45" i="808"/>
  <c r="Q45" i="808"/>
  <c r="T45" i="808" s="1"/>
  <c r="AI36" i="808"/>
  <c r="AF36" i="808"/>
  <c r="AE36" i="808"/>
  <c r="AG36" i="808"/>
  <c r="AM36" i="808"/>
  <c r="AA37" i="808"/>
  <c r="AN36" i="808"/>
  <c r="AD36" i="808"/>
  <c r="AH36" i="808"/>
  <c r="V64" i="808" a="1"/>
  <c r="V64" i="808" s="1"/>
  <c r="Z64" i="808" a="1"/>
  <c r="Z64" i="808" s="1"/>
  <c r="R65" i="808" a="1"/>
  <c r="R65" i="808" s="1"/>
  <c r="AB64" i="808" a="1"/>
  <c r="AB64" i="808" s="1"/>
  <c r="AO64" i="808" a="1"/>
  <c r="AO64" i="808" s="1"/>
  <c r="W64" i="808" a="1"/>
  <c r="W64" i="808" s="1"/>
  <c r="Q45" i="172"/>
  <c r="T45" i="172" s="1"/>
  <c r="M45" i="172"/>
  <c r="J46" i="172"/>
  <c r="F47" i="172"/>
  <c r="W64" i="172"/>
  <c r="AB64" i="172" a="1"/>
  <c r="AB64" i="172" s="1"/>
  <c r="Z64" i="172" a="1"/>
  <c r="Z64" i="172" s="1"/>
  <c r="AO64" i="172" a="1"/>
  <c r="AO64" i="172" s="1"/>
  <c r="V64" i="172"/>
  <c r="R65" i="172"/>
  <c r="AC37" i="999"/>
  <c r="Y37" i="999"/>
  <c r="J46" i="998"/>
  <c r="F47" i="998"/>
  <c r="AO63" i="998" a="1"/>
  <c r="AO63" i="998" s="1"/>
  <c r="W63" i="998" a="1"/>
  <c r="W63" i="998" s="1"/>
  <c r="V63" i="998" a="1"/>
  <c r="V63" i="998" s="1"/>
  <c r="Z63" i="998" a="1"/>
  <c r="Z63" i="998" s="1"/>
  <c r="R64" i="998" a="1"/>
  <c r="R64" i="998" s="1"/>
  <c r="AB63" i="998" a="1"/>
  <c r="AB63" i="998" s="1"/>
  <c r="AB65" i="999" a="1"/>
  <c r="AB65" i="999" s="1"/>
  <c r="Z65" i="999" a="1"/>
  <c r="Z65" i="999" s="1"/>
  <c r="AO65" i="999" a="1"/>
  <c r="AO65" i="999" s="1"/>
  <c r="W65" i="999"/>
  <c r="R66" i="999"/>
  <c r="V65" i="999"/>
  <c r="D36" i="1"/>
  <c r="H36" i="1"/>
  <c r="I35" i="1"/>
  <c r="L35" i="1"/>
  <c r="O35" i="1" s="1"/>
  <c r="AJ36" i="999"/>
  <c r="AK36" i="999"/>
  <c r="AL36" i="999" s="1"/>
  <c r="M45" i="998"/>
  <c r="Q45" i="998"/>
  <c r="T45" i="998" s="1"/>
  <c r="M45" i="999"/>
  <c r="Q45" i="999"/>
  <c r="T45" i="999" s="1"/>
  <c r="F47" i="999"/>
  <c r="J46" i="999"/>
  <c r="AO53" i="1"/>
  <c r="W53" i="1"/>
  <c r="R54" i="1"/>
  <c r="V53" i="1"/>
  <c r="Z53" i="1"/>
  <c r="AB53" i="1"/>
  <c r="AJ36" i="808" l="1"/>
  <c r="AK36" i="808"/>
  <c r="AL36" i="808" s="1"/>
  <c r="U42" i="808" a="1"/>
  <c r="U42" i="808" s="1"/>
  <c r="S42" i="808" s="1"/>
  <c r="U45" i="808" a="1"/>
  <c r="U45" i="808" s="1"/>
  <c r="S45" i="808" s="1"/>
  <c r="U43" i="808" a="1"/>
  <c r="U43" i="808" s="1"/>
  <c r="S43" i="808" s="1"/>
  <c r="U41" i="808" a="1"/>
  <c r="U41" i="808" s="1"/>
  <c r="S41" i="808" s="1"/>
  <c r="U44" i="808" a="1"/>
  <c r="U44" i="808" s="1"/>
  <c r="S44" i="808" s="1"/>
  <c r="W45" i="808" a="1"/>
  <c r="W45" i="808" s="1"/>
  <c r="Y37" i="808"/>
  <c r="AC37" i="808"/>
  <c r="L46" i="808"/>
  <c r="O46" i="808" s="1"/>
  <c r="I46" i="808"/>
  <c r="D47" i="808"/>
  <c r="H47" i="808"/>
  <c r="V65" i="808" a="1"/>
  <c r="V65" i="808" s="1"/>
  <c r="R66" i="808" a="1"/>
  <c r="R66" i="808" s="1"/>
  <c r="AO65" i="808" a="1"/>
  <c r="AO65" i="808" s="1"/>
  <c r="Z65" i="808" a="1"/>
  <c r="Z65" i="808" s="1"/>
  <c r="W65" i="808" a="1"/>
  <c r="W65" i="808" s="1"/>
  <c r="AB65" i="808" a="1"/>
  <c r="AB65" i="808" s="1"/>
  <c r="D47" i="172"/>
  <c r="H47" i="172"/>
  <c r="I46" i="172"/>
  <c r="L46" i="172"/>
  <c r="O46" i="172" s="1"/>
  <c r="U44" i="172"/>
  <c r="S44" i="172" s="1"/>
  <c r="U45" i="172"/>
  <c r="S45" i="172" s="1"/>
  <c r="U42" i="172"/>
  <c r="S42" i="172" s="1"/>
  <c r="W45" i="172"/>
  <c r="U43" i="172"/>
  <c r="S43" i="172" s="1"/>
  <c r="U41" i="172"/>
  <c r="S41" i="172" s="1"/>
  <c r="AB54" i="1"/>
  <c r="W54" i="1"/>
  <c r="Z54" i="1"/>
  <c r="V54" i="1"/>
  <c r="R55" i="1"/>
  <c r="AO54" i="1"/>
  <c r="L46" i="999"/>
  <c r="O46" i="999" s="1"/>
  <c r="I46" i="999"/>
  <c r="I46" i="998"/>
  <c r="L46" i="998"/>
  <c r="O46" i="998" s="1"/>
  <c r="D47" i="999"/>
  <c r="H47" i="999"/>
  <c r="Z66" i="999" a="1"/>
  <c r="Z66" i="999" s="1"/>
  <c r="AB66" i="999" a="1"/>
  <c r="AB66" i="999" s="1"/>
  <c r="AO66" i="999" a="1"/>
  <c r="AO66" i="999" s="1"/>
  <c r="W66" i="999"/>
  <c r="V66" i="999"/>
  <c r="R67" i="999"/>
  <c r="U44" i="999"/>
  <c r="S44" i="999" s="1"/>
  <c r="U45" i="999"/>
  <c r="S45" i="999" s="1"/>
  <c r="W45" i="999"/>
  <c r="U42" i="999"/>
  <c r="S42" i="999" s="1"/>
  <c r="U43" i="999"/>
  <c r="S43" i="999" s="1"/>
  <c r="AH37" i="999"/>
  <c r="AE37" i="999"/>
  <c r="AI37" i="999"/>
  <c r="AM37" i="999"/>
  <c r="AD37" i="999"/>
  <c r="AG37" i="999"/>
  <c r="AN37" i="999"/>
  <c r="AF37" i="999"/>
  <c r="Q35" i="1"/>
  <c r="T35" i="1" s="1"/>
  <c r="M35" i="1"/>
  <c r="AB65" i="172" a="1"/>
  <c r="AB65" i="172" s="1"/>
  <c r="Z65" i="172" a="1"/>
  <c r="Z65" i="172" s="1"/>
  <c r="V65" i="172"/>
  <c r="R66" i="172"/>
  <c r="W65" i="172"/>
  <c r="AO65" i="172" a="1"/>
  <c r="AO65" i="172" s="1"/>
  <c r="J36" i="1"/>
  <c r="F37" i="1"/>
  <c r="W45" i="998" a="1"/>
  <c r="W45" i="998" s="1"/>
  <c r="U43" i="998" a="1"/>
  <c r="U43" i="998" s="1"/>
  <c r="S43" i="998" s="1"/>
  <c r="U44" i="998" a="1"/>
  <c r="U44" i="998" s="1"/>
  <c r="S44" i="998" s="1"/>
  <c r="U45" i="998" a="1"/>
  <c r="U45" i="998" s="1"/>
  <c r="S45" i="998" s="1"/>
  <c r="AB64" i="998" a="1"/>
  <c r="AB64" i="998" s="1"/>
  <c r="W64" i="998" a="1"/>
  <c r="W64" i="998" s="1"/>
  <c r="Z64" i="998" a="1"/>
  <c r="Z64" i="998" s="1"/>
  <c r="R65" i="998" a="1"/>
  <c r="R65" i="998" s="1"/>
  <c r="AO64" i="998" a="1"/>
  <c r="AO64" i="998" s="1"/>
  <c r="V64" i="998" a="1"/>
  <c r="V64" i="998" s="1"/>
  <c r="H47" i="998"/>
  <c r="D47" i="998"/>
  <c r="X45" i="808" l="1" a="1"/>
  <c r="X45" i="808" s="1"/>
  <c r="X41" i="808" a="1"/>
  <c r="X41" i="808" s="1"/>
  <c r="X40" i="808" a="1"/>
  <c r="X40" i="808" s="1"/>
  <c r="X44" i="808" a="1"/>
  <c r="X44" i="808" s="1"/>
  <c r="X42" i="808" a="1"/>
  <c r="X42" i="808" s="1"/>
  <c r="X38" i="808" a="1"/>
  <c r="X38" i="808" s="1"/>
  <c r="AA38" i="808" s="1"/>
  <c r="X43" i="808" a="1"/>
  <c r="X43" i="808" s="1"/>
  <c r="J47" i="808"/>
  <c r="F48" i="808"/>
  <c r="AE37" i="808"/>
  <c r="AH37" i="808"/>
  <c r="AM37" i="808"/>
  <c r="AD37" i="808"/>
  <c r="AI37" i="808"/>
  <c r="AG37" i="808"/>
  <c r="AN37" i="808"/>
  <c r="AF37" i="808"/>
  <c r="Q46" i="808"/>
  <c r="T46" i="808" s="1"/>
  <c r="M46" i="808"/>
  <c r="AO66" i="808" a="1"/>
  <c r="AO66" i="808" s="1"/>
  <c r="AB66" i="808" a="1"/>
  <c r="AB66" i="808" s="1"/>
  <c r="V66" i="808" a="1"/>
  <c r="V66" i="808" s="1"/>
  <c r="Z66" i="808" a="1"/>
  <c r="Z66" i="808" s="1"/>
  <c r="R67" i="808" a="1"/>
  <c r="R67" i="808" s="1"/>
  <c r="W66" i="808" a="1"/>
  <c r="W66" i="808" s="1"/>
  <c r="X42" i="172"/>
  <c r="X38" i="172"/>
  <c r="X41" i="172"/>
  <c r="X39" i="172"/>
  <c r="X40" i="172"/>
  <c r="X43" i="172"/>
  <c r="X44" i="172"/>
  <c r="X45" i="172"/>
  <c r="M46" i="172"/>
  <c r="Q46" i="172"/>
  <c r="T46" i="172" s="1"/>
  <c r="F48" i="172"/>
  <c r="J47" i="172"/>
  <c r="F48" i="998"/>
  <c r="J47" i="998"/>
  <c r="X41" i="999"/>
  <c r="X44" i="999"/>
  <c r="X40" i="999"/>
  <c r="X39" i="999"/>
  <c r="X43" i="999"/>
  <c r="X45" i="999"/>
  <c r="X42" i="999"/>
  <c r="Z66" i="172" a="1"/>
  <c r="Z66" i="172" s="1"/>
  <c r="R67" i="172"/>
  <c r="AB66" i="172" a="1"/>
  <c r="AB66" i="172" s="1"/>
  <c r="AO66" i="172" a="1"/>
  <c r="AO66" i="172" s="1"/>
  <c r="W66" i="172"/>
  <c r="V66" i="172"/>
  <c r="Q46" i="998"/>
  <c r="T46" i="998" s="1"/>
  <c r="M46" i="998"/>
  <c r="X43" i="998" a="1"/>
  <c r="X43" i="998" s="1"/>
  <c r="X45" i="998" a="1"/>
  <c r="X45" i="998" s="1"/>
  <c r="X40" i="998" a="1"/>
  <c r="X40" i="998" s="1"/>
  <c r="X42" i="998" a="1"/>
  <c r="X42" i="998" s="1"/>
  <c r="X44" i="998" a="1"/>
  <c r="X44" i="998" s="1"/>
  <c r="X41" i="998" a="1"/>
  <c r="X41" i="998" s="1"/>
  <c r="D37" i="1"/>
  <c r="H37" i="1"/>
  <c r="AK37" i="999"/>
  <c r="AL37" i="999" s="1"/>
  <c r="AJ37" i="999"/>
  <c r="J47" i="999"/>
  <c r="F48" i="999"/>
  <c r="M46" i="999"/>
  <c r="Q46" i="999"/>
  <c r="T46" i="999" s="1"/>
  <c r="V55" i="1"/>
  <c r="W55" i="1"/>
  <c r="Z55" i="1"/>
  <c r="AO55" i="1"/>
  <c r="AB55" i="1"/>
  <c r="R56" i="1"/>
  <c r="W65" i="998" a="1"/>
  <c r="W65" i="998" s="1"/>
  <c r="AO65" i="998" a="1"/>
  <c r="AO65" i="998" s="1"/>
  <c r="Z65" i="998" a="1"/>
  <c r="Z65" i="998" s="1"/>
  <c r="V65" i="998" a="1"/>
  <c r="V65" i="998" s="1"/>
  <c r="R66" i="998" a="1"/>
  <c r="R66" i="998" s="1"/>
  <c r="AB65" i="998" a="1"/>
  <c r="AB65" i="998" s="1"/>
  <c r="L36" i="1"/>
  <c r="O36" i="1" s="1"/>
  <c r="I36" i="1"/>
  <c r="AB67" i="999" a="1"/>
  <c r="AB67" i="999" s="1"/>
  <c r="Z67" i="999" a="1"/>
  <c r="Z67" i="999" s="1"/>
  <c r="AO67" i="999" a="1"/>
  <c r="AO67" i="999" s="1"/>
  <c r="V67" i="999"/>
  <c r="W67" i="999"/>
  <c r="R68" i="999"/>
  <c r="I47" i="808" l="1"/>
  <c r="L47" i="808"/>
  <c r="O47" i="808" s="1"/>
  <c r="Y38" i="808"/>
  <c r="AC38" i="808"/>
  <c r="AK37" i="808"/>
  <c r="AL37" i="808" s="1"/>
  <c r="AJ37" i="808"/>
  <c r="D48" i="808"/>
  <c r="H48" i="808"/>
  <c r="Z67" i="808" a="1"/>
  <c r="Z67" i="808" s="1"/>
  <c r="W67" i="808" a="1"/>
  <c r="W67" i="808" s="1"/>
  <c r="AB67" i="808" a="1"/>
  <c r="AB67" i="808" s="1"/>
  <c r="V67" i="808" a="1"/>
  <c r="V67" i="808" s="1"/>
  <c r="R68" i="808" a="1"/>
  <c r="R68" i="808" s="1"/>
  <c r="AO67" i="808" a="1"/>
  <c r="AO67" i="808" s="1"/>
  <c r="I47" i="172"/>
  <c r="L47" i="172"/>
  <c r="O47" i="172" s="1"/>
  <c r="H48" i="172"/>
  <c r="D48" i="172"/>
  <c r="AB56" i="1"/>
  <c r="V56" i="1"/>
  <c r="AO56" i="1"/>
  <c r="Z56" i="1"/>
  <c r="W56" i="1"/>
  <c r="R57" i="1"/>
  <c r="I47" i="998"/>
  <c r="L47" i="998"/>
  <c r="O47" i="998" s="1"/>
  <c r="Z67" i="172" a="1"/>
  <c r="Z67" i="172" s="1"/>
  <c r="AO67" i="172" a="1"/>
  <c r="AO67" i="172" s="1"/>
  <c r="AB67" i="172" a="1"/>
  <c r="AB67" i="172" s="1"/>
  <c r="W67" i="172"/>
  <c r="V67" i="172"/>
  <c r="R68" i="172"/>
  <c r="D48" i="998"/>
  <c r="H48" i="998"/>
  <c r="AO68" i="999" a="1"/>
  <c r="AO68" i="999" s="1"/>
  <c r="V68" i="999"/>
  <c r="Z68" i="999" a="1"/>
  <c r="Z68" i="999" s="1"/>
  <c r="AB68" i="999" a="1"/>
  <c r="AB68" i="999" s="1"/>
  <c r="W68" i="999"/>
  <c r="R69" i="999"/>
  <c r="Q36" i="1"/>
  <c r="T36" i="1" s="1"/>
  <c r="M36" i="1"/>
  <c r="F38" i="1"/>
  <c r="J37" i="1"/>
  <c r="W66" i="998" a="1"/>
  <c r="W66" i="998" s="1"/>
  <c r="AO66" i="998" a="1"/>
  <c r="AO66" i="998" s="1"/>
  <c r="R67" i="998" a="1"/>
  <c r="R67" i="998" s="1"/>
  <c r="V66" i="998" a="1"/>
  <c r="V66" i="998" s="1"/>
  <c r="Z66" i="998" a="1"/>
  <c r="Z66" i="998" s="1"/>
  <c r="AB66" i="998" a="1"/>
  <c r="AB66" i="998" s="1"/>
  <c r="D48" i="999"/>
  <c r="H48" i="999"/>
  <c r="L47" i="999"/>
  <c r="O47" i="999" s="1"/>
  <c r="I47" i="999"/>
  <c r="F49" i="808" l="1"/>
  <c r="J48" i="808"/>
  <c r="AI38" i="808"/>
  <c r="AM38" i="808"/>
  <c r="AF38" i="808"/>
  <c r="AD38" i="808"/>
  <c r="AK38" i="808" s="1"/>
  <c r="AL38" i="808" s="1"/>
  <c r="AN38" i="808"/>
  <c r="AE38" i="808"/>
  <c r="AG38" i="808"/>
  <c r="M47" i="808"/>
  <c r="Q47" i="808"/>
  <c r="T47" i="808" s="1"/>
  <c r="W68" i="808" a="1"/>
  <c r="W68" i="808" s="1"/>
  <c r="AB68" i="808" a="1"/>
  <c r="AB68" i="808" s="1"/>
  <c r="Z68" i="808" a="1"/>
  <c r="Z68" i="808" s="1"/>
  <c r="V68" i="808" a="1"/>
  <c r="V68" i="808" s="1"/>
  <c r="AO68" i="808" a="1"/>
  <c r="AO68" i="808" s="1"/>
  <c r="R69" i="808" a="1"/>
  <c r="R69" i="808" s="1"/>
  <c r="F49" i="172"/>
  <c r="J48" i="172"/>
  <c r="M47" i="172"/>
  <c r="Q47" i="172"/>
  <c r="T47" i="172" s="1"/>
  <c r="Z68" i="172" a="1"/>
  <c r="Z68" i="172" s="1"/>
  <c r="V68" i="172"/>
  <c r="R69" i="172"/>
  <c r="AO68" i="172" a="1"/>
  <c r="AO68" i="172" s="1"/>
  <c r="AB68" i="172" a="1"/>
  <c r="AB68" i="172" s="1"/>
  <c r="W68" i="172"/>
  <c r="AB69" i="999" a="1"/>
  <c r="AB69" i="999" s="1"/>
  <c r="AO69" i="999" a="1"/>
  <c r="AO69" i="999" s="1"/>
  <c r="Z69" i="999" a="1"/>
  <c r="Z69" i="999" s="1"/>
  <c r="V69" i="999"/>
  <c r="R70" i="999"/>
  <c r="L37" i="1"/>
  <c r="O37" i="1" s="1"/>
  <c r="I37" i="1"/>
  <c r="J48" i="999"/>
  <c r="F49" i="999"/>
  <c r="D38" i="1"/>
  <c r="H38" i="1"/>
  <c r="J48" i="998"/>
  <c r="F49" i="998"/>
  <c r="M47" i="998"/>
  <c r="Q47" i="998"/>
  <c r="T47" i="998" s="1"/>
  <c r="V57" i="1"/>
  <c r="AO57" i="1"/>
  <c r="Z57" i="1"/>
  <c r="AB57" i="1"/>
  <c r="R58" i="1"/>
  <c r="Z67" i="998" a="1"/>
  <c r="Z67" i="998" s="1"/>
  <c r="V67" i="998" a="1"/>
  <c r="V67" i="998" s="1"/>
  <c r="R68" i="998" a="1"/>
  <c r="R68" i="998" s="1"/>
  <c r="AO67" i="998" a="1"/>
  <c r="AO67" i="998" s="1"/>
  <c r="AB67" i="998" a="1"/>
  <c r="AB67" i="998" s="1"/>
  <c r="W67" i="998" a="1"/>
  <c r="W67" i="998" s="1"/>
  <c r="M47" i="999"/>
  <c r="Q47" i="999"/>
  <c r="T47" i="999" s="1"/>
  <c r="I48" i="808" l="1"/>
  <c r="L48" i="808"/>
  <c r="O48" i="808" s="1"/>
  <c r="H49" i="808"/>
  <c r="D49" i="808"/>
  <c r="AB69" i="808" a="1"/>
  <c r="AB69" i="808" s="1"/>
  <c r="Z69" i="808" a="1"/>
  <c r="Z69" i="808" s="1"/>
  <c r="AO69" i="808" a="1"/>
  <c r="AO69" i="808" s="1"/>
  <c r="R70" i="808" a="1"/>
  <c r="R70" i="808" s="1"/>
  <c r="V69" i="808" a="1"/>
  <c r="V69" i="808" s="1"/>
  <c r="L48" i="172"/>
  <c r="O48" i="172" s="1"/>
  <c r="I48" i="172"/>
  <c r="D49" i="172"/>
  <c r="H49" i="172"/>
  <c r="I48" i="999"/>
  <c r="L48" i="999"/>
  <c r="O48" i="999" s="1"/>
  <c r="Z70" i="999" a="1"/>
  <c r="Z70" i="999" s="1"/>
  <c r="AO70" i="999" a="1"/>
  <c r="AO70" i="999" s="1"/>
  <c r="AB70" i="999" a="1"/>
  <c r="AB70" i="999" s="1"/>
  <c r="W70" i="999"/>
  <c r="R71" i="999"/>
  <c r="V70" i="999"/>
  <c r="AB69" i="172" a="1"/>
  <c r="AB69" i="172" s="1"/>
  <c r="AO69" i="172" a="1"/>
  <c r="AO69" i="172" s="1"/>
  <c r="V69" i="172"/>
  <c r="Z69" i="172" a="1"/>
  <c r="Z69" i="172" s="1"/>
  <c r="R70" i="172"/>
  <c r="J38" i="1"/>
  <c r="F39" i="1"/>
  <c r="AB68" i="998" a="1"/>
  <c r="AB68" i="998" s="1"/>
  <c r="V68" i="998" a="1"/>
  <c r="V68" i="998" s="1"/>
  <c r="R69" i="998" a="1"/>
  <c r="R69" i="998" s="1"/>
  <c r="W68" i="998" a="1"/>
  <c r="W68" i="998" s="1"/>
  <c r="AO68" i="998" a="1"/>
  <c r="AO68" i="998" s="1"/>
  <c r="Z68" i="998" a="1"/>
  <c r="Z68" i="998" s="1"/>
  <c r="W58" i="1"/>
  <c r="V58" i="1"/>
  <c r="AO58" i="1"/>
  <c r="R59" i="1"/>
  <c r="AB58" i="1"/>
  <c r="Z58" i="1"/>
  <c r="D49" i="998"/>
  <c r="H49" i="998"/>
  <c r="D49" i="999"/>
  <c r="H49" i="999"/>
  <c r="Q37" i="1"/>
  <c r="T37" i="1" s="1"/>
  <c r="M37" i="1"/>
  <c r="I48" i="998"/>
  <c r="L48" i="998"/>
  <c r="O48" i="998" s="1"/>
  <c r="F50" i="808" l="1"/>
  <c r="J49" i="808"/>
  <c r="M48" i="808"/>
  <c r="Q48" i="808"/>
  <c r="T48" i="808" s="1"/>
  <c r="Z70" i="808" a="1"/>
  <c r="Z70" i="808" s="1"/>
  <c r="W70" i="808" a="1"/>
  <c r="W70" i="808" s="1"/>
  <c r="R71" i="808" a="1"/>
  <c r="R71" i="808" s="1"/>
  <c r="AB70" i="808" a="1"/>
  <c r="AB70" i="808" s="1"/>
  <c r="V70" i="808" a="1"/>
  <c r="V70" i="808" s="1"/>
  <c r="AO70" i="808" a="1"/>
  <c r="AO70" i="808" s="1"/>
  <c r="J49" i="172"/>
  <c r="F50" i="172"/>
  <c r="Q48" i="172"/>
  <c r="T48" i="172" s="1"/>
  <c r="M48" i="172"/>
  <c r="Q48" i="998"/>
  <c r="T48" i="998" s="1"/>
  <c r="M48" i="998"/>
  <c r="AB71" i="999" a="1"/>
  <c r="AB71" i="999" s="1"/>
  <c r="Z71" i="999" a="1"/>
  <c r="Z71" i="999" s="1"/>
  <c r="AO71" i="999" a="1"/>
  <c r="AO71" i="999" s="1"/>
  <c r="W71" i="999"/>
  <c r="R72" i="999"/>
  <c r="V71" i="999"/>
  <c r="Z70" i="172" a="1"/>
  <c r="Z70" i="172" s="1"/>
  <c r="AO70" i="172" a="1"/>
  <c r="AO70" i="172" s="1"/>
  <c r="V70" i="172"/>
  <c r="W70" i="172"/>
  <c r="AB70" i="172" a="1"/>
  <c r="AB70" i="172" s="1"/>
  <c r="R71" i="172"/>
  <c r="F50" i="999"/>
  <c r="J49" i="999"/>
  <c r="V59" i="1"/>
  <c r="AO59" i="1"/>
  <c r="AB59" i="1"/>
  <c r="Z59" i="1"/>
  <c r="W59" i="1"/>
  <c r="R60" i="1"/>
  <c r="H39" i="1"/>
  <c r="D39" i="1"/>
  <c r="Q48" i="999"/>
  <c r="T48" i="999" s="1"/>
  <c r="M48" i="999"/>
  <c r="F50" i="998"/>
  <c r="J49" i="998"/>
  <c r="Z69" i="998" a="1"/>
  <c r="Z69" i="998" s="1"/>
  <c r="AO69" i="998" a="1"/>
  <c r="AO69" i="998" s="1"/>
  <c r="R70" i="998" a="1"/>
  <c r="R70" i="998" s="1"/>
  <c r="V69" i="998" a="1"/>
  <c r="V69" i="998" s="1"/>
  <c r="AB69" i="998" a="1"/>
  <c r="AB69" i="998" s="1"/>
  <c r="L38" i="1"/>
  <c r="O38" i="1" s="1"/>
  <c r="I38" i="1"/>
  <c r="I49" i="808" l="1"/>
  <c r="L49" i="808"/>
  <c r="O49" i="808" s="1"/>
  <c r="D50" i="808"/>
  <c r="H50" i="808"/>
  <c r="V71" i="808" a="1"/>
  <c r="V71" i="808" s="1"/>
  <c r="AO71" i="808" a="1"/>
  <c r="AO71" i="808" s="1"/>
  <c r="AB71" i="808" a="1"/>
  <c r="AB71" i="808" s="1"/>
  <c r="R72" i="808" a="1"/>
  <c r="R72" i="808" s="1"/>
  <c r="Z71" i="808" a="1"/>
  <c r="Z71" i="808" s="1"/>
  <c r="W71" i="808" a="1"/>
  <c r="W71" i="808" s="1"/>
  <c r="H50" i="172"/>
  <c r="D50" i="172"/>
  <c r="I49" i="172"/>
  <c r="L49" i="172"/>
  <c r="O49" i="172" s="1"/>
  <c r="J39" i="1"/>
  <c r="F40" i="1"/>
  <c r="AO70" i="998" a="1"/>
  <c r="AO70" i="998" s="1"/>
  <c r="Z70" i="998" a="1"/>
  <c r="Z70" i="998" s="1"/>
  <c r="R71" i="998" a="1"/>
  <c r="R71" i="998" s="1"/>
  <c r="V70" i="998" a="1"/>
  <c r="V70" i="998" s="1"/>
  <c r="AB70" i="998" a="1"/>
  <c r="AB70" i="998" s="1"/>
  <c r="W70" i="998" a="1"/>
  <c r="W70" i="998" s="1"/>
  <c r="AB71" i="172" a="1"/>
  <c r="AB71" i="172" s="1"/>
  <c r="W71" i="172"/>
  <c r="Z71" i="172" a="1"/>
  <c r="Z71" i="172" s="1"/>
  <c r="V71" i="172"/>
  <c r="AO71" i="172" a="1"/>
  <c r="AO71" i="172" s="1"/>
  <c r="R72" i="172"/>
  <c r="AO72" i="999" a="1"/>
  <c r="AO72" i="999" s="1"/>
  <c r="AB72" i="999" a="1"/>
  <c r="AB72" i="999" s="1"/>
  <c r="Z72" i="999" a="1"/>
  <c r="Z72" i="999" s="1"/>
  <c r="W72" i="999"/>
  <c r="R73" i="999"/>
  <c r="V72" i="999"/>
  <c r="M38" i="1"/>
  <c r="Q38" i="1"/>
  <c r="T38" i="1" s="1"/>
  <c r="L49" i="998"/>
  <c r="O49" i="998" s="1"/>
  <c r="I49" i="998"/>
  <c r="AO60" i="1"/>
  <c r="R61" i="1"/>
  <c r="Z60" i="1"/>
  <c r="AB60" i="1"/>
  <c r="V60" i="1"/>
  <c r="W60" i="1"/>
  <c r="L49" i="999"/>
  <c r="O49" i="999" s="1"/>
  <c r="I49" i="999"/>
  <c r="D50" i="998"/>
  <c r="H50" i="998"/>
  <c r="H50" i="999"/>
  <c r="D50" i="999"/>
  <c r="J50" i="808" l="1"/>
  <c r="F51" i="808"/>
  <c r="Q49" i="808"/>
  <c r="T49" i="808" s="1"/>
  <c r="M49" i="808"/>
  <c r="AO72" i="808" a="1"/>
  <c r="AO72" i="808" s="1"/>
  <c r="AB72" i="808" a="1"/>
  <c r="AB72" i="808" s="1"/>
  <c r="Z72" i="808" a="1"/>
  <c r="Z72" i="808" s="1"/>
  <c r="W72" i="808" a="1"/>
  <c r="W72" i="808" s="1"/>
  <c r="V72" i="808" a="1"/>
  <c r="V72" i="808" s="1"/>
  <c r="R73" i="808" a="1"/>
  <c r="R73" i="808" s="1"/>
  <c r="Q49" i="172"/>
  <c r="T49" i="172" s="1"/>
  <c r="M49" i="172"/>
  <c r="F51" i="172"/>
  <c r="J50" i="172"/>
  <c r="Z61" i="1"/>
  <c r="AO61" i="1"/>
  <c r="R62" i="1"/>
  <c r="W61" i="1"/>
  <c r="V61" i="1"/>
  <c r="AB61" i="1"/>
  <c r="AB72" i="172" a="1"/>
  <c r="AB72" i="172" s="1"/>
  <c r="AO72" i="172" a="1"/>
  <c r="AO72" i="172" s="1"/>
  <c r="V72" i="172"/>
  <c r="Z72" i="172" a="1"/>
  <c r="Z72" i="172" s="1"/>
  <c r="W72" i="172"/>
  <c r="R73" i="172"/>
  <c r="AB73" i="999" a="1"/>
  <c r="AB73" i="999" s="1"/>
  <c r="AO73" i="999" a="1"/>
  <c r="AO73" i="999" s="1"/>
  <c r="Z73" i="999" a="1"/>
  <c r="Z73" i="999" s="1"/>
  <c r="V73" i="999"/>
  <c r="W73" i="999"/>
  <c r="R74" i="999"/>
  <c r="Q49" i="999"/>
  <c r="T49" i="999" s="1"/>
  <c r="M49" i="999"/>
  <c r="H40" i="1"/>
  <c r="D40" i="1"/>
  <c r="J50" i="999"/>
  <c r="F51" i="999"/>
  <c r="L39" i="1"/>
  <c r="O39" i="1" s="1"/>
  <c r="I39" i="1"/>
  <c r="M49" i="998"/>
  <c r="Q49" i="998"/>
  <c r="T49" i="998" s="1"/>
  <c r="J50" i="998"/>
  <c r="F51" i="998"/>
  <c r="Z71" i="998" a="1"/>
  <c r="Z71" i="998" s="1"/>
  <c r="W71" i="998" a="1"/>
  <c r="W71" i="998" s="1"/>
  <c r="R72" i="998" a="1"/>
  <c r="R72" i="998" s="1"/>
  <c r="AO71" i="998" a="1"/>
  <c r="AO71" i="998" s="1"/>
  <c r="AB71" i="998" a="1"/>
  <c r="AB71" i="998" s="1"/>
  <c r="V71" i="998" a="1"/>
  <c r="V71" i="998" s="1"/>
  <c r="H51" i="808" l="1"/>
  <c r="D51" i="808"/>
  <c r="I50" i="808"/>
  <c r="L50" i="808"/>
  <c r="O50" i="808" s="1"/>
  <c r="W73" i="808" a="1"/>
  <c r="W73" i="808" s="1"/>
  <c r="AB73" i="808" a="1"/>
  <c r="AB73" i="808" s="1"/>
  <c r="Z73" i="808" a="1"/>
  <c r="Z73" i="808" s="1"/>
  <c r="V73" i="808" a="1"/>
  <c r="V73" i="808" s="1"/>
  <c r="R74" i="808" a="1"/>
  <c r="R74" i="808" s="1"/>
  <c r="AO73" i="808" a="1"/>
  <c r="AO73" i="808" s="1"/>
  <c r="L50" i="172"/>
  <c r="O50" i="172" s="1"/>
  <c r="I50" i="172"/>
  <c r="H51" i="172"/>
  <c r="D51" i="172"/>
  <c r="W72" i="998" a="1"/>
  <c r="W72" i="998" s="1"/>
  <c r="AO72" i="998" a="1"/>
  <c r="AO72" i="998" s="1"/>
  <c r="R73" i="998" a="1"/>
  <c r="R73" i="998" s="1"/>
  <c r="V72" i="998" a="1"/>
  <c r="V72" i="998" s="1"/>
  <c r="Z72" i="998" a="1"/>
  <c r="Z72" i="998" s="1"/>
  <c r="AB72" i="998" a="1"/>
  <c r="AB72" i="998" s="1"/>
  <c r="J40" i="1"/>
  <c r="F41" i="1"/>
  <c r="M39" i="1"/>
  <c r="Q39" i="1"/>
  <c r="T39" i="1" s="1"/>
  <c r="AB73" i="172" a="1"/>
  <c r="AB73" i="172" s="1"/>
  <c r="AO73" i="172" a="1"/>
  <c r="AO73" i="172" s="1"/>
  <c r="Z73" i="172" a="1"/>
  <c r="Z73" i="172" s="1"/>
  <c r="W73" i="172"/>
  <c r="V73" i="172"/>
  <c r="R74" i="172"/>
  <c r="H51" i="998"/>
  <c r="D51" i="998"/>
  <c r="H51" i="999"/>
  <c r="D51" i="999"/>
  <c r="AB62" i="1"/>
  <c r="Z62" i="1"/>
  <c r="W62" i="1"/>
  <c r="AO62" i="1"/>
  <c r="V62" i="1"/>
  <c r="R63" i="1"/>
  <c r="L50" i="998"/>
  <c r="O50" i="998" s="1"/>
  <c r="I50" i="998"/>
  <c r="L50" i="999"/>
  <c r="O50" i="999" s="1"/>
  <c r="I50" i="999"/>
  <c r="Z74" i="999" a="1"/>
  <c r="Z74" i="999" s="1"/>
  <c r="AB74" i="999" a="1"/>
  <c r="AB74" i="999" s="1"/>
  <c r="AO74" i="999" a="1"/>
  <c r="AO74" i="999" s="1"/>
  <c r="V74" i="999"/>
  <c r="W74" i="999"/>
  <c r="R75" i="999"/>
  <c r="Q50" i="808" l="1"/>
  <c r="T50" i="808" s="1"/>
  <c r="M50" i="808"/>
  <c r="J51" i="808"/>
  <c r="F52" i="808"/>
  <c r="V74" i="808" a="1"/>
  <c r="V74" i="808" s="1"/>
  <c r="AO74" i="808" a="1"/>
  <c r="AO74" i="808" s="1"/>
  <c r="W74" i="808" a="1"/>
  <c r="W74" i="808" s="1"/>
  <c r="AB74" i="808" a="1"/>
  <c r="AB74" i="808" s="1"/>
  <c r="Z74" i="808" a="1"/>
  <c r="Z74" i="808" s="1"/>
  <c r="R75" i="808" a="1"/>
  <c r="R75" i="808" s="1"/>
  <c r="F52" i="172"/>
  <c r="J51" i="172"/>
  <c r="M50" i="172"/>
  <c r="Q50" i="172"/>
  <c r="T50" i="172" s="1"/>
  <c r="J51" i="998"/>
  <c r="F52" i="998"/>
  <c r="Z75" i="999" a="1"/>
  <c r="Z75" i="999" s="1"/>
  <c r="AO75" i="999" a="1"/>
  <c r="AO75" i="999" s="1"/>
  <c r="AB75" i="999" a="1"/>
  <c r="AB75" i="999" s="1"/>
  <c r="R76" i="999"/>
  <c r="V75" i="999"/>
  <c r="W75" i="999"/>
  <c r="AB74" i="172" a="1"/>
  <c r="AB74" i="172" s="1"/>
  <c r="W74" i="172"/>
  <c r="Z74" i="172" a="1"/>
  <c r="Z74" i="172" s="1"/>
  <c r="V74" i="172"/>
  <c r="AO74" i="172" a="1"/>
  <c r="AO74" i="172" s="1"/>
  <c r="R75" i="172"/>
  <c r="R74" i="998" a="1"/>
  <c r="R74" i="998" s="1"/>
  <c r="Z73" i="998" a="1"/>
  <c r="Z73" i="998" s="1"/>
  <c r="V73" i="998" a="1"/>
  <c r="V73" i="998" s="1"/>
  <c r="AO73" i="998" a="1"/>
  <c r="AO73" i="998" s="1"/>
  <c r="W73" i="998" a="1"/>
  <c r="W73" i="998" s="1"/>
  <c r="AB73" i="998" a="1"/>
  <c r="AB73" i="998" s="1"/>
  <c r="Q50" i="998"/>
  <c r="T50" i="998" s="1"/>
  <c r="M50" i="998"/>
  <c r="D41" i="1"/>
  <c r="H41" i="1"/>
  <c r="W63" i="1"/>
  <c r="Z63" i="1"/>
  <c r="R64" i="1"/>
  <c r="AB63" i="1"/>
  <c r="AO63" i="1"/>
  <c r="V63" i="1"/>
  <c r="Q50" i="999"/>
  <c r="T50" i="999" s="1"/>
  <c r="M50" i="999"/>
  <c r="L40" i="1"/>
  <c r="O40" i="1" s="1"/>
  <c r="I40" i="1"/>
  <c r="J51" i="999"/>
  <c r="F52" i="999"/>
  <c r="D52" i="808" l="1"/>
  <c r="H52" i="808"/>
  <c r="L51" i="808"/>
  <c r="O51" i="808" s="1"/>
  <c r="I51" i="808"/>
  <c r="AO75" i="808" a="1"/>
  <c r="AO75" i="808" s="1"/>
  <c r="W75" i="808" a="1"/>
  <c r="W75" i="808" s="1"/>
  <c r="Z75" i="808" a="1"/>
  <c r="Z75" i="808" s="1"/>
  <c r="V75" i="808" a="1"/>
  <c r="V75" i="808" s="1"/>
  <c r="AB75" i="808" a="1"/>
  <c r="AB75" i="808" s="1"/>
  <c r="R76" i="808" a="1"/>
  <c r="R76" i="808" s="1"/>
  <c r="I51" i="172"/>
  <c r="L51" i="172"/>
  <c r="O51" i="172" s="1"/>
  <c r="H52" i="172"/>
  <c r="D52" i="172"/>
  <c r="D52" i="998"/>
  <c r="H52" i="998"/>
  <c r="M40" i="1"/>
  <c r="Q40" i="1"/>
  <c r="T40" i="1" s="1"/>
  <c r="I51" i="998"/>
  <c r="L51" i="998"/>
  <c r="O51" i="998" s="1"/>
  <c r="V74" i="998" a="1"/>
  <c r="V74" i="998" s="1"/>
  <c r="Z74" i="998" a="1"/>
  <c r="Z74" i="998" s="1"/>
  <c r="R75" i="998" a="1"/>
  <c r="R75" i="998" s="1"/>
  <c r="AB74" i="998" a="1"/>
  <c r="AB74" i="998" s="1"/>
  <c r="AO74" i="998" a="1"/>
  <c r="AO74" i="998" s="1"/>
  <c r="W74" i="998" a="1"/>
  <c r="W74" i="998" s="1"/>
  <c r="AB75" i="172" a="1"/>
  <c r="AB75" i="172" s="1"/>
  <c r="V75" i="172"/>
  <c r="AO75" i="172" a="1"/>
  <c r="AO75" i="172" s="1"/>
  <c r="Z75" i="172" a="1"/>
  <c r="Z75" i="172" s="1"/>
  <c r="R76" i="172"/>
  <c r="W75" i="172"/>
  <c r="R65" i="1"/>
  <c r="W64" i="1"/>
  <c r="AB64" i="1"/>
  <c r="AO64" i="1"/>
  <c r="V64" i="1"/>
  <c r="Z64" i="1"/>
  <c r="L51" i="999"/>
  <c r="O51" i="999" s="1"/>
  <c r="I51" i="999"/>
  <c r="F42" i="1"/>
  <c r="J41" i="1"/>
  <c r="D52" i="999"/>
  <c r="H52" i="999"/>
  <c r="AO76" i="999" a="1"/>
  <c r="AO76" i="999" s="1"/>
  <c r="Z76" i="999" a="1"/>
  <c r="Z76" i="999" s="1"/>
  <c r="AB76" i="999" a="1"/>
  <c r="AB76" i="999" s="1"/>
  <c r="V76" i="999"/>
  <c r="R77" i="999"/>
  <c r="W76" i="999"/>
  <c r="M51" i="808" l="1"/>
  <c r="Q51" i="808"/>
  <c r="T51" i="808" s="1"/>
  <c r="J52" i="808"/>
  <c r="F53" i="808"/>
  <c r="Z76" i="808" a="1"/>
  <c r="Z76" i="808" s="1"/>
  <c r="AO76" i="808" a="1"/>
  <c r="AO76" i="808" s="1"/>
  <c r="V76" i="808" a="1"/>
  <c r="V76" i="808" s="1"/>
  <c r="R77" i="808" a="1"/>
  <c r="R77" i="808" s="1"/>
  <c r="AB76" i="808" a="1"/>
  <c r="AB76" i="808" s="1"/>
  <c r="W76" i="808" a="1"/>
  <c r="W76" i="808" s="1"/>
  <c r="J52" i="172"/>
  <c r="F53" i="172"/>
  <c r="Q51" i="172"/>
  <c r="T51" i="172" s="1"/>
  <c r="M51" i="172"/>
  <c r="AB75" i="998" a="1"/>
  <c r="AB75" i="998" s="1"/>
  <c r="W75" i="998" a="1"/>
  <c r="W75" i="998" s="1"/>
  <c r="R76" i="998" a="1"/>
  <c r="R76" i="998" s="1"/>
  <c r="Z75" i="998" a="1"/>
  <c r="Z75" i="998" s="1"/>
  <c r="V75" i="998" a="1"/>
  <c r="V75" i="998" s="1"/>
  <c r="AO75" i="998" a="1"/>
  <c r="AO75" i="998" s="1"/>
  <c r="L41" i="1"/>
  <c r="O41" i="1" s="1"/>
  <c r="I41" i="1"/>
  <c r="Q51" i="998"/>
  <c r="T51" i="998" s="1"/>
  <c r="M51" i="998"/>
  <c r="F53" i="998"/>
  <c r="J52" i="998"/>
  <c r="Q51" i="999"/>
  <c r="T51" i="999" s="1"/>
  <c r="M51" i="999"/>
  <c r="H42" i="1"/>
  <c r="D42" i="1"/>
  <c r="AO76" i="172" a="1"/>
  <c r="AO76" i="172" s="1"/>
  <c r="W76" i="172"/>
  <c r="AB76" i="172" a="1"/>
  <c r="AB76" i="172" s="1"/>
  <c r="V76" i="172"/>
  <c r="Z76" i="172" a="1"/>
  <c r="Z76" i="172" s="1"/>
  <c r="R77" i="172"/>
  <c r="F53" i="999"/>
  <c r="J52" i="999"/>
  <c r="Z65" i="1"/>
  <c r="AO65" i="1"/>
  <c r="AB65" i="1"/>
  <c r="R66" i="1"/>
  <c r="V65" i="1"/>
  <c r="AB77" i="999" a="1"/>
  <c r="AB77" i="999" s="1"/>
  <c r="Z77" i="999" a="1"/>
  <c r="Z77" i="999" s="1"/>
  <c r="AO77" i="999" a="1"/>
  <c r="AO77" i="999" s="1"/>
  <c r="R78" i="999"/>
  <c r="V77" i="999"/>
  <c r="H53" i="808" l="1"/>
  <c r="D53" i="808"/>
  <c r="I52" i="808"/>
  <c r="L52" i="808"/>
  <c r="O52" i="808" s="1"/>
  <c r="V77" i="808" a="1"/>
  <c r="V77" i="808" s="1"/>
  <c r="Z77" i="808" a="1"/>
  <c r="Z77" i="808" s="1"/>
  <c r="AO77" i="808" a="1"/>
  <c r="AO77" i="808" s="1"/>
  <c r="AB77" i="808" a="1"/>
  <c r="AB77" i="808" s="1"/>
  <c r="R78" i="808" a="1"/>
  <c r="R78" i="808" s="1"/>
  <c r="H53" i="172"/>
  <c r="D53" i="172"/>
  <c r="I52" i="172"/>
  <c r="L52" i="172"/>
  <c r="O52" i="172" s="1"/>
  <c r="I52" i="998"/>
  <c r="L52" i="998"/>
  <c r="O52" i="998" s="1"/>
  <c r="V66" i="1"/>
  <c r="AO66" i="1"/>
  <c r="R67" i="1"/>
  <c r="Z66" i="1"/>
  <c r="W66" i="1"/>
  <c r="AB66" i="1"/>
  <c r="H53" i="998"/>
  <c r="D53" i="998"/>
  <c r="Z77" i="172" a="1"/>
  <c r="Z77" i="172" s="1"/>
  <c r="AB77" i="172" a="1"/>
  <c r="AB77" i="172" s="1"/>
  <c r="AO77" i="172" a="1"/>
  <c r="AO77" i="172" s="1"/>
  <c r="V77" i="172"/>
  <c r="R78" i="172"/>
  <c r="Q41" i="1"/>
  <c r="T41" i="1" s="1"/>
  <c r="M41" i="1"/>
  <c r="Z76" i="998" a="1"/>
  <c r="Z76" i="998" s="1"/>
  <c r="R77" i="998" a="1"/>
  <c r="R77" i="998" s="1"/>
  <c r="V76" i="998" a="1"/>
  <c r="V76" i="998" s="1"/>
  <c r="AO76" i="998" a="1"/>
  <c r="AO76" i="998" s="1"/>
  <c r="AB76" i="998" a="1"/>
  <c r="AB76" i="998" s="1"/>
  <c r="W76" i="998" a="1"/>
  <c r="W76" i="998" s="1"/>
  <c r="Z78" i="999" a="1"/>
  <c r="Z78" i="999" s="1"/>
  <c r="AB78" i="999" a="1"/>
  <c r="AB78" i="999" s="1"/>
  <c r="AO78" i="999" a="1"/>
  <c r="AO78" i="999" s="1"/>
  <c r="V78" i="999"/>
  <c r="W78" i="999"/>
  <c r="R79" i="999"/>
  <c r="F43" i="1"/>
  <c r="J42" i="1"/>
  <c r="L52" i="999"/>
  <c r="O52" i="999" s="1"/>
  <c r="I52" i="999"/>
  <c r="D53" i="999"/>
  <c r="H53" i="999"/>
  <c r="Q52" i="808" l="1"/>
  <c r="T52" i="808" s="1"/>
  <c r="M52" i="808"/>
  <c r="J53" i="808"/>
  <c r="F54" i="808"/>
  <c r="W78" i="808" a="1"/>
  <c r="W78" i="808" s="1"/>
  <c r="R79" i="808" a="1"/>
  <c r="R79" i="808" s="1"/>
  <c r="Z78" i="808" a="1"/>
  <c r="Z78" i="808" s="1"/>
  <c r="V78" i="808" a="1"/>
  <c r="V78" i="808" s="1"/>
  <c r="AO78" i="808" a="1"/>
  <c r="AO78" i="808" s="1"/>
  <c r="AB78" i="808" a="1"/>
  <c r="AB78" i="808" s="1"/>
  <c r="M52" i="172"/>
  <c r="Q52" i="172"/>
  <c r="T52" i="172" s="1"/>
  <c r="F54" i="172"/>
  <c r="J53" i="172"/>
  <c r="F54" i="999"/>
  <c r="J53" i="999"/>
  <c r="H43" i="1"/>
  <c r="D43" i="1"/>
  <c r="U38" i="1"/>
  <c r="S38" i="1" s="1"/>
  <c r="U39" i="1"/>
  <c r="S39" i="1" s="1"/>
  <c r="U37" i="1"/>
  <c r="S37" i="1" s="1"/>
  <c r="W41" i="1"/>
  <c r="U35" i="1"/>
  <c r="S35" i="1" s="1"/>
  <c r="U40" i="1"/>
  <c r="S40" i="1" s="1"/>
  <c r="U41" i="1"/>
  <c r="S41" i="1" s="1"/>
  <c r="AB79" i="999" a="1"/>
  <c r="AB79" i="999" s="1"/>
  <c r="Z79" i="999" a="1"/>
  <c r="Z79" i="999" s="1"/>
  <c r="AO79" i="999" a="1"/>
  <c r="AO79" i="999" s="1"/>
  <c r="W79" i="999"/>
  <c r="V79" i="999"/>
  <c r="R80" i="999"/>
  <c r="AB78" i="172" a="1"/>
  <c r="AB78" i="172" s="1"/>
  <c r="W78" i="172"/>
  <c r="Z78" i="172" a="1"/>
  <c r="Z78" i="172" s="1"/>
  <c r="V78" i="172"/>
  <c r="AO78" i="172" a="1"/>
  <c r="AO78" i="172" s="1"/>
  <c r="R79" i="172"/>
  <c r="F54" i="998"/>
  <c r="J53" i="998"/>
  <c r="M52" i="998"/>
  <c r="Q52" i="998"/>
  <c r="T52" i="998" s="1"/>
  <c r="AO77" i="998" a="1"/>
  <c r="AO77" i="998" s="1"/>
  <c r="AB77" i="998" a="1"/>
  <c r="AB77" i="998" s="1"/>
  <c r="R78" i="998" a="1"/>
  <c r="R78" i="998" s="1"/>
  <c r="Z77" i="998" a="1"/>
  <c r="Z77" i="998" s="1"/>
  <c r="V77" i="998" a="1"/>
  <c r="V77" i="998" s="1"/>
  <c r="M52" i="999"/>
  <c r="Q52" i="999"/>
  <c r="T52" i="999" s="1"/>
  <c r="L42" i="1"/>
  <c r="O42" i="1" s="1"/>
  <c r="I42" i="1"/>
  <c r="V67" i="1"/>
  <c r="W67" i="1"/>
  <c r="AO67" i="1"/>
  <c r="R68" i="1"/>
  <c r="Z67" i="1"/>
  <c r="AB67" i="1"/>
  <c r="D54" i="808" l="1"/>
  <c r="H54" i="808"/>
  <c r="L53" i="808"/>
  <c r="O53" i="808" s="1"/>
  <c r="I53" i="808"/>
  <c r="V79" i="808" a="1"/>
  <c r="V79" i="808" s="1"/>
  <c r="R80" i="808" a="1"/>
  <c r="R80" i="808" s="1"/>
  <c r="W79" i="808" a="1"/>
  <c r="W79" i="808" s="1"/>
  <c r="AB79" i="808" a="1"/>
  <c r="AB79" i="808" s="1"/>
  <c r="AO79" i="808" a="1"/>
  <c r="AO79" i="808" s="1"/>
  <c r="Z79" i="808" a="1"/>
  <c r="Z79" i="808" s="1"/>
  <c r="L53" i="172"/>
  <c r="O53" i="172" s="1"/>
  <c r="I53" i="172"/>
  <c r="H54" i="172"/>
  <c r="D54" i="172"/>
  <c r="Q42" i="1"/>
  <c r="M42" i="1"/>
  <c r="AO79" i="172" a="1"/>
  <c r="AO79" i="172" s="1"/>
  <c r="V79" i="172"/>
  <c r="W79" i="172"/>
  <c r="Z79" i="172" a="1"/>
  <c r="Z79" i="172" s="1"/>
  <c r="AB79" i="172" a="1"/>
  <c r="AB79" i="172" s="1"/>
  <c r="R80" i="172"/>
  <c r="I53" i="998"/>
  <c r="L53" i="998"/>
  <c r="O53" i="998" s="1"/>
  <c r="D54" i="998"/>
  <c r="H54" i="998"/>
  <c r="R79" i="998" a="1"/>
  <c r="R79" i="998" s="1"/>
  <c r="AB78" i="998" a="1"/>
  <c r="AB78" i="998" s="1"/>
  <c r="W78" i="998" a="1"/>
  <c r="W78" i="998" s="1"/>
  <c r="AO78" i="998" a="1"/>
  <c r="AO78" i="998" s="1"/>
  <c r="Z78" i="998" a="1"/>
  <c r="Z78" i="998" s="1"/>
  <c r="V78" i="998" a="1"/>
  <c r="V78" i="998" s="1"/>
  <c r="AO68" i="1"/>
  <c r="Z68" i="1"/>
  <c r="AB68" i="1"/>
  <c r="R69" i="1"/>
  <c r="W68" i="1"/>
  <c r="V68" i="1"/>
  <c r="X36" i="1"/>
  <c r="X37" i="1"/>
  <c r="X40" i="1"/>
  <c r="X35" i="1"/>
  <c r="X38" i="1"/>
  <c r="X41" i="1"/>
  <c r="X34" i="1"/>
  <c r="X39" i="1"/>
  <c r="T42" i="1"/>
  <c r="H54" i="999"/>
  <c r="D54" i="999"/>
  <c r="AO80" i="999" a="1"/>
  <c r="AO80" i="999" s="1"/>
  <c r="Z80" i="999" a="1"/>
  <c r="Z80" i="999" s="1"/>
  <c r="AB80" i="999" a="1"/>
  <c r="AB80" i="999" s="1"/>
  <c r="R81" i="999"/>
  <c r="W80" i="999"/>
  <c r="V80" i="999"/>
  <c r="F44" i="1"/>
  <c r="J43" i="1"/>
  <c r="I53" i="999"/>
  <c r="L53" i="999"/>
  <c r="O53" i="999" s="1"/>
  <c r="M53" i="808" l="1"/>
  <c r="Q53" i="808"/>
  <c r="T53" i="808" s="1"/>
  <c r="F55" i="808"/>
  <c r="J54" i="808"/>
  <c r="Z80" i="808" a="1"/>
  <c r="Z80" i="808" s="1"/>
  <c r="AB80" i="808" a="1"/>
  <c r="AB80" i="808" s="1"/>
  <c r="V80" i="808" a="1"/>
  <c r="V80" i="808" s="1"/>
  <c r="W80" i="808" a="1"/>
  <c r="W80" i="808" s="1"/>
  <c r="AO80" i="808" a="1"/>
  <c r="AO80" i="808" s="1"/>
  <c r="R81" i="808" a="1"/>
  <c r="R81" i="808" s="1"/>
  <c r="F55" i="172"/>
  <c r="J54" i="172"/>
  <c r="Q53" i="172"/>
  <c r="T53" i="172" s="1"/>
  <c r="M53" i="172"/>
  <c r="AO80" i="172" a="1"/>
  <c r="AO80" i="172" s="1"/>
  <c r="Z80" i="172" a="1"/>
  <c r="Z80" i="172" s="1"/>
  <c r="V80" i="172"/>
  <c r="AB80" i="172" a="1"/>
  <c r="AB80" i="172" s="1"/>
  <c r="W80" i="172"/>
  <c r="R81" i="172"/>
  <c r="I43" i="1"/>
  <c r="L43" i="1"/>
  <c r="O43" i="1" s="1"/>
  <c r="J54" i="999"/>
  <c r="F55" i="999"/>
  <c r="Z79" i="998" a="1"/>
  <c r="Z79" i="998" s="1"/>
  <c r="AO79" i="998" a="1"/>
  <c r="AO79" i="998" s="1"/>
  <c r="R80" i="998" a="1"/>
  <c r="R80" i="998" s="1"/>
  <c r="V79" i="998" a="1"/>
  <c r="V79" i="998" s="1"/>
  <c r="AB79" i="998" a="1"/>
  <c r="AB79" i="998" s="1"/>
  <c r="W79" i="998" a="1"/>
  <c r="W79" i="998" s="1"/>
  <c r="AB81" i="999" a="1"/>
  <c r="AB81" i="999" s="1"/>
  <c r="AO81" i="999" a="1"/>
  <c r="AO81" i="999" s="1"/>
  <c r="Z81" i="999" a="1"/>
  <c r="Z81" i="999" s="1"/>
  <c r="W81" i="999"/>
  <c r="R82" i="999"/>
  <c r="V81" i="999"/>
  <c r="F55" i="998"/>
  <c r="J54" i="998"/>
  <c r="D44" i="1"/>
  <c r="H44" i="1"/>
  <c r="W69" i="1"/>
  <c r="V69" i="1"/>
  <c r="Z69" i="1"/>
  <c r="AB69" i="1"/>
  <c r="R70" i="1"/>
  <c r="AO69" i="1"/>
  <c r="Q53" i="999"/>
  <c r="T53" i="999" s="1"/>
  <c r="M53" i="999"/>
  <c r="Q53" i="998"/>
  <c r="T53" i="998" s="1"/>
  <c r="M53" i="998"/>
  <c r="L54" i="808" l="1"/>
  <c r="O54" i="808" s="1"/>
  <c r="I54" i="808"/>
  <c r="D55" i="808"/>
  <c r="H55" i="808"/>
  <c r="W53" i="808" a="1"/>
  <c r="W53" i="808" s="1"/>
  <c r="U52" i="808" a="1"/>
  <c r="U52" i="808" s="1"/>
  <c r="S52" i="808" s="1"/>
  <c r="U51" i="808" a="1"/>
  <c r="U51" i="808" s="1"/>
  <c r="S51" i="808" s="1"/>
  <c r="U53" i="808" a="1"/>
  <c r="U53" i="808" s="1"/>
  <c r="S53" i="808" s="1"/>
  <c r="U50" i="808" a="1"/>
  <c r="U50" i="808" s="1"/>
  <c r="S50" i="808" s="1"/>
  <c r="V81" i="808" a="1"/>
  <c r="V81" i="808" s="1"/>
  <c r="AB81" i="808" a="1"/>
  <c r="AB81" i="808" s="1"/>
  <c r="AO81" i="808" a="1"/>
  <c r="AO81" i="808" s="1"/>
  <c r="R82" i="808" a="1"/>
  <c r="R82" i="808" s="1"/>
  <c r="Z81" i="808" a="1"/>
  <c r="Z81" i="808" s="1"/>
  <c r="W81" i="808" a="1"/>
  <c r="W81" i="808" s="1"/>
  <c r="U53" i="172"/>
  <c r="S53" i="172" s="1"/>
  <c r="W53" i="172"/>
  <c r="U48" i="172"/>
  <c r="S48" i="172" s="1"/>
  <c r="U52" i="172"/>
  <c r="S52" i="172" s="1"/>
  <c r="U50" i="172"/>
  <c r="S50" i="172" s="1"/>
  <c r="U51" i="172"/>
  <c r="S51" i="172" s="1"/>
  <c r="U49" i="172"/>
  <c r="S49" i="172" s="1"/>
  <c r="L54" i="172"/>
  <c r="O54" i="172" s="1"/>
  <c r="I54" i="172"/>
  <c r="H55" i="172"/>
  <c r="D55" i="172"/>
  <c r="H55" i="999"/>
  <c r="D55" i="999"/>
  <c r="W70" i="1"/>
  <c r="V70" i="1"/>
  <c r="Z70" i="1"/>
  <c r="AO70" i="1"/>
  <c r="AB70" i="1"/>
  <c r="R71" i="1"/>
  <c r="Q43" i="1"/>
  <c r="T43" i="1" s="1"/>
  <c r="M43" i="1"/>
  <c r="AO80" i="998" a="1"/>
  <c r="AO80" i="998" s="1"/>
  <c r="W80" i="998" a="1"/>
  <c r="W80" i="998" s="1"/>
  <c r="Z80" i="998" a="1"/>
  <c r="Z80" i="998" s="1"/>
  <c r="R81" i="998" a="1"/>
  <c r="R81" i="998" s="1"/>
  <c r="AB80" i="998" a="1"/>
  <c r="AB80" i="998" s="1"/>
  <c r="V80" i="998" a="1"/>
  <c r="V80" i="998" s="1"/>
  <c r="I54" i="999"/>
  <c r="L54" i="999"/>
  <c r="O54" i="999" s="1"/>
  <c r="L54" i="998"/>
  <c r="O54" i="998" s="1"/>
  <c r="I54" i="998"/>
  <c r="U50" i="999"/>
  <c r="S50" i="999" s="1"/>
  <c r="U52" i="999"/>
  <c r="S52" i="999" s="1"/>
  <c r="U51" i="999"/>
  <c r="S51" i="999" s="1"/>
  <c r="U48" i="999"/>
  <c r="S48" i="999" s="1"/>
  <c r="W53" i="999"/>
  <c r="U53" i="999"/>
  <c r="S53" i="999" s="1"/>
  <c r="H55" i="998"/>
  <c r="D55" i="998"/>
  <c r="Z82" i="999" a="1"/>
  <c r="Z82" i="999" s="1"/>
  <c r="AO82" i="999" a="1"/>
  <c r="AO82" i="999" s="1"/>
  <c r="AB82" i="999" a="1"/>
  <c r="AB82" i="999" s="1"/>
  <c r="V82" i="999"/>
  <c r="W82" i="999"/>
  <c r="R83" i="999"/>
  <c r="W53" i="998" a="1"/>
  <c r="W53" i="998" s="1"/>
  <c r="U51" i="998" a="1"/>
  <c r="U51" i="998" s="1"/>
  <c r="S51" i="998" s="1"/>
  <c r="U52" i="998" a="1"/>
  <c r="U52" i="998" s="1"/>
  <c r="S52" i="998" s="1"/>
  <c r="U53" i="998" a="1"/>
  <c r="U53" i="998" s="1"/>
  <c r="S53" i="998" s="1"/>
  <c r="U48" i="998" a="1"/>
  <c r="U48" i="998" s="1"/>
  <c r="S48" i="998" s="1"/>
  <c r="J44" i="1"/>
  <c r="F45" i="1"/>
  <c r="AO81" i="172" a="1"/>
  <c r="AO81" i="172" s="1"/>
  <c r="R82" i="172"/>
  <c r="W81" i="172"/>
  <c r="Z81" i="172" a="1"/>
  <c r="Z81" i="172" s="1"/>
  <c r="AB81" i="172" a="1"/>
  <c r="AB81" i="172" s="1"/>
  <c r="V81" i="172"/>
  <c r="X49" i="808" l="1" a="1"/>
  <c r="X49" i="808" s="1"/>
  <c r="X50" i="808" a="1"/>
  <c r="X50" i="808" s="1"/>
  <c r="X51" i="808" a="1"/>
  <c r="X51" i="808" s="1"/>
  <c r="X52" i="808" a="1"/>
  <c r="X52" i="808" s="1"/>
  <c r="X53" i="808" a="1"/>
  <c r="X53" i="808" s="1"/>
  <c r="F56" i="808"/>
  <c r="J55" i="808"/>
  <c r="Q54" i="808"/>
  <c r="T54" i="808" s="1"/>
  <c r="M54" i="808"/>
  <c r="AB82" i="808" a="1"/>
  <c r="AB82" i="808" s="1"/>
  <c r="R83" i="808" a="1"/>
  <c r="R83" i="808" s="1"/>
  <c r="Z82" i="808" a="1"/>
  <c r="Z82" i="808" s="1"/>
  <c r="AO82" i="808" a="1"/>
  <c r="AO82" i="808" s="1"/>
  <c r="V82" i="808" a="1"/>
  <c r="V82" i="808" s="1"/>
  <c r="W82" i="808" a="1"/>
  <c r="W82" i="808" s="1"/>
  <c r="F56" i="172"/>
  <c r="J55" i="172"/>
  <c r="X46" i="172"/>
  <c r="X52" i="172"/>
  <c r="X53" i="172"/>
  <c r="X49" i="172"/>
  <c r="X50" i="172"/>
  <c r="X48" i="172"/>
  <c r="X51" i="172"/>
  <c r="M54" i="172"/>
  <c r="Q54" i="172"/>
  <c r="T54" i="172" s="1"/>
  <c r="V81" i="998" a="1"/>
  <c r="V81" i="998" s="1"/>
  <c r="W81" i="998" a="1"/>
  <c r="W81" i="998" s="1"/>
  <c r="AO81" i="998" a="1"/>
  <c r="AO81" i="998" s="1"/>
  <c r="Z81" i="998" a="1"/>
  <c r="Z81" i="998" s="1"/>
  <c r="AB81" i="998" a="1"/>
  <c r="AB81" i="998" s="1"/>
  <c r="R82" i="998" a="1"/>
  <c r="R82" i="998" s="1"/>
  <c r="J55" i="999"/>
  <c r="F56" i="999"/>
  <c r="AB83" i="999" a="1"/>
  <c r="AB83" i="999" s="1"/>
  <c r="AO83" i="999" a="1"/>
  <c r="AO83" i="999" s="1"/>
  <c r="Z83" i="999" a="1"/>
  <c r="Z83" i="999" s="1"/>
  <c r="V83" i="999"/>
  <c r="W83" i="999"/>
  <c r="R84" i="999"/>
  <c r="X51" i="999"/>
  <c r="X46" i="999"/>
  <c r="X52" i="999"/>
  <c r="X49" i="999"/>
  <c r="X50" i="999"/>
  <c r="X47" i="999"/>
  <c r="X48" i="999"/>
  <c r="X53" i="999"/>
  <c r="R72" i="1"/>
  <c r="AO71" i="1"/>
  <c r="V71" i="1"/>
  <c r="W71" i="1"/>
  <c r="AB71" i="1"/>
  <c r="Z71" i="1"/>
  <c r="AO82" i="172" a="1"/>
  <c r="AO82" i="172" s="1"/>
  <c r="Z82" i="172" a="1"/>
  <c r="Z82" i="172" s="1"/>
  <c r="W82" i="172"/>
  <c r="R83" i="172"/>
  <c r="AB82" i="172" a="1"/>
  <c r="AB82" i="172" s="1"/>
  <c r="V82" i="172"/>
  <c r="M54" i="998"/>
  <c r="Q54" i="998"/>
  <c r="Q54" i="999"/>
  <c r="T54" i="999" s="1"/>
  <c r="M54" i="999"/>
  <c r="H45" i="1"/>
  <c r="D45" i="1"/>
  <c r="I44" i="1"/>
  <c r="L44" i="1"/>
  <c r="O44" i="1" s="1"/>
  <c r="X47" i="998" a="1"/>
  <c r="X47" i="998" s="1"/>
  <c r="X49" i="998" a="1"/>
  <c r="X49" i="998" s="1"/>
  <c r="X51" i="998" a="1"/>
  <c r="X51" i="998" s="1"/>
  <c r="X50" i="998" a="1"/>
  <c r="X50" i="998" s="1"/>
  <c r="X52" i="998" a="1"/>
  <c r="X52" i="998" s="1"/>
  <c r="X48" i="998" a="1"/>
  <c r="X48" i="998" s="1"/>
  <c r="X53" i="998" a="1"/>
  <c r="X53" i="998" s="1"/>
  <c r="T54" i="998"/>
  <c r="F56" i="998"/>
  <c r="J55" i="998"/>
  <c r="I55" i="808" l="1"/>
  <c r="L55" i="808"/>
  <c r="O55" i="808" s="1"/>
  <c r="D56" i="808"/>
  <c r="H56" i="808"/>
  <c r="AB83" i="808" a="1"/>
  <c r="AB83" i="808" s="1"/>
  <c r="R84" i="808" a="1"/>
  <c r="R84" i="808" s="1"/>
  <c r="AO83" i="808" a="1"/>
  <c r="AO83" i="808" s="1"/>
  <c r="W83" i="808" a="1"/>
  <c r="W83" i="808" s="1"/>
  <c r="V83" i="808" a="1"/>
  <c r="V83" i="808" s="1"/>
  <c r="Z83" i="808" a="1"/>
  <c r="Z83" i="808" s="1"/>
  <c r="I55" i="172"/>
  <c r="L55" i="172"/>
  <c r="O55" i="172" s="1"/>
  <c r="H56" i="172"/>
  <c r="D56" i="172"/>
  <c r="D56" i="998"/>
  <c r="H56" i="998"/>
  <c r="F46" i="1"/>
  <c r="J45" i="1"/>
  <c r="W82" i="998" a="1"/>
  <c r="W82" i="998" s="1"/>
  <c r="AB82" i="998" a="1"/>
  <c r="AB82" i="998" s="1"/>
  <c r="AO82" i="998" a="1"/>
  <c r="AO82" i="998" s="1"/>
  <c r="R83" i="998" a="1"/>
  <c r="R83" i="998" s="1"/>
  <c r="Z82" i="998" a="1"/>
  <c r="Z82" i="998" s="1"/>
  <c r="V82" i="998" a="1"/>
  <c r="V82" i="998" s="1"/>
  <c r="AO84" i="999" a="1"/>
  <c r="AO84" i="999" s="1"/>
  <c r="AB84" i="999" a="1"/>
  <c r="AB84" i="999" s="1"/>
  <c r="Z84" i="999" a="1"/>
  <c r="Z84" i="999" s="1"/>
  <c r="W84" i="999"/>
  <c r="V84" i="999"/>
  <c r="R85" i="999"/>
  <c r="H56" i="999"/>
  <c r="D56" i="999"/>
  <c r="W72" i="1"/>
  <c r="R73" i="1"/>
  <c r="AB72" i="1"/>
  <c r="AO72" i="1"/>
  <c r="V72" i="1"/>
  <c r="Z72" i="1"/>
  <c r="L55" i="999"/>
  <c r="O55" i="999" s="1"/>
  <c r="I55" i="999"/>
  <c r="AO83" i="172" a="1"/>
  <c r="AO83" i="172" s="1"/>
  <c r="Z83" i="172" a="1"/>
  <c r="Z83" i="172" s="1"/>
  <c r="R84" i="172"/>
  <c r="W83" i="172"/>
  <c r="AB83" i="172" a="1"/>
  <c r="AB83" i="172" s="1"/>
  <c r="V83" i="172"/>
  <c r="L55" i="998"/>
  <c r="O55" i="998" s="1"/>
  <c r="I55" i="998"/>
  <c r="M44" i="1"/>
  <c r="Q44" i="1"/>
  <c r="T44" i="1" s="1"/>
  <c r="J56" i="808" l="1"/>
  <c r="F57" i="808"/>
  <c r="M55" i="808"/>
  <c r="Q55" i="808"/>
  <c r="T55" i="808" s="1"/>
  <c r="V84" i="808" a="1"/>
  <c r="V84" i="808" s="1"/>
  <c r="W84" i="808" a="1"/>
  <c r="W84" i="808" s="1"/>
  <c r="R85" i="808" a="1"/>
  <c r="R85" i="808" s="1"/>
  <c r="AO84" i="808" a="1"/>
  <c r="AO84" i="808" s="1"/>
  <c r="AB84" i="808" a="1"/>
  <c r="AB84" i="808" s="1"/>
  <c r="Z84" i="808" a="1"/>
  <c r="Z84" i="808" s="1"/>
  <c r="J56" i="172"/>
  <c r="F57" i="172"/>
  <c r="M55" i="172"/>
  <c r="Q55" i="172"/>
  <c r="T55" i="172" s="1"/>
  <c r="J56" i="998"/>
  <c r="F57" i="998"/>
  <c r="Q55" i="998"/>
  <c r="T55" i="998" s="1"/>
  <c r="M55" i="998"/>
  <c r="Z73" i="1"/>
  <c r="AB73" i="1"/>
  <c r="R74" i="1"/>
  <c r="AO73" i="1"/>
  <c r="V73" i="1"/>
  <c r="AB84" i="172" a="1"/>
  <c r="AB84" i="172" s="1"/>
  <c r="Z84" i="172" a="1"/>
  <c r="Z84" i="172" s="1"/>
  <c r="V84" i="172"/>
  <c r="AO84" i="172" a="1"/>
  <c r="AO84" i="172" s="1"/>
  <c r="W84" i="172"/>
  <c r="R85" i="172"/>
  <c r="F57" i="999"/>
  <c r="J56" i="999"/>
  <c r="M55" i="999"/>
  <c r="Q55" i="999"/>
  <c r="T55" i="999" s="1"/>
  <c r="AB85" i="999" a="1"/>
  <c r="AB85" i="999" s="1"/>
  <c r="Z85" i="999" a="1"/>
  <c r="Z85" i="999" s="1"/>
  <c r="AO85" i="999" a="1"/>
  <c r="AO85" i="999" s="1"/>
  <c r="V85" i="999"/>
  <c r="R86" i="999"/>
  <c r="I45" i="1"/>
  <c r="L45" i="1"/>
  <c r="O45" i="1" s="1"/>
  <c r="D46" i="1"/>
  <c r="H46" i="1"/>
  <c r="V83" i="998" a="1"/>
  <c r="V83" i="998" s="1"/>
  <c r="AO83" i="998" a="1"/>
  <c r="AO83" i="998" s="1"/>
  <c r="W83" i="998" a="1"/>
  <c r="W83" i="998" s="1"/>
  <c r="Z83" i="998" a="1"/>
  <c r="Z83" i="998" s="1"/>
  <c r="AB83" i="998" a="1"/>
  <c r="AB83" i="998" s="1"/>
  <c r="R84" i="998" a="1"/>
  <c r="R84" i="998" s="1"/>
  <c r="H57" i="808" l="1"/>
  <c r="D57" i="808"/>
  <c r="I56" i="808"/>
  <c r="L56" i="808"/>
  <c r="O56" i="808" s="1"/>
  <c r="AB85" i="808" a="1"/>
  <c r="AB85" i="808" s="1"/>
  <c r="V85" i="808" a="1"/>
  <c r="V85" i="808" s="1"/>
  <c r="R86" i="808" a="1"/>
  <c r="R86" i="808" s="1"/>
  <c r="Z85" i="808" a="1"/>
  <c r="Z85" i="808" s="1"/>
  <c r="AO85" i="808" a="1"/>
  <c r="AO85" i="808" s="1"/>
  <c r="H57" i="172"/>
  <c r="D57" i="172"/>
  <c r="I56" i="172"/>
  <c r="L56" i="172"/>
  <c r="O56" i="172" s="1"/>
  <c r="AO85" i="172" a="1"/>
  <c r="AO85" i="172" s="1"/>
  <c r="AB85" i="172" a="1"/>
  <c r="AB85" i="172" s="1"/>
  <c r="Z85" i="172" a="1"/>
  <c r="Z85" i="172" s="1"/>
  <c r="R86" i="172"/>
  <c r="V85" i="172"/>
  <c r="I56" i="999"/>
  <c r="L56" i="999"/>
  <c r="O56" i="999" s="1"/>
  <c r="AB74" i="1"/>
  <c r="W74" i="1"/>
  <c r="AO74" i="1"/>
  <c r="R75" i="1"/>
  <c r="V74" i="1"/>
  <c r="Z74" i="1"/>
  <c r="H57" i="998"/>
  <c r="D57" i="998"/>
  <c r="D57" i="999"/>
  <c r="H57" i="999"/>
  <c r="I56" i="998"/>
  <c r="L56" i="998"/>
  <c r="O56" i="998" s="1"/>
  <c r="F47" i="1"/>
  <c r="J46" i="1"/>
  <c r="Z86" i="999" a="1"/>
  <c r="Z86" i="999" s="1"/>
  <c r="AO86" i="999" a="1"/>
  <c r="AO86" i="999" s="1"/>
  <c r="AB86" i="999" a="1"/>
  <c r="AB86" i="999" s="1"/>
  <c r="V86" i="999"/>
  <c r="W86" i="999"/>
  <c r="R87" i="999"/>
  <c r="AO84" i="998" a="1"/>
  <c r="AO84" i="998" s="1"/>
  <c r="R85" i="998" a="1"/>
  <c r="R85" i="998" s="1"/>
  <c r="V84" i="998" a="1"/>
  <c r="V84" i="998" s="1"/>
  <c r="AB84" i="998" a="1"/>
  <c r="AB84" i="998" s="1"/>
  <c r="W84" i="998" a="1"/>
  <c r="W84" i="998" s="1"/>
  <c r="Z84" i="998" a="1"/>
  <c r="Z84" i="998" s="1"/>
  <c r="M45" i="1"/>
  <c r="Q45" i="1"/>
  <c r="T45" i="1" s="1"/>
  <c r="F58" i="808" l="1"/>
  <c r="J57" i="808"/>
  <c r="M56" i="808"/>
  <c r="Q56" i="808"/>
  <c r="T56" i="808" s="1"/>
  <c r="AO86" i="808" a="1"/>
  <c r="AO86" i="808" s="1"/>
  <c r="AB86" i="808" a="1"/>
  <c r="AB86" i="808" s="1"/>
  <c r="R87" i="808" a="1"/>
  <c r="R87" i="808" s="1"/>
  <c r="V86" i="808" a="1"/>
  <c r="V86" i="808" s="1"/>
  <c r="Z86" i="808" a="1"/>
  <c r="Z86" i="808" s="1"/>
  <c r="W86" i="808" a="1"/>
  <c r="W86" i="808" s="1"/>
  <c r="M56" i="172"/>
  <c r="Q56" i="172"/>
  <c r="T56" i="172" s="1"/>
  <c r="J57" i="172"/>
  <c r="F58" i="172"/>
  <c r="F58" i="999"/>
  <c r="J57" i="999"/>
  <c r="AB86" i="172" a="1"/>
  <c r="AB86" i="172" s="1"/>
  <c r="V86" i="172"/>
  <c r="R87" i="172"/>
  <c r="AO86" i="172" a="1"/>
  <c r="AO86" i="172" s="1"/>
  <c r="W86" i="172"/>
  <c r="Z86" i="172" a="1"/>
  <c r="Z86" i="172" s="1"/>
  <c r="L46" i="1"/>
  <c r="O46" i="1" s="1"/>
  <c r="I46" i="1"/>
  <c r="D47" i="1"/>
  <c r="H47" i="1"/>
  <c r="J57" i="998"/>
  <c r="F58" i="998"/>
  <c r="AB75" i="1"/>
  <c r="W75" i="1"/>
  <c r="R76" i="1"/>
  <c r="V75" i="1"/>
  <c r="AO75" i="1"/>
  <c r="Z75" i="1"/>
  <c r="M56" i="999"/>
  <c r="Q56" i="999"/>
  <c r="T56" i="999" s="1"/>
  <c r="AB87" i="999" a="1"/>
  <c r="AB87" i="999" s="1"/>
  <c r="AO87" i="999" a="1"/>
  <c r="AO87" i="999" s="1"/>
  <c r="Z87" i="999" a="1"/>
  <c r="Z87" i="999" s="1"/>
  <c r="R88" i="999"/>
  <c r="V87" i="999"/>
  <c r="W87" i="999"/>
  <c r="Z85" i="998" a="1"/>
  <c r="Z85" i="998" s="1"/>
  <c r="R86" i="998" a="1"/>
  <c r="R86" i="998" s="1"/>
  <c r="V85" i="998" a="1"/>
  <c r="V85" i="998" s="1"/>
  <c r="AO85" i="998" a="1"/>
  <c r="AO85" i="998" s="1"/>
  <c r="AB85" i="998" a="1"/>
  <c r="AB85" i="998" s="1"/>
  <c r="Q56" i="998"/>
  <c r="T56" i="998" s="1"/>
  <c r="M56" i="998"/>
  <c r="L57" i="808" l="1"/>
  <c r="O57" i="808" s="1"/>
  <c r="I57" i="808"/>
  <c r="H58" i="808"/>
  <c r="D58" i="808"/>
  <c r="R88" i="808" a="1"/>
  <c r="R88" i="808" s="1"/>
  <c r="Z87" i="808" a="1"/>
  <c r="Z87" i="808" s="1"/>
  <c r="V87" i="808" a="1"/>
  <c r="V87" i="808" s="1"/>
  <c r="AO87" i="808" a="1"/>
  <c r="AO87" i="808" s="1"/>
  <c r="AB87" i="808" a="1"/>
  <c r="AB87" i="808" s="1"/>
  <c r="W87" i="808" a="1"/>
  <c r="W87" i="808" s="1"/>
  <c r="D58" i="172"/>
  <c r="H58" i="172"/>
  <c r="I57" i="172"/>
  <c r="L57" i="172"/>
  <c r="O57" i="172" s="1"/>
  <c r="H58" i="999"/>
  <c r="D58" i="999"/>
  <c r="Z87" i="172" a="1"/>
  <c r="Z87" i="172" s="1"/>
  <c r="V87" i="172"/>
  <c r="AB87" i="172" a="1"/>
  <c r="AB87" i="172" s="1"/>
  <c r="R88" i="172"/>
  <c r="AO87" i="172" a="1"/>
  <c r="AO87" i="172" s="1"/>
  <c r="W87" i="172"/>
  <c r="H58" i="998"/>
  <c r="D58" i="998"/>
  <c r="AO88" i="999" a="1"/>
  <c r="AO88" i="999" s="1"/>
  <c r="Z88" i="999" a="1"/>
  <c r="Z88" i="999" s="1"/>
  <c r="AB88" i="999" a="1"/>
  <c r="AB88" i="999" s="1"/>
  <c r="W88" i="999"/>
  <c r="V88" i="999"/>
  <c r="R89" i="999"/>
  <c r="I57" i="998"/>
  <c r="L57" i="998"/>
  <c r="O57" i="998" s="1"/>
  <c r="J47" i="1"/>
  <c r="F48" i="1"/>
  <c r="Z86" i="998" a="1"/>
  <c r="Z86" i="998" s="1"/>
  <c r="AB86" i="998" a="1"/>
  <c r="AB86" i="998" s="1"/>
  <c r="AO86" i="998" a="1"/>
  <c r="AO86" i="998" s="1"/>
  <c r="V86" i="998" a="1"/>
  <c r="V86" i="998" s="1"/>
  <c r="W86" i="998" a="1"/>
  <c r="W86" i="998" s="1"/>
  <c r="R87" i="998" a="1"/>
  <c r="R87" i="998" s="1"/>
  <c r="W76" i="1"/>
  <c r="R77" i="1"/>
  <c r="V76" i="1"/>
  <c r="Z76" i="1"/>
  <c r="AB76" i="1"/>
  <c r="AO76" i="1"/>
  <c r="Q46" i="1"/>
  <c r="T46" i="1" s="1"/>
  <c r="M46" i="1"/>
  <c r="L57" i="999"/>
  <c r="O57" i="999" s="1"/>
  <c r="I57" i="999"/>
  <c r="F59" i="808" l="1"/>
  <c r="J58" i="808"/>
  <c r="Q57" i="808"/>
  <c r="T57" i="808" s="1"/>
  <c r="M57" i="808"/>
  <c r="W88" i="808" a="1"/>
  <c r="W88" i="808" s="1"/>
  <c r="AO88" i="808" a="1"/>
  <c r="AO88" i="808" s="1"/>
  <c r="V88" i="808" a="1"/>
  <c r="V88" i="808" s="1"/>
  <c r="R89" i="808" a="1"/>
  <c r="R89" i="808" s="1"/>
  <c r="AB88" i="808" a="1"/>
  <c r="AB88" i="808" s="1"/>
  <c r="Z88" i="808" a="1"/>
  <c r="Z88" i="808" s="1"/>
  <c r="Q57" i="172"/>
  <c r="T57" i="172" s="1"/>
  <c r="M57" i="172"/>
  <c r="J58" i="172"/>
  <c r="F59" i="172"/>
  <c r="H48" i="1"/>
  <c r="D48" i="1"/>
  <c r="AB77" i="1"/>
  <c r="V77" i="1"/>
  <c r="AO77" i="1"/>
  <c r="R78" i="1"/>
  <c r="W77" i="1"/>
  <c r="Z77" i="1"/>
  <c r="L47" i="1"/>
  <c r="O47" i="1" s="1"/>
  <c r="I47" i="1"/>
  <c r="Q57" i="998"/>
  <c r="T57" i="998" s="1"/>
  <c r="M57" i="998"/>
  <c r="J58" i="999"/>
  <c r="F59" i="999"/>
  <c r="Z87" i="998" a="1"/>
  <c r="Z87" i="998" s="1"/>
  <c r="AO87" i="998" a="1"/>
  <c r="AO87" i="998" s="1"/>
  <c r="V87" i="998" a="1"/>
  <c r="V87" i="998" s="1"/>
  <c r="W87" i="998" a="1"/>
  <c r="W87" i="998" s="1"/>
  <c r="AB87" i="998" a="1"/>
  <c r="AB87" i="998" s="1"/>
  <c r="R88" i="998" a="1"/>
  <c r="R88" i="998" s="1"/>
  <c r="Z88" i="172" a="1"/>
  <c r="Z88" i="172" s="1"/>
  <c r="W88" i="172"/>
  <c r="AB88" i="172" a="1"/>
  <c r="AB88" i="172" s="1"/>
  <c r="V88" i="172"/>
  <c r="AO88" i="172" a="1"/>
  <c r="AO88" i="172" s="1"/>
  <c r="R89" i="172"/>
  <c r="J58" i="998"/>
  <c r="F59" i="998"/>
  <c r="AB89" i="999" a="1"/>
  <c r="AB89" i="999" s="1"/>
  <c r="Z89" i="999" a="1"/>
  <c r="Z89" i="999" s="1"/>
  <c r="AO89" i="999" a="1"/>
  <c r="AO89" i="999" s="1"/>
  <c r="V89" i="999"/>
  <c r="W89" i="999"/>
  <c r="R90" i="999"/>
  <c r="M57" i="999"/>
  <c r="Q57" i="999"/>
  <c r="T57" i="999" s="1"/>
  <c r="I58" i="808" l="1"/>
  <c r="L58" i="808"/>
  <c r="O58" i="808" s="1"/>
  <c r="H59" i="808"/>
  <c r="D59" i="808"/>
  <c r="W89" i="808" a="1"/>
  <c r="W89" i="808" s="1"/>
  <c r="AB89" i="808" a="1"/>
  <c r="AB89" i="808" s="1"/>
  <c r="V89" i="808" a="1"/>
  <c r="V89" i="808" s="1"/>
  <c r="AO89" i="808" a="1"/>
  <c r="AO89" i="808" s="1"/>
  <c r="Z89" i="808" a="1"/>
  <c r="Z89" i="808" s="1"/>
  <c r="R90" i="808" a="1"/>
  <c r="R90" i="808" s="1"/>
  <c r="D59" i="172"/>
  <c r="H59" i="172"/>
  <c r="L58" i="172"/>
  <c r="O58" i="172" s="1"/>
  <c r="I58" i="172"/>
  <c r="Z90" i="999" a="1"/>
  <c r="Z90" i="999" s="1"/>
  <c r="AO90" i="999" a="1"/>
  <c r="AO90" i="999" s="1"/>
  <c r="AB90" i="999" a="1"/>
  <c r="AB90" i="999" s="1"/>
  <c r="V90" i="999"/>
  <c r="R91" i="999"/>
  <c r="W90" i="999"/>
  <c r="Q47" i="1"/>
  <c r="T47" i="1" s="1"/>
  <c r="M47" i="1"/>
  <c r="H59" i="999"/>
  <c r="D59" i="999"/>
  <c r="J48" i="1"/>
  <c r="F49" i="1"/>
  <c r="AB89" i="172" a="1"/>
  <c r="AB89" i="172" s="1"/>
  <c r="AO89" i="172" a="1"/>
  <c r="AO89" i="172" s="1"/>
  <c r="Z89" i="172" a="1"/>
  <c r="Z89" i="172" s="1"/>
  <c r="V89" i="172"/>
  <c r="W89" i="172"/>
  <c r="R90" i="172"/>
  <c r="L58" i="999"/>
  <c r="O58" i="999" s="1"/>
  <c r="I58" i="999"/>
  <c r="AB88" i="998" a="1"/>
  <c r="AB88" i="998" s="1"/>
  <c r="W88" i="998" a="1"/>
  <c r="W88" i="998" s="1"/>
  <c r="R89" i="998" a="1"/>
  <c r="R89" i="998" s="1"/>
  <c r="Z88" i="998" a="1"/>
  <c r="Z88" i="998" s="1"/>
  <c r="AO88" i="998" a="1"/>
  <c r="AO88" i="998" s="1"/>
  <c r="V88" i="998" a="1"/>
  <c r="V88" i="998" s="1"/>
  <c r="L58" i="998"/>
  <c r="O58" i="998" s="1"/>
  <c r="I58" i="998"/>
  <c r="AB78" i="1"/>
  <c r="W78" i="1"/>
  <c r="AO78" i="1"/>
  <c r="Z78" i="1"/>
  <c r="R79" i="1"/>
  <c r="V78" i="1"/>
  <c r="H59" i="998"/>
  <c r="D59" i="998"/>
  <c r="F60" i="808" l="1"/>
  <c r="J59" i="808"/>
  <c r="Q58" i="808"/>
  <c r="T58" i="808" s="1"/>
  <c r="M58" i="808"/>
  <c r="AO90" i="808" a="1"/>
  <c r="AO90" i="808" s="1"/>
  <c r="R91" i="808" a="1"/>
  <c r="R91" i="808" s="1"/>
  <c r="Z90" i="808" a="1"/>
  <c r="Z90" i="808" s="1"/>
  <c r="AB90" i="808" a="1"/>
  <c r="AB90" i="808" s="1"/>
  <c r="V90" i="808" a="1"/>
  <c r="V90" i="808" s="1"/>
  <c r="W90" i="808" a="1"/>
  <c r="W90" i="808" s="1"/>
  <c r="Q58" i="172"/>
  <c r="T58" i="172" s="1"/>
  <c r="M58" i="172"/>
  <c r="F60" i="172"/>
  <c r="J59" i="172"/>
  <c r="AO79" i="1"/>
  <c r="AB79" i="1"/>
  <c r="R80" i="1"/>
  <c r="V79" i="1"/>
  <c r="W79" i="1"/>
  <c r="Z79" i="1"/>
  <c r="F60" i="999"/>
  <c r="J59" i="999"/>
  <c r="M58" i="999"/>
  <c r="Q58" i="999"/>
  <c r="T58" i="999" s="1"/>
  <c r="M58" i="998"/>
  <c r="Q58" i="998"/>
  <c r="T58" i="998" s="1"/>
  <c r="J59" i="998"/>
  <c r="F60" i="998"/>
  <c r="V89" i="998" a="1"/>
  <c r="V89" i="998" s="1"/>
  <c r="AO89" i="998" a="1"/>
  <c r="AO89" i="998" s="1"/>
  <c r="AB89" i="998" a="1"/>
  <c r="AB89" i="998" s="1"/>
  <c r="Z89" i="998" a="1"/>
  <c r="Z89" i="998" s="1"/>
  <c r="R90" i="998" a="1"/>
  <c r="R90" i="998" s="1"/>
  <c r="W89" i="998" a="1"/>
  <c r="W89" i="998" s="1"/>
  <c r="AB90" i="172" a="1"/>
  <c r="AB90" i="172" s="1"/>
  <c r="W90" i="172"/>
  <c r="AO90" i="172" a="1"/>
  <c r="AO90" i="172" s="1"/>
  <c r="V90" i="172"/>
  <c r="Z90" i="172" a="1"/>
  <c r="Z90" i="172" s="1"/>
  <c r="R91" i="172"/>
  <c r="D49" i="1"/>
  <c r="H49" i="1"/>
  <c r="L48" i="1"/>
  <c r="O48" i="1" s="1"/>
  <c r="I48" i="1"/>
  <c r="AO91" i="999" a="1"/>
  <c r="AO91" i="999" s="1"/>
  <c r="AB91" i="999" a="1"/>
  <c r="AB91" i="999" s="1"/>
  <c r="Z91" i="999" a="1"/>
  <c r="Z91" i="999" s="1"/>
  <c r="W91" i="999"/>
  <c r="R92" i="999"/>
  <c r="V91" i="999"/>
  <c r="L59" i="808" l="1"/>
  <c r="O59" i="808" s="1"/>
  <c r="I59" i="808"/>
  <c r="D60" i="808"/>
  <c r="H60" i="808"/>
  <c r="V91" i="808" a="1"/>
  <c r="V91" i="808" s="1"/>
  <c r="R92" i="808" a="1"/>
  <c r="R92" i="808" s="1"/>
  <c r="W91" i="808" a="1"/>
  <c r="W91" i="808" s="1"/>
  <c r="AB91" i="808" a="1"/>
  <c r="AB91" i="808" s="1"/>
  <c r="AO91" i="808" a="1"/>
  <c r="AO91" i="808" s="1"/>
  <c r="Z91" i="808" a="1"/>
  <c r="Z91" i="808" s="1"/>
  <c r="I59" i="172"/>
  <c r="L59" i="172"/>
  <c r="O59" i="172" s="1"/>
  <c r="H60" i="172"/>
  <c r="D60" i="172"/>
  <c r="R81" i="1"/>
  <c r="AB80" i="1"/>
  <c r="W80" i="1"/>
  <c r="AO80" i="1"/>
  <c r="Z80" i="1"/>
  <c r="V80" i="1"/>
  <c r="AO92" i="999" a="1"/>
  <c r="AO92" i="999" s="1"/>
  <c r="Z92" i="999" a="1"/>
  <c r="Z92" i="999" s="1"/>
  <c r="AB92" i="999" a="1"/>
  <c r="AB92" i="999" s="1"/>
  <c r="V92" i="999"/>
  <c r="W92" i="999"/>
  <c r="R93" i="999"/>
  <c r="F50" i="1"/>
  <c r="J49" i="1"/>
  <c r="L59" i="999"/>
  <c r="O59" i="999" s="1"/>
  <c r="I59" i="999"/>
  <c r="AO91" i="172" a="1"/>
  <c r="AO91" i="172" s="1"/>
  <c r="Z91" i="172" a="1"/>
  <c r="Z91" i="172" s="1"/>
  <c r="AB91" i="172" a="1"/>
  <c r="AB91" i="172" s="1"/>
  <c r="W91" i="172"/>
  <c r="V91" i="172"/>
  <c r="R92" i="172"/>
  <c r="R91" i="998" a="1"/>
  <c r="R91" i="998" s="1"/>
  <c r="W90" i="998" a="1"/>
  <c r="W90" i="998" s="1"/>
  <c r="AO90" i="998" a="1"/>
  <c r="AO90" i="998" s="1"/>
  <c r="Z90" i="998" a="1"/>
  <c r="Z90" i="998" s="1"/>
  <c r="AB90" i="998" a="1"/>
  <c r="AB90" i="998" s="1"/>
  <c r="V90" i="998" a="1"/>
  <c r="V90" i="998" s="1"/>
  <c r="D60" i="998"/>
  <c r="H60" i="998"/>
  <c r="D60" i="999"/>
  <c r="H60" i="999"/>
  <c r="Q48" i="1"/>
  <c r="T48" i="1" s="1"/>
  <c r="M48" i="1"/>
  <c r="I59" i="998"/>
  <c r="L59" i="998"/>
  <c r="O59" i="998" s="1"/>
  <c r="J60" i="808" l="1"/>
  <c r="F61" i="808"/>
  <c r="Q59" i="808"/>
  <c r="T59" i="808" s="1"/>
  <c r="M59" i="808"/>
  <c r="AB92" i="808" a="1"/>
  <c r="AB92" i="808" s="1"/>
  <c r="Z92" i="808" a="1"/>
  <c r="Z92" i="808" s="1"/>
  <c r="V92" i="808" a="1"/>
  <c r="V92" i="808" s="1"/>
  <c r="R93" i="808" a="1"/>
  <c r="R93" i="808" s="1"/>
  <c r="AO92" i="808" a="1"/>
  <c r="AO92" i="808" s="1"/>
  <c r="W92" i="808" a="1"/>
  <c r="W92" i="808" s="1"/>
  <c r="J60" i="172"/>
  <c r="F61" i="172"/>
  <c r="Q59" i="172"/>
  <c r="T59" i="172" s="1"/>
  <c r="M59" i="172"/>
  <c r="AO91" i="998" a="1"/>
  <c r="AO91" i="998" s="1"/>
  <c r="AB91" i="998" a="1"/>
  <c r="AB91" i="998" s="1"/>
  <c r="Z91" i="998" a="1"/>
  <c r="Z91" i="998" s="1"/>
  <c r="R92" i="998" a="1"/>
  <c r="R92" i="998" s="1"/>
  <c r="W91" i="998" a="1"/>
  <c r="W91" i="998" s="1"/>
  <c r="V91" i="998" a="1"/>
  <c r="V91" i="998" s="1"/>
  <c r="M59" i="999"/>
  <c r="Q59" i="999"/>
  <c r="T59" i="999" s="1"/>
  <c r="H50" i="1"/>
  <c r="D50" i="1"/>
  <c r="J60" i="999"/>
  <c r="F61" i="999"/>
  <c r="AB93" i="999" a="1"/>
  <c r="AB93" i="999" s="1"/>
  <c r="Z93" i="999" a="1"/>
  <c r="Z93" i="999" s="1"/>
  <c r="AO93" i="999" a="1"/>
  <c r="AO93" i="999" s="1"/>
  <c r="V93" i="999"/>
  <c r="R94" i="999"/>
  <c r="Z81" i="1"/>
  <c r="AB81" i="1"/>
  <c r="V81" i="1"/>
  <c r="AO81" i="1"/>
  <c r="R82" i="1"/>
  <c r="L49" i="1"/>
  <c r="O49" i="1" s="1"/>
  <c r="I49" i="1"/>
  <c r="J60" i="998"/>
  <c r="F61" i="998"/>
  <c r="M59" i="998"/>
  <c r="Q59" i="998"/>
  <c r="T59" i="998" s="1"/>
  <c r="AO92" i="172" a="1"/>
  <c r="AO92" i="172" s="1"/>
  <c r="Z92" i="172" a="1"/>
  <c r="Z92" i="172" s="1"/>
  <c r="V92" i="172"/>
  <c r="AB92" i="172" a="1"/>
  <c r="AB92" i="172" s="1"/>
  <c r="W92" i="172"/>
  <c r="R93" i="172"/>
  <c r="H61" i="808" l="1"/>
  <c r="D61" i="808"/>
  <c r="L60" i="808"/>
  <c r="O60" i="808" s="1"/>
  <c r="I60" i="808"/>
  <c r="Z93" i="808" a="1"/>
  <c r="Z93" i="808" s="1"/>
  <c r="R94" i="808" a="1"/>
  <c r="R94" i="808" s="1"/>
  <c r="AB93" i="808" a="1"/>
  <c r="AB93" i="808" s="1"/>
  <c r="AO93" i="808" a="1"/>
  <c r="AO93" i="808" s="1"/>
  <c r="V93" i="808" a="1"/>
  <c r="V93" i="808" s="1"/>
  <c r="D61" i="172"/>
  <c r="H61" i="172"/>
  <c r="I60" i="172"/>
  <c r="L60" i="172"/>
  <c r="O60" i="172" s="1"/>
  <c r="AO93" i="172" a="1"/>
  <c r="AO93" i="172" s="1"/>
  <c r="Z93" i="172" a="1"/>
  <c r="Z93" i="172" s="1"/>
  <c r="R94" i="172"/>
  <c r="AB93" i="172" a="1"/>
  <c r="AB93" i="172" s="1"/>
  <c r="V93" i="172"/>
  <c r="F51" i="1"/>
  <c r="J50" i="1"/>
  <c r="D61" i="998"/>
  <c r="H61" i="998"/>
  <c r="I60" i="998"/>
  <c r="L60" i="998"/>
  <c r="O60" i="998" s="1"/>
  <c r="AO82" i="1"/>
  <c r="AB82" i="1"/>
  <c r="Z82" i="1"/>
  <c r="R83" i="1"/>
  <c r="V82" i="1"/>
  <c r="W82" i="1"/>
  <c r="Z94" i="999" a="1"/>
  <c r="Z94" i="999" s="1"/>
  <c r="AB94" i="999" a="1"/>
  <c r="AB94" i="999" s="1"/>
  <c r="AO94" i="999" a="1"/>
  <c r="AO94" i="999" s="1"/>
  <c r="R95" i="999"/>
  <c r="W94" i="999"/>
  <c r="V94" i="999"/>
  <c r="M49" i="1"/>
  <c r="Q49" i="1"/>
  <c r="T49" i="1" s="1"/>
  <c r="H61" i="999"/>
  <c r="D61" i="999"/>
  <c r="W92" i="998" a="1"/>
  <c r="W92" i="998" s="1"/>
  <c r="AB92" i="998" a="1"/>
  <c r="AB92" i="998" s="1"/>
  <c r="AO92" i="998" a="1"/>
  <c r="AO92" i="998" s="1"/>
  <c r="R93" i="998" a="1"/>
  <c r="R93" i="998" s="1"/>
  <c r="Z92" i="998" a="1"/>
  <c r="Z92" i="998" s="1"/>
  <c r="V92" i="998" a="1"/>
  <c r="V92" i="998" s="1"/>
  <c r="I60" i="999"/>
  <c r="L60" i="999"/>
  <c r="O60" i="999" s="1"/>
  <c r="Q60" i="808" l="1"/>
  <c r="T60" i="808" s="1"/>
  <c r="M60" i="808"/>
  <c r="J61" i="808"/>
  <c r="F62" i="808"/>
  <c r="Z94" i="808" a="1"/>
  <c r="Z94" i="808" s="1"/>
  <c r="AO94" i="808" a="1"/>
  <c r="AO94" i="808" s="1"/>
  <c r="AB94" i="808" a="1"/>
  <c r="AB94" i="808" s="1"/>
  <c r="V94" i="808" a="1"/>
  <c r="V94" i="808" s="1"/>
  <c r="R95" i="808" a="1"/>
  <c r="R95" i="808" s="1"/>
  <c r="W94" i="808" a="1"/>
  <c r="W94" i="808" s="1"/>
  <c r="M60" i="172"/>
  <c r="Q60" i="172"/>
  <c r="T60" i="172" s="1"/>
  <c r="F62" i="172"/>
  <c r="J61" i="172"/>
  <c r="F62" i="998"/>
  <c r="J61" i="998"/>
  <c r="F62" i="999"/>
  <c r="J61" i="999"/>
  <c r="Z95" i="999" a="1"/>
  <c r="Z95" i="999" s="1"/>
  <c r="AO95" i="999" a="1"/>
  <c r="AO95" i="999" s="1"/>
  <c r="AB95" i="999" a="1"/>
  <c r="AB95" i="999" s="1"/>
  <c r="V95" i="999"/>
  <c r="R96" i="999"/>
  <c r="W95" i="999"/>
  <c r="Z94" i="172" a="1"/>
  <c r="Z94" i="172" s="1"/>
  <c r="AO94" i="172" a="1"/>
  <c r="AO94" i="172" s="1"/>
  <c r="W94" i="172"/>
  <c r="AB94" i="172" a="1"/>
  <c r="AB94" i="172" s="1"/>
  <c r="V94" i="172"/>
  <c r="R95" i="172"/>
  <c r="U46" i="1"/>
  <c r="S46" i="1" s="1"/>
  <c r="S49" i="1"/>
  <c r="U45" i="1"/>
  <c r="S45" i="1" s="1"/>
  <c r="W49" i="1"/>
  <c r="U47" i="1"/>
  <c r="S47" i="1" s="1"/>
  <c r="U48" i="1"/>
  <c r="S48" i="1" s="1"/>
  <c r="U49" i="1"/>
  <c r="U44" i="1"/>
  <c r="S44" i="1" s="1"/>
  <c r="M60" i="999"/>
  <c r="Q60" i="999"/>
  <c r="T60" i="999" s="1"/>
  <c r="Z83" i="1"/>
  <c r="W83" i="1"/>
  <c r="R84" i="1"/>
  <c r="V83" i="1"/>
  <c r="AO83" i="1"/>
  <c r="AB83" i="1"/>
  <c r="L50" i="1"/>
  <c r="O50" i="1" s="1"/>
  <c r="I50" i="1"/>
  <c r="R94" i="998" a="1"/>
  <c r="R94" i="998" s="1"/>
  <c r="Z93" i="998" a="1"/>
  <c r="Z93" i="998" s="1"/>
  <c r="V93" i="998" a="1"/>
  <c r="V93" i="998" s="1"/>
  <c r="AO93" i="998" a="1"/>
  <c r="AO93" i="998" s="1"/>
  <c r="AB93" i="998" a="1"/>
  <c r="AB93" i="998" s="1"/>
  <c r="M60" i="998"/>
  <c r="Q60" i="998"/>
  <c r="T60" i="998" s="1"/>
  <c r="D51" i="1"/>
  <c r="H51" i="1"/>
  <c r="D62" i="808" l="1"/>
  <c r="H62" i="808"/>
  <c r="L61" i="808"/>
  <c r="O61" i="808" s="1"/>
  <c r="I61" i="808"/>
  <c r="Z95" i="808" a="1"/>
  <c r="Z95" i="808" s="1"/>
  <c r="W95" i="808" a="1"/>
  <c r="W95" i="808" s="1"/>
  <c r="AO95" i="808" a="1"/>
  <c r="AO95" i="808" s="1"/>
  <c r="V95" i="808" a="1"/>
  <c r="V95" i="808" s="1"/>
  <c r="AB95" i="808" a="1"/>
  <c r="AB95" i="808" s="1"/>
  <c r="R96" i="808" a="1"/>
  <c r="R96" i="808" s="1"/>
  <c r="I61" i="172"/>
  <c r="L61" i="172"/>
  <c r="O61" i="172" s="1"/>
  <c r="D62" i="172"/>
  <c r="H62" i="172"/>
  <c r="R85" i="1"/>
  <c r="AO84" i="1"/>
  <c r="AB84" i="1"/>
  <c r="W84" i="1"/>
  <c r="Z84" i="1"/>
  <c r="V84" i="1"/>
  <c r="X45" i="1"/>
  <c r="X46" i="1"/>
  <c r="X47" i="1"/>
  <c r="X49" i="1"/>
  <c r="X44" i="1"/>
  <c r="X43" i="1"/>
  <c r="X42" i="1"/>
  <c r="X48" i="1"/>
  <c r="AO96" i="999" a="1"/>
  <c r="AO96" i="999" s="1"/>
  <c r="Z96" i="999" a="1"/>
  <c r="Z96" i="999" s="1"/>
  <c r="AB96" i="999" a="1"/>
  <c r="AB96" i="999" s="1"/>
  <c r="V96" i="999"/>
  <c r="R97" i="999"/>
  <c r="W96" i="999"/>
  <c r="L61" i="998"/>
  <c r="O61" i="998" s="1"/>
  <c r="I61" i="998"/>
  <c r="F52" i="1"/>
  <c r="J51" i="1"/>
  <c r="D62" i="998"/>
  <c r="H62" i="998"/>
  <c r="AB95" i="172" a="1"/>
  <c r="AB95" i="172" s="1"/>
  <c r="W95" i="172"/>
  <c r="Z95" i="172" a="1"/>
  <c r="Z95" i="172" s="1"/>
  <c r="AO95" i="172" a="1"/>
  <c r="AO95" i="172" s="1"/>
  <c r="V95" i="172"/>
  <c r="R96" i="172"/>
  <c r="I61" i="999"/>
  <c r="L61" i="999"/>
  <c r="O61" i="999" s="1"/>
  <c r="AB94" i="998" a="1"/>
  <c r="AB94" i="998" s="1"/>
  <c r="R95" i="998" a="1"/>
  <c r="R95" i="998" s="1"/>
  <c r="V94" i="998" a="1"/>
  <c r="V94" i="998" s="1"/>
  <c r="AO94" i="998" a="1"/>
  <c r="AO94" i="998" s="1"/>
  <c r="Z94" i="998" a="1"/>
  <c r="Z94" i="998" s="1"/>
  <c r="W94" i="998" a="1"/>
  <c r="W94" i="998" s="1"/>
  <c r="M50" i="1"/>
  <c r="Q50" i="1"/>
  <c r="T50" i="1" s="1"/>
  <c r="D62" i="999"/>
  <c r="H62" i="999"/>
  <c r="M61" i="808" l="1"/>
  <c r="Q61" i="808"/>
  <c r="T61" i="808" s="1"/>
  <c r="F63" i="808"/>
  <c r="J62" i="808"/>
  <c r="W96" i="808" a="1"/>
  <c r="W96" i="808" s="1"/>
  <c r="Z96" i="808" a="1"/>
  <c r="Z96" i="808" s="1"/>
  <c r="V96" i="808" a="1"/>
  <c r="V96" i="808" s="1"/>
  <c r="AO96" i="808" a="1"/>
  <c r="AO96" i="808" s="1"/>
  <c r="AB96" i="808" a="1"/>
  <c r="AB96" i="808" s="1"/>
  <c r="R97" i="808" a="1"/>
  <c r="R97" i="808" s="1"/>
  <c r="F63" i="172"/>
  <c r="J62" i="172"/>
  <c r="M61" i="172"/>
  <c r="Q61" i="172"/>
  <c r="T61" i="172" s="1"/>
  <c r="L51" i="1"/>
  <c r="O51" i="1" s="1"/>
  <c r="I51" i="1"/>
  <c r="AB95" i="998" a="1"/>
  <c r="AB95" i="998" s="1"/>
  <c r="R96" i="998" a="1"/>
  <c r="R96" i="998" s="1"/>
  <c r="W95" i="998" a="1"/>
  <c r="W95" i="998" s="1"/>
  <c r="Z95" i="998" a="1"/>
  <c r="Z95" i="998" s="1"/>
  <c r="V95" i="998" a="1"/>
  <c r="V95" i="998" s="1"/>
  <c r="AO95" i="998" a="1"/>
  <c r="AO95" i="998" s="1"/>
  <c r="H52" i="1"/>
  <c r="D52" i="1"/>
  <c r="Q61" i="999"/>
  <c r="T61" i="999" s="1"/>
  <c r="M61" i="999"/>
  <c r="Q61" i="998"/>
  <c r="T61" i="998" s="1"/>
  <c r="M61" i="998"/>
  <c r="F63" i="999"/>
  <c r="J62" i="999"/>
  <c r="J62" i="998"/>
  <c r="F63" i="998"/>
  <c r="V85" i="1"/>
  <c r="Z85" i="1"/>
  <c r="R86" i="1"/>
  <c r="AB85" i="1"/>
  <c r="AO85" i="1"/>
  <c r="W85" i="1"/>
  <c r="Z96" i="172" a="1"/>
  <c r="Z96" i="172" s="1"/>
  <c r="V96" i="172"/>
  <c r="AO96" i="172" a="1"/>
  <c r="AO96" i="172" s="1"/>
  <c r="AB96" i="172" a="1"/>
  <c r="AB96" i="172" s="1"/>
  <c r="R97" i="172"/>
  <c r="W96" i="172"/>
  <c r="AB97" i="999" a="1"/>
  <c r="AB97" i="999" s="1"/>
  <c r="AO97" i="999" a="1"/>
  <c r="AO97" i="999" s="1"/>
  <c r="Z97" i="999" a="1"/>
  <c r="Z97" i="999" s="1"/>
  <c r="W97" i="999"/>
  <c r="V97" i="999"/>
  <c r="R98" i="999"/>
  <c r="L62" i="808" l="1"/>
  <c r="O62" i="808" s="1"/>
  <c r="I62" i="808"/>
  <c r="H63" i="808"/>
  <c r="D63" i="808"/>
  <c r="U59" i="808" a="1"/>
  <c r="U59" i="808" s="1"/>
  <c r="S59" i="808" s="1"/>
  <c r="U60" i="808" a="1"/>
  <c r="U60" i="808" s="1"/>
  <c r="S60" i="808" s="1"/>
  <c r="U61" i="808" a="1"/>
  <c r="U61" i="808" s="1"/>
  <c r="S61" i="808" s="1"/>
  <c r="U57" i="808" a="1"/>
  <c r="U57" i="808" s="1"/>
  <c r="S57" i="808" s="1"/>
  <c r="W61" i="808" a="1"/>
  <c r="W61" i="808" s="1"/>
  <c r="U56" i="808" a="1"/>
  <c r="U56" i="808" s="1"/>
  <c r="S56" i="808" s="1"/>
  <c r="U58" i="808" a="1"/>
  <c r="U58" i="808" s="1"/>
  <c r="S58" i="808" s="1"/>
  <c r="W97" i="808" a="1"/>
  <c r="W97" i="808" s="1"/>
  <c r="AO97" i="808" a="1"/>
  <c r="AO97" i="808" s="1"/>
  <c r="V97" i="808" a="1"/>
  <c r="V97" i="808" s="1"/>
  <c r="R98" i="808" a="1"/>
  <c r="R98" i="808" s="1"/>
  <c r="Z97" i="808" a="1"/>
  <c r="Z97" i="808" s="1"/>
  <c r="AB97" i="808" a="1"/>
  <c r="AB97" i="808" s="1"/>
  <c r="U61" i="172"/>
  <c r="S61" i="172" s="1"/>
  <c r="U59" i="172"/>
  <c r="S59" i="172" s="1"/>
  <c r="U56" i="172"/>
  <c r="S56" i="172" s="1"/>
  <c r="W61" i="172"/>
  <c r="U58" i="172"/>
  <c r="S58" i="172" s="1"/>
  <c r="U60" i="172"/>
  <c r="S60" i="172" s="1"/>
  <c r="U57" i="172"/>
  <c r="S57" i="172" s="1"/>
  <c r="L62" i="172"/>
  <c r="O62" i="172" s="1"/>
  <c r="I62" i="172"/>
  <c r="D63" i="172"/>
  <c r="H63" i="172"/>
  <c r="L62" i="998"/>
  <c r="O62" i="998" s="1"/>
  <c r="I62" i="998"/>
  <c r="D63" i="999"/>
  <c r="H63" i="999"/>
  <c r="Z97" i="172" a="1"/>
  <c r="Z97" i="172" s="1"/>
  <c r="V97" i="172"/>
  <c r="AO97" i="172" a="1"/>
  <c r="AO97" i="172" s="1"/>
  <c r="AB97" i="172" a="1"/>
  <c r="AB97" i="172" s="1"/>
  <c r="R98" i="172"/>
  <c r="W97" i="172"/>
  <c r="Z98" i="999" a="1"/>
  <c r="Z98" i="999" s="1"/>
  <c r="AO98" i="999" a="1"/>
  <c r="AO98" i="999" s="1"/>
  <c r="AB98" i="999" a="1"/>
  <c r="AB98" i="999" s="1"/>
  <c r="W98" i="999"/>
  <c r="R99" i="999"/>
  <c r="V98" i="999"/>
  <c r="R87" i="1"/>
  <c r="AB86" i="1"/>
  <c r="W86" i="1"/>
  <c r="V86" i="1"/>
  <c r="AO86" i="1"/>
  <c r="Z86" i="1"/>
  <c r="U60" i="999"/>
  <c r="S60" i="999" s="1"/>
  <c r="U56" i="999"/>
  <c r="S56" i="999" s="1"/>
  <c r="W61" i="999"/>
  <c r="U59" i="999"/>
  <c r="S59" i="999" s="1"/>
  <c r="U61" i="999"/>
  <c r="S61" i="999" s="1"/>
  <c r="U55" i="999"/>
  <c r="S55" i="999" s="1"/>
  <c r="U58" i="999"/>
  <c r="S58" i="999" s="1"/>
  <c r="M51" i="1"/>
  <c r="Q51" i="1"/>
  <c r="T51" i="1" s="1"/>
  <c r="U59" i="998" a="1"/>
  <c r="U59" i="998" s="1"/>
  <c r="S59" i="998" s="1"/>
  <c r="U60" i="998" a="1"/>
  <c r="U60" i="998" s="1"/>
  <c r="S60" i="998" s="1"/>
  <c r="U58" i="998" a="1"/>
  <c r="U58" i="998" s="1"/>
  <c r="S58" i="998" s="1"/>
  <c r="W61" i="998" a="1"/>
  <c r="W61" i="998" s="1"/>
  <c r="U61" i="998" a="1"/>
  <c r="U61" i="998" s="1"/>
  <c r="S61" i="998" s="1"/>
  <c r="V96" i="998" a="1"/>
  <c r="V96" i="998" s="1"/>
  <c r="Z96" i="998" a="1"/>
  <c r="Z96" i="998" s="1"/>
  <c r="W96" i="998" a="1"/>
  <c r="W96" i="998" s="1"/>
  <c r="AB96" i="998" a="1"/>
  <c r="AB96" i="998" s="1"/>
  <c r="R97" i="998" a="1"/>
  <c r="R97" i="998" s="1"/>
  <c r="AO96" i="998" a="1"/>
  <c r="AO96" i="998" s="1"/>
  <c r="I62" i="999"/>
  <c r="L62" i="999"/>
  <c r="O62" i="999" s="1"/>
  <c r="F53" i="1"/>
  <c r="J52" i="1"/>
  <c r="H63" i="998"/>
  <c r="D63" i="998"/>
  <c r="J63" i="808" l="1"/>
  <c r="F64" i="808"/>
  <c r="X57" i="808" a="1"/>
  <c r="X57" i="808" s="1"/>
  <c r="X56" i="808" a="1"/>
  <c r="X56" i="808" s="1"/>
  <c r="X58" i="808" a="1"/>
  <c r="X58" i="808" s="1"/>
  <c r="X59" i="808" a="1"/>
  <c r="X59" i="808" s="1"/>
  <c r="X60" i="808" a="1"/>
  <c r="X60" i="808" s="1"/>
  <c r="X61" i="808" a="1"/>
  <c r="X61" i="808" s="1"/>
  <c r="Q62" i="808"/>
  <c r="T62" i="808" s="1"/>
  <c r="M62" i="808"/>
  <c r="W98" i="808" a="1"/>
  <c r="W98" i="808" s="1"/>
  <c r="AB98" i="808" a="1"/>
  <c r="AB98" i="808" s="1"/>
  <c r="Z98" i="808" a="1"/>
  <c r="Z98" i="808" s="1"/>
  <c r="AO98" i="808" a="1"/>
  <c r="AO98" i="808" s="1"/>
  <c r="R99" i="808" a="1"/>
  <c r="R99" i="808" s="1"/>
  <c r="V98" i="808" a="1"/>
  <c r="V98" i="808" s="1"/>
  <c r="M62" i="172"/>
  <c r="Q62" i="172"/>
  <c r="T62" i="172" s="1"/>
  <c r="X56" i="172"/>
  <c r="X57" i="172"/>
  <c r="X60" i="172"/>
  <c r="X59" i="172"/>
  <c r="X61" i="172"/>
  <c r="X58" i="172"/>
  <c r="F64" i="172"/>
  <c r="J63" i="172"/>
  <c r="J63" i="998"/>
  <c r="F64" i="998"/>
  <c r="X56" i="999"/>
  <c r="X58" i="999"/>
  <c r="X57" i="999"/>
  <c r="X60" i="999"/>
  <c r="X59" i="999"/>
  <c r="X61" i="999"/>
  <c r="M62" i="998"/>
  <c r="Q62" i="998"/>
  <c r="T62" i="998" s="1"/>
  <c r="Q62" i="999"/>
  <c r="T62" i="999" s="1"/>
  <c r="M62" i="999"/>
  <c r="I52" i="1"/>
  <c r="L52" i="1"/>
  <c r="O52" i="1" s="1"/>
  <c r="D53" i="1"/>
  <c r="H53" i="1"/>
  <c r="X60" i="998" a="1"/>
  <c r="X60" i="998" s="1"/>
  <c r="X58" i="998" a="1"/>
  <c r="X58" i="998" s="1"/>
  <c r="X61" i="998" a="1"/>
  <c r="X61" i="998" s="1"/>
  <c r="X59" i="998" a="1"/>
  <c r="X59" i="998" s="1"/>
  <c r="W97" i="998" a="1"/>
  <c r="W97" i="998" s="1"/>
  <c r="AB97" i="998" a="1"/>
  <c r="AB97" i="998" s="1"/>
  <c r="Z97" i="998" a="1"/>
  <c r="Z97" i="998" s="1"/>
  <c r="R98" i="998" a="1"/>
  <c r="R98" i="998" s="1"/>
  <c r="V97" i="998" a="1"/>
  <c r="V97" i="998" s="1"/>
  <c r="AO97" i="998" a="1"/>
  <c r="AO97" i="998" s="1"/>
  <c r="V87" i="1"/>
  <c r="W87" i="1"/>
  <c r="R88" i="1"/>
  <c r="AO87" i="1"/>
  <c r="Z87" i="1"/>
  <c r="AB87" i="1"/>
  <c r="Z98" i="172" a="1"/>
  <c r="Z98" i="172" s="1"/>
  <c r="AO98" i="172" a="1"/>
  <c r="AO98" i="172" s="1"/>
  <c r="V98" i="172"/>
  <c r="AB98" i="172" a="1"/>
  <c r="AB98" i="172" s="1"/>
  <c r="W98" i="172"/>
  <c r="R99" i="172"/>
  <c r="Z99" i="999" a="1"/>
  <c r="Z99" i="999" s="1"/>
  <c r="AB99" i="999" a="1"/>
  <c r="AB99" i="999" s="1"/>
  <c r="AO99" i="999" a="1"/>
  <c r="AO99" i="999" s="1"/>
  <c r="V99" i="999"/>
  <c r="R100" i="999"/>
  <c r="W99" i="999"/>
  <c r="J63" i="999"/>
  <c r="F64" i="999"/>
  <c r="D64" i="808" l="1"/>
  <c r="H64" i="808"/>
  <c r="I63" i="808"/>
  <c r="L63" i="808"/>
  <c r="O63" i="808" s="1"/>
  <c r="V99" i="808" a="1"/>
  <c r="V99" i="808" s="1"/>
  <c r="AB99" i="808" a="1"/>
  <c r="AB99" i="808" s="1"/>
  <c r="AO99" i="808" a="1"/>
  <c r="AO99" i="808" s="1"/>
  <c r="R100" i="808" a="1"/>
  <c r="R100" i="808" s="1"/>
  <c r="W99" i="808" a="1"/>
  <c r="W99" i="808" s="1"/>
  <c r="Z99" i="808" a="1"/>
  <c r="Z99" i="808" s="1"/>
  <c r="L63" i="172"/>
  <c r="O63" i="172" s="1"/>
  <c r="I63" i="172"/>
  <c r="D64" i="172"/>
  <c r="H64" i="172"/>
  <c r="H64" i="999"/>
  <c r="D64" i="999"/>
  <c r="AO100" i="999" a="1"/>
  <c r="AO100" i="999" s="1"/>
  <c r="Z100" i="999" a="1"/>
  <c r="Z100" i="999" s="1"/>
  <c r="AB100" i="999" a="1"/>
  <c r="AB100" i="999" s="1"/>
  <c r="W100" i="999"/>
  <c r="V100" i="999"/>
  <c r="R101" i="999"/>
  <c r="Z99" i="172" a="1"/>
  <c r="Z99" i="172" s="1"/>
  <c r="AO99" i="172" a="1"/>
  <c r="AO99" i="172" s="1"/>
  <c r="AB99" i="172" a="1"/>
  <c r="AB99" i="172" s="1"/>
  <c r="W99" i="172"/>
  <c r="V99" i="172"/>
  <c r="R100" i="172"/>
  <c r="R99" i="998" a="1"/>
  <c r="R99" i="998" s="1"/>
  <c r="AO98" i="998" a="1"/>
  <c r="AO98" i="998" s="1"/>
  <c r="Z98" i="998" a="1"/>
  <c r="Z98" i="998" s="1"/>
  <c r="W98" i="998" a="1"/>
  <c r="W98" i="998" s="1"/>
  <c r="V98" i="998" a="1"/>
  <c r="V98" i="998" s="1"/>
  <c r="AB98" i="998" a="1"/>
  <c r="AB98" i="998" s="1"/>
  <c r="H64" i="998"/>
  <c r="D64" i="998"/>
  <c r="I63" i="999"/>
  <c r="L63" i="999"/>
  <c r="O63" i="999" s="1"/>
  <c r="J53" i="1"/>
  <c r="F54" i="1"/>
  <c r="I63" i="998"/>
  <c r="L63" i="998"/>
  <c r="O63" i="998" s="1"/>
  <c r="Q52" i="1"/>
  <c r="T52" i="1" s="1"/>
  <c r="M52" i="1"/>
  <c r="AB88" i="1"/>
  <c r="V88" i="1"/>
  <c r="R89" i="1"/>
  <c r="Z88" i="1"/>
  <c r="W88" i="1"/>
  <c r="AO88" i="1"/>
  <c r="Q63" i="808" l="1"/>
  <c r="T63" i="808" s="1"/>
  <c r="M63" i="808"/>
  <c r="F65" i="808"/>
  <c r="J64" i="808"/>
  <c r="AO100" i="808" a="1"/>
  <c r="AO100" i="808" s="1"/>
  <c r="R101" i="808" a="1"/>
  <c r="R101" i="808" s="1"/>
  <c r="AB100" i="808" a="1"/>
  <c r="AB100" i="808" s="1"/>
  <c r="W100" i="808" a="1"/>
  <c r="W100" i="808" s="1"/>
  <c r="V100" i="808" a="1"/>
  <c r="V100" i="808" s="1"/>
  <c r="Z100" i="808" a="1"/>
  <c r="Z100" i="808" s="1"/>
  <c r="J64" i="172"/>
  <c r="F65" i="172"/>
  <c r="Q63" i="172"/>
  <c r="T63" i="172" s="1"/>
  <c r="M63" i="172"/>
  <c r="J64" i="998"/>
  <c r="F65" i="998"/>
  <c r="AB99" i="998" a="1"/>
  <c r="AB99" i="998" s="1"/>
  <c r="R100" i="998" a="1"/>
  <c r="R100" i="998" s="1"/>
  <c r="AO99" i="998" a="1"/>
  <c r="AO99" i="998" s="1"/>
  <c r="Z99" i="998" a="1"/>
  <c r="Z99" i="998" s="1"/>
  <c r="V99" i="998" a="1"/>
  <c r="V99" i="998" s="1"/>
  <c r="W99" i="998" a="1"/>
  <c r="W99" i="998" s="1"/>
  <c r="Z100" i="172" a="1"/>
  <c r="Z100" i="172" s="1"/>
  <c r="AB100" i="172" a="1"/>
  <c r="AB100" i="172" s="1"/>
  <c r="AO100" i="172" a="1"/>
  <c r="AO100" i="172" s="1"/>
  <c r="W100" i="172"/>
  <c r="V100" i="172"/>
  <c r="R101" i="172"/>
  <c r="M63" i="998"/>
  <c r="Q63" i="998"/>
  <c r="T63" i="998" s="1"/>
  <c r="M63" i="999"/>
  <c r="Q63" i="999"/>
  <c r="T63" i="999" s="1"/>
  <c r="AB89" i="1"/>
  <c r="AO89" i="1"/>
  <c r="V89" i="1"/>
  <c r="R90" i="1"/>
  <c r="Z89" i="1"/>
  <c r="H54" i="1"/>
  <c r="D54" i="1"/>
  <c r="I53" i="1"/>
  <c r="L53" i="1"/>
  <c r="O53" i="1" s="1"/>
  <c r="AB101" i="999" a="1"/>
  <c r="AB101" i="999" s="1"/>
  <c r="Z101" i="999" a="1"/>
  <c r="Z101" i="999" s="1"/>
  <c r="AO101" i="999" a="1"/>
  <c r="AO101" i="999" s="1"/>
  <c r="V101" i="999"/>
  <c r="R102" i="999"/>
  <c r="F65" i="999"/>
  <c r="J64" i="999"/>
  <c r="L64" i="808" l="1"/>
  <c r="O64" i="808" s="1"/>
  <c r="I64" i="808"/>
  <c r="D65" i="808"/>
  <c r="H65" i="808"/>
  <c r="R102" i="808" a="1"/>
  <c r="R102" i="808" s="1"/>
  <c r="AO101" i="808" a="1"/>
  <c r="AO101" i="808" s="1"/>
  <c r="V101" i="808" a="1"/>
  <c r="V101" i="808" s="1"/>
  <c r="Z101" i="808" a="1"/>
  <c r="Z101" i="808" s="1"/>
  <c r="AB101" i="808" a="1"/>
  <c r="AB101" i="808" s="1"/>
  <c r="D65" i="172"/>
  <c r="H65" i="172"/>
  <c r="I64" i="172"/>
  <c r="L64" i="172"/>
  <c r="O64" i="172" s="1"/>
  <c r="F55" i="1"/>
  <c r="J54" i="1"/>
  <c r="L64" i="999"/>
  <c r="O64" i="999" s="1"/>
  <c r="I64" i="999"/>
  <c r="Z101" i="172" a="1"/>
  <c r="Z101" i="172" s="1"/>
  <c r="V101" i="172"/>
  <c r="AO101" i="172" a="1"/>
  <c r="AO101" i="172" s="1"/>
  <c r="AB101" i="172" a="1"/>
  <c r="AB101" i="172" s="1"/>
  <c r="R102" i="172"/>
  <c r="R101" i="998" a="1"/>
  <c r="R101" i="998" s="1"/>
  <c r="V100" i="998" a="1"/>
  <c r="V100" i="998" s="1"/>
  <c r="Z100" i="998" a="1"/>
  <c r="Z100" i="998" s="1"/>
  <c r="AO100" i="998" a="1"/>
  <c r="AO100" i="998" s="1"/>
  <c r="W100" i="998" a="1"/>
  <c r="W100" i="998" s="1"/>
  <c r="AB100" i="998" a="1"/>
  <c r="AB100" i="998" s="1"/>
  <c r="I64" i="998"/>
  <c r="L64" i="998"/>
  <c r="O64" i="998" s="1"/>
  <c r="D65" i="999"/>
  <c r="H65" i="999"/>
  <c r="W90" i="1"/>
  <c r="AB90" i="1"/>
  <c r="Z90" i="1"/>
  <c r="AO90" i="1"/>
  <c r="R91" i="1"/>
  <c r="V90" i="1"/>
  <c r="Q53" i="1"/>
  <c r="T53" i="1" s="1"/>
  <c r="M53" i="1"/>
  <c r="H65" i="998"/>
  <c r="D65" i="998"/>
  <c r="Z102" i="999" a="1"/>
  <c r="Z102" i="999" s="1"/>
  <c r="AO102" i="999" a="1"/>
  <c r="AO102" i="999" s="1"/>
  <c r="AB102" i="999" a="1"/>
  <c r="AB102" i="999" s="1"/>
  <c r="V102" i="999"/>
  <c r="W102" i="999"/>
  <c r="R103" i="999"/>
  <c r="J65" i="808" l="1"/>
  <c r="F66" i="808"/>
  <c r="Q64" i="808"/>
  <c r="T64" i="808" s="1"/>
  <c r="M64" i="808"/>
  <c r="V102" i="808" a="1"/>
  <c r="V102" i="808" s="1"/>
  <c r="W102" i="808" a="1"/>
  <c r="W102" i="808" s="1"/>
  <c r="AO102" i="808" a="1"/>
  <c r="AO102" i="808" s="1"/>
  <c r="AB102" i="808" a="1"/>
  <c r="AB102" i="808" s="1"/>
  <c r="Z102" i="808" a="1"/>
  <c r="Z102" i="808" s="1"/>
  <c r="R103" i="808" a="1"/>
  <c r="R103" i="808" s="1"/>
  <c r="M64" i="172"/>
  <c r="Q64" i="172"/>
  <c r="T64" i="172" s="1"/>
  <c r="F66" i="172"/>
  <c r="J65" i="172"/>
  <c r="J65" i="999"/>
  <c r="F66" i="999"/>
  <c r="M64" i="998"/>
  <c r="Q64" i="998"/>
  <c r="T64" i="998" s="1"/>
  <c r="R102" i="998" a="1"/>
  <c r="R102" i="998" s="1"/>
  <c r="AO101" i="998" a="1"/>
  <c r="AO101" i="998" s="1"/>
  <c r="V101" i="998" a="1"/>
  <c r="V101" i="998" s="1"/>
  <c r="AB101" i="998" a="1"/>
  <c r="AB101" i="998" s="1"/>
  <c r="Z101" i="998" a="1"/>
  <c r="Z101" i="998" s="1"/>
  <c r="M64" i="999"/>
  <c r="Q64" i="999"/>
  <c r="T64" i="999" s="1"/>
  <c r="J65" i="998"/>
  <c r="F66" i="998"/>
  <c r="AO103" i="999" a="1"/>
  <c r="AO103" i="999" s="1"/>
  <c r="AB103" i="999" a="1"/>
  <c r="AB103" i="999" s="1"/>
  <c r="Z103" i="999" a="1"/>
  <c r="Z103" i="999" s="1"/>
  <c r="W103" i="999"/>
  <c r="R104" i="999"/>
  <c r="V103" i="999"/>
  <c r="AO102" i="172" a="1"/>
  <c r="AO102" i="172" s="1"/>
  <c r="AB102" i="172" a="1"/>
  <c r="AB102" i="172" s="1"/>
  <c r="Z102" i="172" a="1"/>
  <c r="Z102" i="172" s="1"/>
  <c r="W102" i="172"/>
  <c r="R103" i="172"/>
  <c r="V102" i="172"/>
  <c r="L54" i="1"/>
  <c r="O54" i="1" s="1"/>
  <c r="I54" i="1"/>
  <c r="AB91" i="1"/>
  <c r="V91" i="1"/>
  <c r="AO91" i="1"/>
  <c r="W91" i="1"/>
  <c r="Z91" i="1"/>
  <c r="R92" i="1"/>
  <c r="H55" i="1"/>
  <c r="D55" i="1"/>
  <c r="H66" i="808" l="1"/>
  <c r="D66" i="808"/>
  <c r="I65" i="808"/>
  <c r="L65" i="808"/>
  <c r="O65" i="808" s="1"/>
  <c r="AO103" i="808" a="1"/>
  <c r="AO103" i="808" s="1"/>
  <c r="V103" i="808" a="1"/>
  <c r="V103" i="808" s="1"/>
  <c r="W103" i="808" a="1"/>
  <c r="W103" i="808" s="1"/>
  <c r="R104" i="808" a="1"/>
  <c r="R104" i="808" s="1"/>
  <c r="Z103" i="808" a="1"/>
  <c r="Z103" i="808" s="1"/>
  <c r="AB103" i="808" a="1"/>
  <c r="AB103" i="808" s="1"/>
  <c r="I65" i="172"/>
  <c r="L65" i="172"/>
  <c r="O65" i="172" s="1"/>
  <c r="H66" i="172"/>
  <c r="D66" i="172"/>
  <c r="J55" i="1"/>
  <c r="F56" i="1"/>
  <c r="Z103" i="172" a="1"/>
  <c r="Z103" i="172" s="1"/>
  <c r="AO103" i="172" a="1"/>
  <c r="AO103" i="172" s="1"/>
  <c r="R104" i="172"/>
  <c r="AB103" i="172" a="1"/>
  <c r="AB103" i="172" s="1"/>
  <c r="W103" i="172"/>
  <c r="V103" i="172"/>
  <c r="D66" i="998"/>
  <c r="H66" i="998"/>
  <c r="AO104" i="999" a="1"/>
  <c r="AO104" i="999" s="1"/>
  <c r="AB104" i="999" a="1"/>
  <c r="AB104" i="999" s="1"/>
  <c r="Z104" i="999" a="1"/>
  <c r="Z104" i="999" s="1"/>
  <c r="W104" i="999"/>
  <c r="V104" i="999"/>
  <c r="R105" i="999"/>
  <c r="L65" i="998"/>
  <c r="O65" i="998" s="1"/>
  <c r="I65" i="998"/>
  <c r="AB102" i="998" a="1"/>
  <c r="AB102" i="998" s="1"/>
  <c r="R103" i="998" a="1"/>
  <c r="R103" i="998" s="1"/>
  <c r="Z102" i="998" a="1"/>
  <c r="Z102" i="998" s="1"/>
  <c r="AO102" i="998" a="1"/>
  <c r="AO102" i="998" s="1"/>
  <c r="V102" i="998" a="1"/>
  <c r="V102" i="998" s="1"/>
  <c r="W102" i="998" a="1"/>
  <c r="W102" i="998" s="1"/>
  <c r="Q54" i="1"/>
  <c r="T54" i="1" s="1"/>
  <c r="M54" i="1"/>
  <c r="D66" i="999"/>
  <c r="H66" i="999"/>
  <c r="R93" i="1"/>
  <c r="W92" i="1"/>
  <c r="Z92" i="1"/>
  <c r="AB92" i="1"/>
  <c r="AO92" i="1"/>
  <c r="V92" i="1"/>
  <c r="I65" i="999"/>
  <c r="L65" i="999"/>
  <c r="O65" i="999" s="1"/>
  <c r="Q65" i="808" l="1"/>
  <c r="T65" i="808" s="1"/>
  <c r="M65" i="808"/>
  <c r="F67" i="808"/>
  <c r="J66" i="808"/>
  <c r="W104" i="808" a="1"/>
  <c r="W104" i="808" s="1"/>
  <c r="V104" i="808" a="1"/>
  <c r="V104" i="808" s="1"/>
  <c r="R105" i="808" a="1"/>
  <c r="R105" i="808" s="1"/>
  <c r="AO104" i="808" a="1"/>
  <c r="AO104" i="808" s="1"/>
  <c r="Z104" i="808" a="1"/>
  <c r="Z104" i="808" s="1"/>
  <c r="AB104" i="808" a="1"/>
  <c r="AB104" i="808" s="1"/>
  <c r="J66" i="172"/>
  <c r="F67" i="172"/>
  <c r="M65" i="172"/>
  <c r="Q65" i="172"/>
  <c r="T65" i="172" s="1"/>
  <c r="Q65" i="998"/>
  <c r="T65" i="998" s="1"/>
  <c r="M65" i="998"/>
  <c r="AB105" i="999" a="1"/>
  <c r="AB105" i="999" s="1"/>
  <c r="AO105" i="999" a="1"/>
  <c r="AO105" i="999" s="1"/>
  <c r="Z105" i="999" a="1"/>
  <c r="Z105" i="999" s="1"/>
  <c r="R106" i="999"/>
  <c r="V105" i="999"/>
  <c r="W105" i="999"/>
  <c r="Q65" i="999"/>
  <c r="T65" i="999" s="1"/>
  <c r="M65" i="999"/>
  <c r="AB93" i="1"/>
  <c r="R94" i="1"/>
  <c r="Z93" i="1"/>
  <c r="AO93" i="1"/>
  <c r="W93" i="1"/>
  <c r="V93" i="1"/>
  <c r="H56" i="1"/>
  <c r="D56" i="1"/>
  <c r="F67" i="999"/>
  <c r="J66" i="999"/>
  <c r="I55" i="1"/>
  <c r="L55" i="1"/>
  <c r="O55" i="1" s="1"/>
  <c r="AO103" i="998" a="1"/>
  <c r="AO103" i="998" s="1"/>
  <c r="R104" i="998" a="1"/>
  <c r="R104" i="998" s="1"/>
  <c r="V103" i="998" a="1"/>
  <c r="V103" i="998" s="1"/>
  <c r="Z103" i="998" a="1"/>
  <c r="Z103" i="998" s="1"/>
  <c r="W103" i="998" a="1"/>
  <c r="W103" i="998" s="1"/>
  <c r="AB103" i="998" a="1"/>
  <c r="AB103" i="998" s="1"/>
  <c r="AB104" i="172" a="1"/>
  <c r="AB104" i="172" s="1"/>
  <c r="V104" i="172"/>
  <c r="Z104" i="172" a="1"/>
  <c r="Z104" i="172" s="1"/>
  <c r="AO104" i="172" a="1"/>
  <c r="AO104" i="172" s="1"/>
  <c r="W104" i="172"/>
  <c r="R105" i="172"/>
  <c r="F67" i="998"/>
  <c r="J66" i="998"/>
  <c r="L66" i="808" l="1"/>
  <c r="O66" i="808" s="1"/>
  <c r="I66" i="808"/>
  <c r="H67" i="808"/>
  <c r="D67" i="808"/>
  <c r="AB105" i="808" a="1"/>
  <c r="AB105" i="808" s="1"/>
  <c r="W105" i="808" a="1"/>
  <c r="W105" i="808" s="1"/>
  <c r="AO105" i="808" a="1"/>
  <c r="AO105" i="808" s="1"/>
  <c r="R106" i="808" a="1"/>
  <c r="R106" i="808" s="1"/>
  <c r="V105" i="808" a="1"/>
  <c r="V105" i="808" s="1"/>
  <c r="Z105" i="808" a="1"/>
  <c r="Z105" i="808" s="1"/>
  <c r="D67" i="172"/>
  <c r="H67" i="172"/>
  <c r="L66" i="172"/>
  <c r="O66" i="172" s="1"/>
  <c r="I66" i="172"/>
  <c r="L66" i="998"/>
  <c r="O66" i="998" s="1"/>
  <c r="I66" i="998"/>
  <c r="M55" i="1"/>
  <c r="Q55" i="1"/>
  <c r="T55" i="1" s="1"/>
  <c r="D67" i="998"/>
  <c r="H67" i="998"/>
  <c r="Z106" i="999" a="1"/>
  <c r="Z106" i="999" s="1"/>
  <c r="AO106" i="999" a="1"/>
  <c r="AO106" i="999" s="1"/>
  <c r="AB106" i="999" a="1"/>
  <c r="AB106" i="999" s="1"/>
  <c r="W106" i="999"/>
  <c r="V106" i="999"/>
  <c r="R107" i="999"/>
  <c r="I66" i="999"/>
  <c r="L66" i="999"/>
  <c r="O66" i="999" s="1"/>
  <c r="H67" i="999"/>
  <c r="D67" i="999"/>
  <c r="AB105" i="172" a="1"/>
  <c r="AB105" i="172" s="1"/>
  <c r="V105" i="172"/>
  <c r="AO105" i="172" a="1"/>
  <c r="AO105" i="172" s="1"/>
  <c r="W105" i="172"/>
  <c r="Z105" i="172" a="1"/>
  <c r="Z105" i="172" s="1"/>
  <c r="R106" i="172"/>
  <c r="F57" i="1"/>
  <c r="J56" i="1"/>
  <c r="R95" i="1"/>
  <c r="V94" i="1"/>
  <c r="AO94" i="1"/>
  <c r="Z94" i="1"/>
  <c r="W94" i="1"/>
  <c r="AB94" i="1"/>
  <c r="Z104" i="998" a="1"/>
  <c r="Z104" i="998" s="1"/>
  <c r="V104" i="998" a="1"/>
  <c r="V104" i="998" s="1"/>
  <c r="R105" i="998" a="1"/>
  <c r="R105" i="998" s="1"/>
  <c r="AB104" i="998" a="1"/>
  <c r="AB104" i="998" s="1"/>
  <c r="AO104" i="998" a="1"/>
  <c r="AO104" i="998" s="1"/>
  <c r="W104" i="998" a="1"/>
  <c r="W104" i="998" s="1"/>
  <c r="F68" i="808" l="1"/>
  <c r="J67" i="808"/>
  <c r="Q66" i="808"/>
  <c r="T66" i="808" s="1"/>
  <c r="M66" i="808"/>
  <c r="W106" i="808" a="1"/>
  <c r="W106" i="808" s="1"/>
  <c r="V106" i="808" a="1"/>
  <c r="V106" i="808" s="1"/>
  <c r="AO106" i="808" a="1"/>
  <c r="AO106" i="808" s="1"/>
  <c r="AB106" i="808" a="1"/>
  <c r="AB106" i="808" s="1"/>
  <c r="R107" i="808" a="1"/>
  <c r="R107" i="808" s="1"/>
  <c r="Z106" i="808" a="1"/>
  <c r="Z106" i="808" s="1"/>
  <c r="M66" i="172"/>
  <c r="Q66" i="172"/>
  <c r="T66" i="172" s="1"/>
  <c r="F68" i="172"/>
  <c r="J67" i="172"/>
  <c r="F68" i="998"/>
  <c r="J67" i="998"/>
  <c r="M66" i="998"/>
  <c r="Q66" i="998"/>
  <c r="T66" i="998" s="1"/>
  <c r="Z95" i="1"/>
  <c r="AB95" i="1"/>
  <c r="AO95" i="1"/>
  <c r="V95" i="1"/>
  <c r="R96" i="1"/>
  <c r="W95" i="1"/>
  <c r="AO105" i="998" a="1"/>
  <c r="AO105" i="998" s="1"/>
  <c r="R106" i="998" a="1"/>
  <c r="R106" i="998" s="1"/>
  <c r="Z105" i="998" a="1"/>
  <c r="Z105" i="998" s="1"/>
  <c r="W105" i="998" a="1"/>
  <c r="W105" i="998" s="1"/>
  <c r="V105" i="998" a="1"/>
  <c r="V105" i="998" s="1"/>
  <c r="AB105" i="998" a="1"/>
  <c r="AB105" i="998" s="1"/>
  <c r="AB106" i="172" a="1"/>
  <c r="AB106" i="172" s="1"/>
  <c r="W106" i="172"/>
  <c r="Z106" i="172" a="1"/>
  <c r="Z106" i="172" s="1"/>
  <c r="AO106" i="172" a="1"/>
  <c r="AO106" i="172" s="1"/>
  <c r="V106" i="172"/>
  <c r="R107" i="172"/>
  <c r="J67" i="999"/>
  <c r="F68" i="999"/>
  <c r="I56" i="1"/>
  <c r="L56" i="1"/>
  <c r="O56" i="1" s="1"/>
  <c r="M66" i="999"/>
  <c r="Q66" i="999"/>
  <c r="T66" i="999" s="1"/>
  <c r="H57" i="1"/>
  <c r="D57" i="1"/>
  <c r="Z107" i="999" a="1"/>
  <c r="Z107" i="999" s="1"/>
  <c r="AB107" i="999" a="1"/>
  <c r="AB107" i="999" s="1"/>
  <c r="AO107" i="999" a="1"/>
  <c r="AO107" i="999" s="1"/>
  <c r="V107" i="999"/>
  <c r="W107" i="999"/>
  <c r="R108" i="999"/>
  <c r="I67" i="808" l="1"/>
  <c r="L67" i="808"/>
  <c r="O67" i="808" s="1"/>
  <c r="D68" i="808"/>
  <c r="H68" i="808"/>
  <c r="AB107" i="808" a="1"/>
  <c r="AB107" i="808" s="1"/>
  <c r="Z107" i="808" a="1"/>
  <c r="Z107" i="808" s="1"/>
  <c r="V107" i="808" a="1"/>
  <c r="V107" i="808" s="1"/>
  <c r="AO107" i="808" a="1"/>
  <c r="AO107" i="808" s="1"/>
  <c r="R108" i="808" a="1"/>
  <c r="R108" i="808" s="1"/>
  <c r="W107" i="808" a="1"/>
  <c r="W107" i="808" s="1"/>
  <c r="I67" i="172"/>
  <c r="L67" i="172"/>
  <c r="O67" i="172" s="1"/>
  <c r="H68" i="172"/>
  <c r="D68" i="172"/>
  <c r="AO108" i="999" a="1"/>
  <c r="AO108" i="999" s="1"/>
  <c r="AB108" i="999" a="1"/>
  <c r="AB108" i="999" s="1"/>
  <c r="Z108" i="999" a="1"/>
  <c r="Z108" i="999" s="1"/>
  <c r="R109" i="999"/>
  <c r="W108" i="999"/>
  <c r="V108" i="999"/>
  <c r="I67" i="999"/>
  <c r="L67" i="999"/>
  <c r="O67" i="999" s="1"/>
  <c r="Z106" i="998" a="1"/>
  <c r="Z106" i="998" s="1"/>
  <c r="AO106" i="998" a="1"/>
  <c r="AO106" i="998" s="1"/>
  <c r="AB106" i="998" a="1"/>
  <c r="AB106" i="998" s="1"/>
  <c r="R107" i="998" a="1"/>
  <c r="R107" i="998" s="1"/>
  <c r="V106" i="998" a="1"/>
  <c r="V106" i="998" s="1"/>
  <c r="W106" i="998" a="1"/>
  <c r="W106" i="998" s="1"/>
  <c r="Z96" i="1"/>
  <c r="AO96" i="1"/>
  <c r="W96" i="1"/>
  <c r="V96" i="1"/>
  <c r="AB96" i="1"/>
  <c r="R97" i="1"/>
  <c r="I67" i="998"/>
  <c r="L67" i="998"/>
  <c r="O67" i="998" s="1"/>
  <c r="AB107" i="172" a="1"/>
  <c r="AB107" i="172" s="1"/>
  <c r="Z107" i="172" a="1"/>
  <c r="Z107" i="172" s="1"/>
  <c r="AO107" i="172" a="1"/>
  <c r="AO107" i="172" s="1"/>
  <c r="V107" i="172"/>
  <c r="W107" i="172"/>
  <c r="R108" i="172"/>
  <c r="D68" i="998"/>
  <c r="H68" i="998"/>
  <c r="M56" i="1"/>
  <c r="Q56" i="1"/>
  <c r="T56" i="1" s="1"/>
  <c r="J57" i="1"/>
  <c r="F58" i="1"/>
  <c r="D68" i="999"/>
  <c r="H68" i="999"/>
  <c r="F69" i="808" l="1"/>
  <c r="J68" i="808"/>
  <c r="M67" i="808"/>
  <c r="Q67" i="808"/>
  <c r="T67" i="808" s="1"/>
  <c r="AB108" i="808" a="1"/>
  <c r="AB108" i="808" s="1"/>
  <c r="V108" i="808" a="1"/>
  <c r="V108" i="808" s="1"/>
  <c r="AO108" i="808" a="1"/>
  <c r="AO108" i="808" s="1"/>
  <c r="Z108" i="808" a="1"/>
  <c r="Z108" i="808" s="1"/>
  <c r="W108" i="808" a="1"/>
  <c r="W108" i="808" s="1"/>
  <c r="R109" i="808" a="1"/>
  <c r="R109" i="808" s="1"/>
  <c r="F69" i="172"/>
  <c r="J68" i="172"/>
  <c r="Q67" i="172"/>
  <c r="T67" i="172" s="1"/>
  <c r="M67" i="172"/>
  <c r="J68" i="999"/>
  <c r="F69" i="999"/>
  <c r="Q67" i="998"/>
  <c r="T67" i="998" s="1"/>
  <c r="M67" i="998"/>
  <c r="J68" i="998"/>
  <c r="F69" i="998"/>
  <c r="AB108" i="172" a="1"/>
  <c r="AB108" i="172" s="1"/>
  <c r="AO108" i="172" a="1"/>
  <c r="AO108" i="172" s="1"/>
  <c r="V108" i="172"/>
  <c r="W108" i="172"/>
  <c r="Z108" i="172" a="1"/>
  <c r="Z108" i="172" s="1"/>
  <c r="R109" i="172"/>
  <c r="M67" i="999"/>
  <c r="Q67" i="999"/>
  <c r="T67" i="999" s="1"/>
  <c r="H58" i="1"/>
  <c r="D58" i="1"/>
  <c r="AB109" i="999" a="1"/>
  <c r="AB109" i="999" s="1"/>
  <c r="AO109" i="999" a="1"/>
  <c r="AO109" i="999" s="1"/>
  <c r="Z109" i="999" a="1"/>
  <c r="Z109" i="999" s="1"/>
  <c r="V109" i="999"/>
  <c r="R110" i="999"/>
  <c r="L57" i="1"/>
  <c r="O57" i="1" s="1"/>
  <c r="I57" i="1"/>
  <c r="V97" i="1"/>
  <c r="AO97" i="1"/>
  <c r="R98" i="1"/>
  <c r="AB97" i="1"/>
  <c r="Z97" i="1"/>
  <c r="AO107" i="998" a="1"/>
  <c r="AO107" i="998" s="1"/>
  <c r="Z107" i="998" a="1"/>
  <c r="Z107" i="998" s="1"/>
  <c r="V107" i="998" a="1"/>
  <c r="V107" i="998" s="1"/>
  <c r="R108" i="998" a="1"/>
  <c r="R108" i="998" s="1"/>
  <c r="W107" i="998" a="1"/>
  <c r="W107" i="998" s="1"/>
  <c r="AB107" i="998" a="1"/>
  <c r="AB107" i="998" s="1"/>
  <c r="D69" i="808" l="1"/>
  <c r="H69" i="808"/>
  <c r="I68" i="808"/>
  <c r="L68" i="808"/>
  <c r="O68" i="808" s="1"/>
  <c r="Z109" i="808" a="1"/>
  <c r="Z109" i="808" s="1"/>
  <c r="R110" i="808" a="1"/>
  <c r="R110" i="808" s="1"/>
  <c r="V109" i="808" a="1"/>
  <c r="V109" i="808" s="1"/>
  <c r="AO109" i="808" a="1"/>
  <c r="AO109" i="808" s="1"/>
  <c r="AB109" i="808" a="1"/>
  <c r="AB109" i="808" s="1"/>
  <c r="L68" i="172"/>
  <c r="O68" i="172" s="1"/>
  <c r="I68" i="172"/>
  <c r="H69" i="172"/>
  <c r="D69" i="172"/>
  <c r="AO98" i="1"/>
  <c r="Z98" i="1"/>
  <c r="V98" i="1"/>
  <c r="W98" i="1"/>
  <c r="AB98" i="1"/>
  <c r="R99" i="1"/>
  <c r="M57" i="1"/>
  <c r="Q57" i="1"/>
  <c r="T57" i="1" s="1"/>
  <c r="V108" i="998" a="1"/>
  <c r="V108" i="998" s="1"/>
  <c r="Z108" i="998" a="1"/>
  <c r="Z108" i="998" s="1"/>
  <c r="AB108" i="998" a="1"/>
  <c r="AB108" i="998" s="1"/>
  <c r="W108" i="998" a="1"/>
  <c r="W108" i="998" s="1"/>
  <c r="R109" i="998" a="1"/>
  <c r="R109" i="998" s="1"/>
  <c r="AO108" i="998" a="1"/>
  <c r="AO108" i="998" s="1"/>
  <c r="D69" i="999"/>
  <c r="H69" i="999"/>
  <c r="L68" i="999"/>
  <c r="O68" i="999" s="1"/>
  <c r="I68" i="999"/>
  <c r="Z110" i="999" a="1"/>
  <c r="Z110" i="999" s="1"/>
  <c r="AO110" i="999" a="1"/>
  <c r="AO110" i="999" s="1"/>
  <c r="AB110" i="999" a="1"/>
  <c r="AB110" i="999" s="1"/>
  <c r="V110" i="999"/>
  <c r="R111" i="999"/>
  <c r="W110" i="999"/>
  <c r="D69" i="998"/>
  <c r="H69" i="998"/>
  <c r="J58" i="1"/>
  <c r="F59" i="1"/>
  <c r="L68" i="998"/>
  <c r="O68" i="998" s="1"/>
  <c r="I68" i="998"/>
  <c r="AO109" i="172" a="1"/>
  <c r="AO109" i="172" s="1"/>
  <c r="Z109" i="172" a="1"/>
  <c r="Z109" i="172" s="1"/>
  <c r="AB109" i="172" a="1"/>
  <c r="AB109" i="172" s="1"/>
  <c r="V109" i="172"/>
  <c r="R110" i="172"/>
  <c r="Q68" i="808" l="1"/>
  <c r="T68" i="808" s="1"/>
  <c r="M68" i="808"/>
  <c r="J69" i="808"/>
  <c r="F70" i="808"/>
  <c r="W110" i="808" a="1"/>
  <c r="W110" i="808" s="1"/>
  <c r="AO110" i="808" a="1"/>
  <c r="AO110" i="808" s="1"/>
  <c r="AB110" i="808" a="1"/>
  <c r="AB110" i="808" s="1"/>
  <c r="Z110" i="808" a="1"/>
  <c r="Z110" i="808" s="1"/>
  <c r="R111" i="808" a="1"/>
  <c r="R111" i="808" s="1"/>
  <c r="V110" i="808" a="1"/>
  <c r="V110" i="808" s="1"/>
  <c r="J69" i="172"/>
  <c r="F70" i="172"/>
  <c r="M68" i="172"/>
  <c r="Q68" i="172"/>
  <c r="T68" i="172" s="1"/>
  <c r="H59" i="1"/>
  <c r="D59" i="1"/>
  <c r="M68" i="999"/>
  <c r="Q68" i="999"/>
  <c r="T68" i="999" s="1"/>
  <c r="W99" i="1"/>
  <c r="V99" i="1"/>
  <c r="Z99" i="1"/>
  <c r="AB99" i="1"/>
  <c r="AO99" i="1"/>
  <c r="R100" i="1"/>
  <c r="L58" i="1"/>
  <c r="O58" i="1" s="1"/>
  <c r="I58" i="1"/>
  <c r="Z111" i="999" a="1"/>
  <c r="Z111" i="999" s="1"/>
  <c r="AB111" i="999" a="1"/>
  <c r="AB111" i="999" s="1"/>
  <c r="AO111" i="999" a="1"/>
  <c r="AO111" i="999" s="1"/>
  <c r="W111" i="999"/>
  <c r="V111" i="999"/>
  <c r="R112" i="999"/>
  <c r="F70" i="999"/>
  <c r="J69" i="999"/>
  <c r="V109" i="998" a="1"/>
  <c r="V109" i="998" s="1"/>
  <c r="Z109" i="998" a="1"/>
  <c r="Z109" i="998" s="1"/>
  <c r="R110" i="998" a="1"/>
  <c r="R110" i="998" s="1"/>
  <c r="AB109" i="998" a="1"/>
  <c r="AB109" i="998" s="1"/>
  <c r="AO109" i="998" a="1"/>
  <c r="AO109" i="998" s="1"/>
  <c r="U51" i="1"/>
  <c r="S51" i="1" s="1"/>
  <c r="U54" i="1"/>
  <c r="S54" i="1" s="1"/>
  <c r="U52" i="1"/>
  <c r="S52" i="1" s="1"/>
  <c r="U57" i="1"/>
  <c r="S57" i="1" s="1"/>
  <c r="U55" i="1"/>
  <c r="S55" i="1" s="1"/>
  <c r="U56" i="1"/>
  <c r="S56" i="1" s="1"/>
  <c r="W57" i="1"/>
  <c r="W110" i="172"/>
  <c r="V110" i="172"/>
  <c r="AO110" i="172" a="1"/>
  <c r="AO110" i="172" s="1"/>
  <c r="AB110" i="172" a="1"/>
  <c r="AB110" i="172" s="1"/>
  <c r="Z110" i="172" a="1"/>
  <c r="Z110" i="172" s="1"/>
  <c r="R111" i="172"/>
  <c r="J69" i="998"/>
  <c r="F70" i="998"/>
  <c r="Q68" i="998"/>
  <c r="T68" i="998" s="1"/>
  <c r="M68" i="998"/>
  <c r="H70" i="808" l="1"/>
  <c r="D70" i="808"/>
  <c r="I69" i="808"/>
  <c r="L69" i="808"/>
  <c r="O69" i="808" s="1"/>
  <c r="AO111" i="808" a="1"/>
  <c r="AO111" i="808" s="1"/>
  <c r="Z111" i="808" a="1"/>
  <c r="Z111" i="808" s="1"/>
  <c r="AB111" i="808" a="1"/>
  <c r="AB111" i="808" s="1"/>
  <c r="V111" i="808" a="1"/>
  <c r="V111" i="808" s="1"/>
  <c r="W111" i="808" a="1"/>
  <c r="W111" i="808" s="1"/>
  <c r="R112" i="808" a="1"/>
  <c r="R112" i="808" s="1"/>
  <c r="H70" i="172"/>
  <c r="D70" i="172"/>
  <c r="L69" i="172"/>
  <c r="O69" i="172" s="1"/>
  <c r="I69" i="172"/>
  <c r="V110" i="998" a="1"/>
  <c r="V110" i="998" s="1"/>
  <c r="Z110" i="998" a="1"/>
  <c r="Z110" i="998" s="1"/>
  <c r="AB110" i="998" a="1"/>
  <c r="AB110" i="998" s="1"/>
  <c r="AO110" i="998" a="1"/>
  <c r="AO110" i="998" s="1"/>
  <c r="W110" i="998" a="1"/>
  <c r="W110" i="998" s="1"/>
  <c r="R111" i="998" a="1"/>
  <c r="R111" i="998" s="1"/>
  <c r="I69" i="999"/>
  <c r="L69" i="999"/>
  <c r="O69" i="999" s="1"/>
  <c r="Z100" i="1"/>
  <c r="V100" i="1"/>
  <c r="AB100" i="1"/>
  <c r="AO100" i="1"/>
  <c r="W100" i="1"/>
  <c r="R101" i="1"/>
  <c r="AO111" i="172" a="1"/>
  <c r="AO111" i="172" s="1"/>
  <c r="R112" i="172"/>
  <c r="AB111" i="172" a="1"/>
  <c r="AB111" i="172" s="1"/>
  <c r="Z111" i="172" a="1"/>
  <c r="Z111" i="172" s="1"/>
  <c r="V111" i="172"/>
  <c r="W111" i="172"/>
  <c r="D70" i="999"/>
  <c r="H70" i="999"/>
  <c r="H70" i="998"/>
  <c r="D70" i="998"/>
  <c r="I69" i="998"/>
  <c r="L69" i="998"/>
  <c r="O69" i="998" s="1"/>
  <c r="X50" i="1"/>
  <c r="X55" i="1"/>
  <c r="X57" i="1"/>
  <c r="X54" i="1"/>
  <c r="X56" i="1"/>
  <c r="X51" i="1"/>
  <c r="X53" i="1"/>
  <c r="M58" i="1"/>
  <c r="Q58" i="1"/>
  <c r="T58" i="1" s="1"/>
  <c r="F60" i="1"/>
  <c r="J59" i="1"/>
  <c r="AO112" i="999" a="1"/>
  <c r="AO112" i="999" s="1"/>
  <c r="Z112" i="999" a="1"/>
  <c r="Z112" i="999" s="1"/>
  <c r="AB112" i="999" a="1"/>
  <c r="AB112" i="999" s="1"/>
  <c r="R113" i="999"/>
  <c r="W112" i="999"/>
  <c r="V112" i="999"/>
  <c r="M69" i="808" l="1"/>
  <c r="Q69" i="808"/>
  <c r="T69" i="808" s="1"/>
  <c r="J70" i="808"/>
  <c r="F71" i="808"/>
  <c r="R113" i="808" a="1"/>
  <c r="R113" i="808" s="1"/>
  <c r="W112" i="808" a="1"/>
  <c r="W112" i="808" s="1"/>
  <c r="AB112" i="808" a="1"/>
  <c r="AB112" i="808" s="1"/>
  <c r="V112" i="808" a="1"/>
  <c r="V112" i="808" s="1"/>
  <c r="AO112" i="808" a="1"/>
  <c r="AO112" i="808" s="1"/>
  <c r="Z112" i="808" a="1"/>
  <c r="Z112" i="808" s="1"/>
  <c r="M69" i="172"/>
  <c r="Q69" i="172"/>
  <c r="T69" i="172" s="1"/>
  <c r="F71" i="172"/>
  <c r="J70" i="172"/>
  <c r="Q69" i="999"/>
  <c r="T69" i="999" s="1"/>
  <c r="M69" i="999"/>
  <c r="AO111" i="998" a="1"/>
  <c r="AO111" i="998" s="1"/>
  <c r="V111" i="998" a="1"/>
  <c r="V111" i="998" s="1"/>
  <c r="R112" i="998" a="1"/>
  <c r="R112" i="998" s="1"/>
  <c r="W111" i="998" a="1"/>
  <c r="W111" i="998" s="1"/>
  <c r="AB111" i="998" a="1"/>
  <c r="AB111" i="998" s="1"/>
  <c r="Z111" i="998" a="1"/>
  <c r="Z111" i="998" s="1"/>
  <c r="I59" i="1"/>
  <c r="L59" i="1"/>
  <c r="O59" i="1" s="1"/>
  <c r="F71" i="998"/>
  <c r="J70" i="998"/>
  <c r="H60" i="1"/>
  <c r="D60" i="1"/>
  <c r="AO101" i="1"/>
  <c r="Z101" i="1"/>
  <c r="W101" i="1"/>
  <c r="R102" i="1"/>
  <c r="V101" i="1"/>
  <c r="AB101" i="1"/>
  <c r="AB113" i="999" a="1"/>
  <c r="AB113" i="999" s="1"/>
  <c r="AO113" i="999" a="1"/>
  <c r="AO113" i="999" s="1"/>
  <c r="Z113" i="999" a="1"/>
  <c r="Z113" i="999" s="1"/>
  <c r="W113" i="999"/>
  <c r="V113" i="999"/>
  <c r="R114" i="999"/>
  <c r="Q69" i="998"/>
  <c r="T69" i="998" s="1"/>
  <c r="M69" i="998"/>
  <c r="AO112" i="172" a="1"/>
  <c r="AO112" i="172" s="1"/>
  <c r="Z112" i="172" a="1"/>
  <c r="Z112" i="172" s="1"/>
  <c r="R113" i="172"/>
  <c r="AB112" i="172" a="1"/>
  <c r="AB112" i="172" s="1"/>
  <c r="V112" i="172"/>
  <c r="W112" i="172"/>
  <c r="F71" i="999"/>
  <c r="J70" i="999"/>
  <c r="H71" i="808" l="1"/>
  <c r="D71" i="808"/>
  <c r="L70" i="808"/>
  <c r="O70" i="808" s="1"/>
  <c r="I70" i="808"/>
  <c r="W69" i="808" a="1"/>
  <c r="W69" i="808" s="1"/>
  <c r="U67" i="808" a="1"/>
  <c r="U67" i="808" s="1"/>
  <c r="S67" i="808" s="1"/>
  <c r="U66" i="808" a="1"/>
  <c r="U66" i="808" s="1"/>
  <c r="S66" i="808" s="1"/>
  <c r="U68" i="808" a="1"/>
  <c r="U68" i="808" s="1"/>
  <c r="S68" i="808" s="1"/>
  <c r="U69" i="808" a="1"/>
  <c r="U69" i="808" s="1"/>
  <c r="S69" i="808" s="1"/>
  <c r="V113" i="808" a="1"/>
  <c r="V113" i="808" s="1"/>
  <c r="AB113" i="808" a="1"/>
  <c r="AB113" i="808" s="1"/>
  <c r="R114" i="808" a="1"/>
  <c r="R114" i="808" s="1"/>
  <c r="Z113" i="808" a="1"/>
  <c r="Z113" i="808" s="1"/>
  <c r="AO113" i="808" a="1"/>
  <c r="AO113" i="808" s="1"/>
  <c r="W113" i="808" a="1"/>
  <c r="W113" i="808" s="1"/>
  <c r="L70" i="172"/>
  <c r="O70" i="172" s="1"/>
  <c r="I70" i="172"/>
  <c r="D71" i="172"/>
  <c r="H71" i="172"/>
  <c r="U67" i="172"/>
  <c r="S67" i="172" s="1"/>
  <c r="U69" i="172"/>
  <c r="S69" i="172" s="1"/>
  <c r="U63" i="172"/>
  <c r="S63" i="172" s="1"/>
  <c r="U65" i="172"/>
  <c r="S65" i="172" s="1"/>
  <c r="U68" i="172"/>
  <c r="S68" i="172" s="1"/>
  <c r="W69" i="172"/>
  <c r="U66" i="172"/>
  <c r="S66" i="172" s="1"/>
  <c r="U64" i="172"/>
  <c r="S64" i="172" s="1"/>
  <c r="U66" i="999"/>
  <c r="S66" i="999" s="1"/>
  <c r="U68" i="999"/>
  <c r="S68" i="999" s="1"/>
  <c r="U65" i="999"/>
  <c r="S65" i="999" s="1"/>
  <c r="U67" i="999"/>
  <c r="S67" i="999" s="1"/>
  <c r="U69" i="999"/>
  <c r="S69" i="999" s="1"/>
  <c r="W69" i="999"/>
  <c r="Z114" i="999" a="1"/>
  <c r="Z114" i="999" s="1"/>
  <c r="AB114" i="999" a="1"/>
  <c r="AB114" i="999" s="1"/>
  <c r="AO114" i="999" a="1"/>
  <c r="AO114" i="999" s="1"/>
  <c r="V114" i="999"/>
  <c r="R115" i="999"/>
  <c r="W114" i="999"/>
  <c r="AO112" i="998" a="1"/>
  <c r="AO112" i="998" s="1"/>
  <c r="W112" i="998" a="1"/>
  <c r="W112" i="998" s="1"/>
  <c r="V112" i="998" a="1"/>
  <c r="V112" i="998" s="1"/>
  <c r="AB112" i="998" a="1"/>
  <c r="AB112" i="998" s="1"/>
  <c r="Z112" i="998" a="1"/>
  <c r="Z112" i="998" s="1"/>
  <c r="R113" i="998" a="1"/>
  <c r="R113" i="998" s="1"/>
  <c r="F61" i="1"/>
  <c r="J60" i="1"/>
  <c r="W102" i="1"/>
  <c r="AO102" i="1"/>
  <c r="Z102" i="1"/>
  <c r="V102" i="1"/>
  <c r="AB102" i="1"/>
  <c r="R103" i="1"/>
  <c r="D71" i="999"/>
  <c r="H71" i="999"/>
  <c r="AO113" i="172" a="1"/>
  <c r="AO113" i="172" s="1"/>
  <c r="AB113" i="172" a="1"/>
  <c r="AB113" i="172" s="1"/>
  <c r="Z113" i="172" a="1"/>
  <c r="Z113" i="172" s="1"/>
  <c r="V113" i="172"/>
  <c r="R114" i="172"/>
  <c r="W113" i="172"/>
  <c r="I70" i="998"/>
  <c r="L70" i="998"/>
  <c r="O70" i="998" s="1"/>
  <c r="I70" i="999"/>
  <c r="L70" i="999"/>
  <c r="O70" i="999" s="1"/>
  <c r="H71" i="998"/>
  <c r="D71" i="998"/>
  <c r="U66" i="998" a="1"/>
  <c r="U66" i="998" s="1"/>
  <c r="S66" i="998" s="1"/>
  <c r="W69" i="998" a="1"/>
  <c r="W69" i="998" s="1"/>
  <c r="U69" i="998" a="1"/>
  <c r="U69" i="998" s="1"/>
  <c r="S69" i="998" s="1"/>
  <c r="U65" i="998" a="1"/>
  <c r="U65" i="998" s="1"/>
  <c r="S65" i="998" s="1"/>
  <c r="U68" i="998" a="1"/>
  <c r="U68" i="998" s="1"/>
  <c r="S68" i="998" s="1"/>
  <c r="U67" i="998" a="1"/>
  <c r="U67" i="998" s="1"/>
  <c r="S67" i="998" s="1"/>
  <c r="Q59" i="1"/>
  <c r="T59" i="1" s="1"/>
  <c r="M59" i="1"/>
  <c r="X67" i="808" l="1" a="1"/>
  <c r="X67" i="808" s="1"/>
  <c r="X65" i="808" a="1"/>
  <c r="X65" i="808" s="1"/>
  <c r="X69" i="808" a="1"/>
  <c r="X69" i="808" s="1"/>
  <c r="X66" i="808" a="1"/>
  <c r="X66" i="808" s="1"/>
  <c r="X68" i="808" a="1"/>
  <c r="X68" i="808" s="1"/>
  <c r="Q70" i="808"/>
  <c r="T70" i="808" s="1"/>
  <c r="M70" i="808"/>
  <c r="J71" i="808"/>
  <c r="F72" i="808"/>
  <c r="W114" i="808" a="1"/>
  <c r="W114" i="808" s="1"/>
  <c r="V114" i="808" a="1"/>
  <c r="V114" i="808" s="1"/>
  <c r="Z114" i="808" a="1"/>
  <c r="Z114" i="808" s="1"/>
  <c r="AO114" i="808" a="1"/>
  <c r="AO114" i="808" s="1"/>
  <c r="AB114" i="808" a="1"/>
  <c r="AB114" i="808" s="1"/>
  <c r="R115" i="808" a="1"/>
  <c r="R115" i="808" s="1"/>
  <c r="J71" i="172"/>
  <c r="F72" i="172"/>
  <c r="X69" i="172"/>
  <c r="X64" i="172"/>
  <c r="X66" i="172"/>
  <c r="X65" i="172"/>
  <c r="X63" i="172"/>
  <c r="X67" i="172"/>
  <c r="X68" i="172"/>
  <c r="Q70" i="172"/>
  <c r="T70" i="172" s="1"/>
  <c r="M70" i="172"/>
  <c r="J71" i="998"/>
  <c r="F72" i="998"/>
  <c r="F72" i="999"/>
  <c r="J71" i="999"/>
  <c r="D61" i="1"/>
  <c r="H61" i="1"/>
  <c r="AB103" i="1"/>
  <c r="AO103" i="1"/>
  <c r="W103" i="1"/>
  <c r="V103" i="1"/>
  <c r="R104" i="1"/>
  <c r="Z103" i="1"/>
  <c r="M70" i="998"/>
  <c r="Q70" i="998"/>
  <c r="T70" i="998" s="1"/>
  <c r="AB115" i="999" a="1"/>
  <c r="AB115" i="999" s="1"/>
  <c r="AO115" i="999" a="1"/>
  <c r="AO115" i="999" s="1"/>
  <c r="Z115" i="999" a="1"/>
  <c r="Z115" i="999" s="1"/>
  <c r="W115" i="999"/>
  <c r="V115" i="999"/>
  <c r="R116" i="999"/>
  <c r="X68" i="998" a="1"/>
  <c r="X68" i="998" s="1"/>
  <c r="X65" i="998" a="1"/>
  <c r="X65" i="998" s="1"/>
  <c r="X66" i="998" a="1"/>
  <c r="X66" i="998" s="1"/>
  <c r="X69" i="998" a="1"/>
  <c r="X69" i="998" s="1"/>
  <c r="X67" i="998" a="1"/>
  <c r="X67" i="998" s="1"/>
  <c r="M70" i="999"/>
  <c r="Q70" i="999"/>
  <c r="T70" i="999" s="1"/>
  <c r="AO114" i="172" a="1"/>
  <c r="AO114" i="172" s="1"/>
  <c r="AB114" i="172" a="1"/>
  <c r="AB114" i="172" s="1"/>
  <c r="Z114" i="172" a="1"/>
  <c r="Z114" i="172" s="1"/>
  <c r="R115" i="172"/>
  <c r="V114" i="172"/>
  <c r="W114" i="172"/>
  <c r="X68" i="999"/>
  <c r="X65" i="999"/>
  <c r="X63" i="999"/>
  <c r="X66" i="999"/>
  <c r="X69" i="999"/>
  <c r="X67" i="999"/>
  <c r="AO113" i="998" a="1"/>
  <c r="AO113" i="998" s="1"/>
  <c r="R114" i="998" a="1"/>
  <c r="R114" i="998" s="1"/>
  <c r="AB113" i="998" a="1"/>
  <c r="AB113" i="998" s="1"/>
  <c r="V113" i="998" a="1"/>
  <c r="V113" i="998" s="1"/>
  <c r="Z113" i="998" a="1"/>
  <c r="Z113" i="998" s="1"/>
  <c r="W113" i="998" a="1"/>
  <c r="W113" i="998" s="1"/>
  <c r="I60" i="1"/>
  <c r="L60" i="1"/>
  <c r="O60" i="1" s="1"/>
  <c r="H72" i="808" l="1"/>
  <c r="D72" i="808"/>
  <c r="L71" i="808"/>
  <c r="O71" i="808" s="1"/>
  <c r="I71" i="808"/>
  <c r="AO115" i="808" a="1"/>
  <c r="AO115" i="808" s="1"/>
  <c r="AB115" i="808" a="1"/>
  <c r="AB115" i="808" s="1"/>
  <c r="W115" i="808" a="1"/>
  <c r="W115" i="808" s="1"/>
  <c r="Z115" i="808" a="1"/>
  <c r="Z115" i="808" s="1"/>
  <c r="R116" i="808" a="1"/>
  <c r="R116" i="808" s="1"/>
  <c r="V115" i="808" a="1"/>
  <c r="V115" i="808" s="1"/>
  <c r="H72" i="172"/>
  <c r="D72" i="172"/>
  <c r="I71" i="172"/>
  <c r="L71" i="172"/>
  <c r="O71" i="172" s="1"/>
  <c r="J61" i="1"/>
  <c r="F62" i="1"/>
  <c r="Q60" i="1"/>
  <c r="T60" i="1" s="1"/>
  <c r="M60" i="1"/>
  <c r="W104" i="1"/>
  <c r="AO104" i="1"/>
  <c r="V104" i="1"/>
  <c r="AB104" i="1"/>
  <c r="Z104" i="1"/>
  <c r="R105" i="1"/>
  <c r="I71" i="999"/>
  <c r="L71" i="999"/>
  <c r="O71" i="999" s="1"/>
  <c r="D72" i="998"/>
  <c r="H72" i="998"/>
  <c r="D72" i="999"/>
  <c r="H72" i="999"/>
  <c r="L71" i="998"/>
  <c r="O71" i="998" s="1"/>
  <c r="I71" i="998"/>
  <c r="R115" i="998" a="1"/>
  <c r="R115" i="998" s="1"/>
  <c r="Z114" i="998" a="1"/>
  <c r="Z114" i="998" s="1"/>
  <c r="V114" i="998" a="1"/>
  <c r="V114" i="998" s="1"/>
  <c r="AO114" i="998" a="1"/>
  <c r="AO114" i="998" s="1"/>
  <c r="AB114" i="998" a="1"/>
  <c r="AB114" i="998" s="1"/>
  <c r="W114" i="998" a="1"/>
  <c r="W114" i="998" s="1"/>
  <c r="AO116" i="999" a="1"/>
  <c r="AO116" i="999" s="1"/>
  <c r="AB116" i="999" a="1"/>
  <c r="AB116" i="999" s="1"/>
  <c r="Z116" i="999" a="1"/>
  <c r="Z116" i="999" s="1"/>
  <c r="V116" i="999"/>
  <c r="R117" i="999"/>
  <c r="W116" i="999"/>
  <c r="AO115" i="172" a="1"/>
  <c r="AO115" i="172" s="1"/>
  <c r="AB115" i="172" a="1"/>
  <c r="AB115" i="172" s="1"/>
  <c r="Z115" i="172" a="1"/>
  <c r="Z115" i="172" s="1"/>
  <c r="R116" i="172"/>
  <c r="V115" i="172"/>
  <c r="W115" i="172"/>
  <c r="Q71" i="808" l="1"/>
  <c r="T71" i="808" s="1"/>
  <c r="M71" i="808"/>
  <c r="J72" i="808"/>
  <c r="F73" i="808"/>
  <c r="AB116" i="808" a="1"/>
  <c r="AB116" i="808" s="1"/>
  <c r="W116" i="808" a="1"/>
  <c r="W116" i="808" s="1"/>
  <c r="Z116" i="808" a="1"/>
  <c r="Z116" i="808" s="1"/>
  <c r="V116" i="808" a="1"/>
  <c r="V116" i="808" s="1"/>
  <c r="AO116" i="808" a="1"/>
  <c r="AO116" i="808" s="1"/>
  <c r="R117" i="808" a="1"/>
  <c r="R117" i="808" s="1"/>
  <c r="Q71" i="172"/>
  <c r="T71" i="172" s="1"/>
  <c r="M71" i="172"/>
  <c r="F73" i="172"/>
  <c r="J72" i="172"/>
  <c r="Z116" i="172" a="1"/>
  <c r="Z116" i="172" s="1"/>
  <c r="AB116" i="172" a="1"/>
  <c r="AB116" i="172" s="1"/>
  <c r="W116" i="172"/>
  <c r="AO116" i="172" a="1"/>
  <c r="AO116" i="172" s="1"/>
  <c r="V116" i="172"/>
  <c r="R117" i="172"/>
  <c r="L61" i="1"/>
  <c r="O61" i="1" s="1"/>
  <c r="I61" i="1"/>
  <c r="AO115" i="998" a="1"/>
  <c r="AO115" i="998" s="1"/>
  <c r="Z115" i="998" a="1"/>
  <c r="Z115" i="998" s="1"/>
  <c r="W115" i="998" a="1"/>
  <c r="W115" i="998" s="1"/>
  <c r="V115" i="998" a="1"/>
  <c r="V115" i="998" s="1"/>
  <c r="AB115" i="998" a="1"/>
  <c r="AB115" i="998" s="1"/>
  <c r="R116" i="998" a="1"/>
  <c r="R116" i="998" s="1"/>
  <c r="M71" i="998"/>
  <c r="Q71" i="998"/>
  <c r="T71" i="998" s="1"/>
  <c r="F73" i="999"/>
  <c r="J72" i="999"/>
  <c r="AB117" i="999" a="1"/>
  <c r="AB117" i="999" s="1"/>
  <c r="Z117" i="999" a="1"/>
  <c r="Z117" i="999" s="1"/>
  <c r="AO117" i="999" a="1"/>
  <c r="AO117" i="999" s="1"/>
  <c r="V117" i="999"/>
  <c r="R118" i="999"/>
  <c r="M71" i="999"/>
  <c r="Q71" i="999"/>
  <c r="T71" i="999" s="1"/>
  <c r="J72" i="998"/>
  <c r="F73" i="998"/>
  <c r="AO105" i="1"/>
  <c r="Z105" i="1"/>
  <c r="AB105" i="1"/>
  <c r="R106" i="1"/>
  <c r="V105" i="1"/>
  <c r="H62" i="1"/>
  <c r="D62" i="1"/>
  <c r="H73" i="808" l="1"/>
  <c r="D73" i="808"/>
  <c r="I72" i="808"/>
  <c r="L72" i="808"/>
  <c r="O72" i="808" s="1"/>
  <c r="Z117" i="808" a="1"/>
  <c r="Z117" i="808" s="1"/>
  <c r="R118" i="808" a="1"/>
  <c r="R118" i="808" s="1"/>
  <c r="V117" i="808" a="1"/>
  <c r="V117" i="808" s="1"/>
  <c r="AO117" i="808" a="1"/>
  <c r="AO117" i="808" s="1"/>
  <c r="AB117" i="808" a="1"/>
  <c r="AB117" i="808" s="1"/>
  <c r="L72" i="172"/>
  <c r="O72" i="172" s="1"/>
  <c r="I72" i="172"/>
  <c r="D73" i="172"/>
  <c r="H73" i="172"/>
  <c r="R117" i="998" a="1"/>
  <c r="R117" i="998" s="1"/>
  <c r="V116" i="998" a="1"/>
  <c r="V116" i="998" s="1"/>
  <c r="W116" i="998" a="1"/>
  <c r="W116" i="998" s="1"/>
  <c r="AB116" i="998" a="1"/>
  <c r="AB116" i="998" s="1"/>
  <c r="Z116" i="998" a="1"/>
  <c r="Z116" i="998" s="1"/>
  <c r="AO116" i="998" a="1"/>
  <c r="AO116" i="998" s="1"/>
  <c r="I72" i="998"/>
  <c r="L72" i="998"/>
  <c r="O72" i="998" s="1"/>
  <c r="L72" i="999"/>
  <c r="O72" i="999" s="1"/>
  <c r="I72" i="999"/>
  <c r="F63" i="1"/>
  <c r="J62" i="1"/>
  <c r="H73" i="999"/>
  <c r="D73" i="999"/>
  <c r="M61" i="1"/>
  <c r="Q61" i="1"/>
  <c r="T61" i="1" s="1"/>
  <c r="AO117" i="172" a="1"/>
  <c r="AO117" i="172" s="1"/>
  <c r="R118" i="172"/>
  <c r="AB117" i="172" a="1"/>
  <c r="AB117" i="172" s="1"/>
  <c r="Z117" i="172" a="1"/>
  <c r="Z117" i="172" s="1"/>
  <c r="V117" i="172"/>
  <c r="AB106" i="1"/>
  <c r="R107" i="1"/>
  <c r="Z106" i="1"/>
  <c r="V106" i="1"/>
  <c r="AO106" i="1"/>
  <c r="W106" i="1"/>
  <c r="D73" i="998"/>
  <c r="H73" i="998"/>
  <c r="Z118" i="999" a="1"/>
  <c r="Z118" i="999" s="1"/>
  <c r="AO118" i="999" a="1"/>
  <c r="AO118" i="999" s="1"/>
  <c r="AB118" i="999" a="1"/>
  <c r="AB118" i="999" s="1"/>
  <c r="W118" i="999"/>
  <c r="R119" i="999"/>
  <c r="V118" i="999"/>
  <c r="Q72" i="808" l="1"/>
  <c r="T72" i="808" s="1"/>
  <c r="M72" i="808"/>
  <c r="J73" i="808"/>
  <c r="F74" i="808"/>
  <c r="V118" i="808" a="1"/>
  <c r="V118" i="808" s="1"/>
  <c r="AB118" i="808" a="1"/>
  <c r="AB118" i="808" s="1"/>
  <c r="Z118" i="808" a="1"/>
  <c r="Z118" i="808" s="1"/>
  <c r="W118" i="808" a="1"/>
  <c r="W118" i="808" s="1"/>
  <c r="AO118" i="808" a="1"/>
  <c r="AO118" i="808" s="1"/>
  <c r="R119" i="808" a="1"/>
  <c r="R119" i="808" s="1"/>
  <c r="J73" i="172"/>
  <c r="F74" i="172"/>
  <c r="Q72" i="172"/>
  <c r="T72" i="172" s="1"/>
  <c r="M72" i="172"/>
  <c r="M72" i="998"/>
  <c r="Q72" i="998"/>
  <c r="T72" i="998" s="1"/>
  <c r="Q72" i="999"/>
  <c r="T72" i="999" s="1"/>
  <c r="M72" i="999"/>
  <c r="AB119" i="999" a="1"/>
  <c r="AB119" i="999" s="1"/>
  <c r="AO119" i="999" a="1"/>
  <c r="AO119" i="999" s="1"/>
  <c r="Z119" i="999" a="1"/>
  <c r="Z119" i="999" s="1"/>
  <c r="R120" i="999"/>
  <c r="V119" i="999"/>
  <c r="W119" i="999"/>
  <c r="F74" i="998"/>
  <c r="J73" i="998"/>
  <c r="F74" i="999"/>
  <c r="J73" i="999"/>
  <c r="I62" i="1"/>
  <c r="L62" i="1"/>
  <c r="O62" i="1" s="1"/>
  <c r="V107" i="1"/>
  <c r="R108" i="1"/>
  <c r="W107" i="1"/>
  <c r="Z107" i="1"/>
  <c r="AB107" i="1"/>
  <c r="AO107" i="1"/>
  <c r="D63" i="1"/>
  <c r="H63" i="1"/>
  <c r="Z118" i="172" a="1"/>
  <c r="Z118" i="172" s="1"/>
  <c r="AB118" i="172" a="1"/>
  <c r="AB118" i="172" s="1"/>
  <c r="R119" i="172"/>
  <c r="AO118" i="172" a="1"/>
  <c r="AO118" i="172" s="1"/>
  <c r="W118" i="172"/>
  <c r="V118" i="172"/>
  <c r="Z117" i="998" a="1"/>
  <c r="Z117" i="998" s="1"/>
  <c r="AB117" i="998" a="1"/>
  <c r="AB117" i="998" s="1"/>
  <c r="R118" i="998" a="1"/>
  <c r="R118" i="998" s="1"/>
  <c r="V117" i="998" a="1"/>
  <c r="V117" i="998" s="1"/>
  <c r="AO117" i="998" a="1"/>
  <c r="AO117" i="998" s="1"/>
  <c r="H74" i="808" l="1"/>
  <c r="D74" i="808"/>
  <c r="I73" i="808"/>
  <c r="L73" i="808"/>
  <c r="O73" i="808" s="1"/>
  <c r="R120" i="808" a="1"/>
  <c r="R120" i="808" s="1"/>
  <c r="V119" i="808" a="1"/>
  <c r="V119" i="808" s="1"/>
  <c r="AO119" i="808" a="1"/>
  <c r="AO119" i="808" s="1"/>
  <c r="W119" i="808" a="1"/>
  <c r="W119" i="808" s="1"/>
  <c r="AB119" i="808" a="1"/>
  <c r="AB119" i="808" s="1"/>
  <c r="Z119" i="808" a="1"/>
  <c r="Z119" i="808" s="1"/>
  <c r="L73" i="172"/>
  <c r="O73" i="172" s="1"/>
  <c r="I73" i="172"/>
  <c r="H74" i="172"/>
  <c r="D74" i="172"/>
  <c r="J63" i="1"/>
  <c r="F64" i="1"/>
  <c r="AO119" i="172" a="1"/>
  <c r="AO119" i="172" s="1"/>
  <c r="AB119" i="172" a="1"/>
  <c r="AB119" i="172" s="1"/>
  <c r="Z119" i="172" a="1"/>
  <c r="Z119" i="172" s="1"/>
  <c r="V119" i="172"/>
  <c r="R120" i="172"/>
  <c r="W119" i="172"/>
  <c r="M62" i="1"/>
  <c r="Q62" i="1"/>
  <c r="T62" i="1" s="1"/>
  <c r="I73" i="998"/>
  <c r="L73" i="998"/>
  <c r="O73" i="998" s="1"/>
  <c r="V118" i="998" a="1"/>
  <c r="V118" i="998" s="1"/>
  <c r="AO118" i="998" a="1"/>
  <c r="AO118" i="998" s="1"/>
  <c r="AB118" i="998" a="1"/>
  <c r="AB118" i="998" s="1"/>
  <c r="R119" i="998" a="1"/>
  <c r="R119" i="998" s="1"/>
  <c r="Z118" i="998" a="1"/>
  <c r="Z118" i="998" s="1"/>
  <c r="W118" i="998" a="1"/>
  <c r="W118" i="998" s="1"/>
  <c r="D74" i="998"/>
  <c r="H74" i="998"/>
  <c r="Z108" i="1"/>
  <c r="V108" i="1"/>
  <c r="R109" i="1"/>
  <c r="AO108" i="1"/>
  <c r="AB108" i="1"/>
  <c r="W108" i="1"/>
  <c r="L73" i="999"/>
  <c r="O73" i="999" s="1"/>
  <c r="I73" i="999"/>
  <c r="AO120" i="999" a="1"/>
  <c r="AO120" i="999" s="1"/>
  <c r="AB120" i="999" a="1"/>
  <c r="AB120" i="999" s="1"/>
  <c r="Z120" i="999" a="1"/>
  <c r="Z120" i="999" s="1"/>
  <c r="R121" i="999"/>
  <c r="W120" i="999"/>
  <c r="V120" i="999"/>
  <c r="D74" i="999"/>
  <c r="H74" i="999"/>
  <c r="M73" i="808" l="1"/>
  <c r="Q73" i="808"/>
  <c r="T73" i="808" s="1"/>
  <c r="J74" i="808"/>
  <c r="F75" i="808"/>
  <c r="Z120" i="808" a="1"/>
  <c r="Z120" i="808" s="1"/>
  <c r="AB120" i="808" a="1"/>
  <c r="AB120" i="808" s="1"/>
  <c r="V120" i="808" a="1"/>
  <c r="V120" i="808" s="1"/>
  <c r="R121" i="808" a="1"/>
  <c r="R121" i="808" s="1"/>
  <c r="AO120" i="808" a="1"/>
  <c r="AO120" i="808" s="1"/>
  <c r="W120" i="808" a="1"/>
  <c r="W120" i="808" s="1"/>
  <c r="F75" i="172"/>
  <c r="J74" i="172"/>
  <c r="Q73" i="172"/>
  <c r="T73" i="172" s="1"/>
  <c r="M73" i="172"/>
  <c r="AB121" i="999" a="1"/>
  <c r="AB121" i="999" s="1"/>
  <c r="Z121" i="999" a="1"/>
  <c r="Z121" i="999" s="1"/>
  <c r="AO121" i="999" a="1"/>
  <c r="AO121" i="999" s="1"/>
  <c r="W121" i="999"/>
  <c r="V121" i="999"/>
  <c r="R122" i="999"/>
  <c r="J74" i="998"/>
  <c r="F75" i="998"/>
  <c r="Q73" i="998"/>
  <c r="T73" i="998" s="1"/>
  <c r="M73" i="998"/>
  <c r="M73" i="999"/>
  <c r="Q73" i="999"/>
  <c r="T73" i="999" s="1"/>
  <c r="H64" i="1"/>
  <c r="D64" i="1"/>
  <c r="L63" i="1"/>
  <c r="O63" i="1" s="1"/>
  <c r="I63" i="1"/>
  <c r="AO119" i="998" a="1"/>
  <c r="AO119" i="998" s="1"/>
  <c r="R120" i="998" a="1"/>
  <c r="R120" i="998" s="1"/>
  <c r="V119" i="998" a="1"/>
  <c r="V119" i="998" s="1"/>
  <c r="AB119" i="998" a="1"/>
  <c r="AB119" i="998" s="1"/>
  <c r="Z119" i="998" a="1"/>
  <c r="Z119" i="998" s="1"/>
  <c r="W119" i="998" a="1"/>
  <c r="W119" i="998" s="1"/>
  <c r="Z120" i="172" a="1"/>
  <c r="Z120" i="172" s="1"/>
  <c r="R121" i="172"/>
  <c r="AO120" i="172" a="1"/>
  <c r="AO120" i="172" s="1"/>
  <c r="AB120" i="172" a="1"/>
  <c r="AB120" i="172" s="1"/>
  <c r="V120" i="172"/>
  <c r="W120" i="172"/>
  <c r="J74" i="999"/>
  <c r="F75" i="999"/>
  <c r="V109" i="1"/>
  <c r="Z109" i="1"/>
  <c r="AB109" i="1"/>
  <c r="W109" i="1"/>
  <c r="AO109" i="1"/>
  <c r="R110" i="1"/>
  <c r="H75" i="808" l="1"/>
  <c r="D75" i="808"/>
  <c r="I74" i="808"/>
  <c r="L74" i="808"/>
  <c r="O74" i="808" s="1"/>
  <c r="W121" i="808" a="1"/>
  <c r="W121" i="808" s="1"/>
  <c r="AB121" i="808" a="1"/>
  <c r="AB121" i="808" s="1"/>
  <c r="V121" i="808" a="1"/>
  <c r="V121" i="808" s="1"/>
  <c r="Z121" i="808" a="1"/>
  <c r="Z121" i="808" s="1"/>
  <c r="AO121" i="808" a="1"/>
  <c r="AO121" i="808" s="1"/>
  <c r="R122" i="808" a="1"/>
  <c r="R122" i="808" s="1"/>
  <c r="L74" i="172"/>
  <c r="O74" i="172" s="1"/>
  <c r="I74" i="172"/>
  <c r="H75" i="172"/>
  <c r="D75" i="172"/>
  <c r="I74" i="998"/>
  <c r="L74" i="998"/>
  <c r="O74" i="998" s="1"/>
  <c r="H75" i="999"/>
  <c r="D75" i="999"/>
  <c r="F65" i="1"/>
  <c r="J64" i="1"/>
  <c r="AB120" i="998" a="1"/>
  <c r="AB120" i="998" s="1"/>
  <c r="R121" i="998" a="1"/>
  <c r="R121" i="998" s="1"/>
  <c r="W120" i="998" a="1"/>
  <c r="W120" i="998" s="1"/>
  <c r="Z120" i="998" a="1"/>
  <c r="Z120" i="998" s="1"/>
  <c r="V120" i="998" a="1"/>
  <c r="V120" i="998" s="1"/>
  <c r="AO120" i="998" a="1"/>
  <c r="AO120" i="998" s="1"/>
  <c r="AB121" i="172" a="1"/>
  <c r="AB121" i="172" s="1"/>
  <c r="R122" i="172"/>
  <c r="Z121" i="172" a="1"/>
  <c r="Z121" i="172" s="1"/>
  <c r="AO121" i="172" a="1"/>
  <c r="AO121" i="172" s="1"/>
  <c r="V121" i="172"/>
  <c r="W121" i="172"/>
  <c r="I74" i="999"/>
  <c r="L74" i="999"/>
  <c r="O74" i="999" s="1"/>
  <c r="Q63" i="1"/>
  <c r="T63" i="1" s="1"/>
  <c r="M63" i="1"/>
  <c r="Z122" i="999" a="1"/>
  <c r="Z122" i="999" s="1"/>
  <c r="AB122" i="999" a="1"/>
  <c r="AB122" i="999" s="1"/>
  <c r="AO122" i="999" a="1"/>
  <c r="AO122" i="999" s="1"/>
  <c r="W122" i="999"/>
  <c r="R123" i="999"/>
  <c r="V122" i="999"/>
  <c r="V110" i="1"/>
  <c r="W110" i="1"/>
  <c r="AB110" i="1"/>
  <c r="R111" i="1"/>
  <c r="Z110" i="1"/>
  <c r="AO110" i="1"/>
  <c r="H75" i="998"/>
  <c r="D75" i="998"/>
  <c r="Q74" i="808" l="1"/>
  <c r="T74" i="808" s="1"/>
  <c r="M74" i="808"/>
  <c r="J75" i="808"/>
  <c r="F76" i="808"/>
  <c r="V122" i="808" a="1"/>
  <c r="V122" i="808" s="1"/>
  <c r="AB122" i="808" a="1"/>
  <c r="AB122" i="808" s="1"/>
  <c r="W122" i="808" a="1"/>
  <c r="W122" i="808" s="1"/>
  <c r="AO122" i="808" a="1"/>
  <c r="AO122" i="808" s="1"/>
  <c r="R123" i="808" a="1"/>
  <c r="R123" i="808" s="1"/>
  <c r="Z122" i="808" a="1"/>
  <c r="Z122" i="808" s="1"/>
  <c r="F76" i="172"/>
  <c r="J75" i="172"/>
  <c r="M74" i="172"/>
  <c r="Q74" i="172"/>
  <c r="T74" i="172" s="1"/>
  <c r="I64" i="1"/>
  <c r="L64" i="1"/>
  <c r="O64" i="1" s="1"/>
  <c r="AO123" i="999" a="1"/>
  <c r="AO123" i="999" s="1"/>
  <c r="Z123" i="999" a="1"/>
  <c r="Z123" i="999" s="1"/>
  <c r="AB123" i="999" a="1"/>
  <c r="AB123" i="999" s="1"/>
  <c r="R124" i="999"/>
  <c r="V123" i="999"/>
  <c r="W123" i="999"/>
  <c r="M74" i="999"/>
  <c r="Q74" i="999"/>
  <c r="T74" i="999" s="1"/>
  <c r="AO122" i="172" a="1"/>
  <c r="AO122" i="172" s="1"/>
  <c r="AB122" i="172" a="1"/>
  <c r="AB122" i="172" s="1"/>
  <c r="Z122" i="172" a="1"/>
  <c r="Z122" i="172" s="1"/>
  <c r="R123" i="172"/>
  <c r="V122" i="172"/>
  <c r="W122" i="172"/>
  <c r="W111" i="1"/>
  <c r="V111" i="1"/>
  <c r="AB111" i="1"/>
  <c r="AO111" i="1"/>
  <c r="Z111" i="1"/>
  <c r="R112" i="1"/>
  <c r="V121" i="998" a="1"/>
  <c r="V121" i="998" s="1"/>
  <c r="R122" i="998" a="1"/>
  <c r="R122" i="998" s="1"/>
  <c r="AO121" i="998" a="1"/>
  <c r="AO121" i="998" s="1"/>
  <c r="W121" i="998" a="1"/>
  <c r="W121" i="998" s="1"/>
  <c r="AB121" i="998" a="1"/>
  <c r="AB121" i="998" s="1"/>
  <c r="Z121" i="998" a="1"/>
  <c r="Z121" i="998" s="1"/>
  <c r="J75" i="998"/>
  <c r="F76" i="998"/>
  <c r="H65" i="1"/>
  <c r="D65" i="1"/>
  <c r="F76" i="999"/>
  <c r="J75" i="999"/>
  <c r="Q74" i="998"/>
  <c r="T74" i="998" s="1"/>
  <c r="M74" i="998"/>
  <c r="H76" i="808" l="1"/>
  <c r="D76" i="808"/>
  <c r="I75" i="808"/>
  <c r="L75" i="808"/>
  <c r="O75" i="808" s="1"/>
  <c r="R124" i="808" a="1"/>
  <c r="R124" i="808" s="1"/>
  <c r="AO123" i="808" a="1"/>
  <c r="AO123" i="808" s="1"/>
  <c r="W123" i="808" a="1"/>
  <c r="W123" i="808" s="1"/>
  <c r="AB123" i="808" a="1"/>
  <c r="AB123" i="808" s="1"/>
  <c r="V123" i="808" a="1"/>
  <c r="V123" i="808" s="1"/>
  <c r="Z123" i="808" a="1"/>
  <c r="Z123" i="808" s="1"/>
  <c r="I75" i="172"/>
  <c r="L75" i="172"/>
  <c r="O75" i="172" s="1"/>
  <c r="H76" i="172"/>
  <c r="D76" i="172"/>
  <c r="W122" i="998" a="1"/>
  <c r="W122" i="998" s="1"/>
  <c r="Z122" i="998" a="1"/>
  <c r="Z122" i="998" s="1"/>
  <c r="R123" i="998" a="1"/>
  <c r="R123" i="998" s="1"/>
  <c r="V122" i="998" a="1"/>
  <c r="V122" i="998" s="1"/>
  <c r="AO122" i="998" a="1"/>
  <c r="AO122" i="998" s="1"/>
  <c r="AB122" i="998" a="1"/>
  <c r="AB122" i="998" s="1"/>
  <c r="AB112" i="1"/>
  <c r="Z112" i="1"/>
  <c r="V112" i="1"/>
  <c r="AO112" i="1"/>
  <c r="W112" i="1"/>
  <c r="R113" i="1"/>
  <c r="AO124" i="999" a="1"/>
  <c r="AO124" i="999" s="1"/>
  <c r="Z124" i="999" a="1"/>
  <c r="Z124" i="999" s="1"/>
  <c r="AB124" i="999" a="1"/>
  <c r="AB124" i="999" s="1"/>
  <c r="V124" i="999"/>
  <c r="W124" i="999"/>
  <c r="R125" i="999"/>
  <c r="I75" i="999"/>
  <c r="L75" i="999"/>
  <c r="O75" i="999" s="1"/>
  <c r="U31" i="808" a="1"/>
  <c r="U31" i="808" s="1"/>
  <c r="S31" i="808" s="1"/>
  <c r="AH31" i="808" s="1"/>
  <c r="AJ31" i="808" s="1"/>
  <c r="U39" i="808" a="1"/>
  <c r="U39" i="808" s="1"/>
  <c r="S39" i="808" s="1"/>
  <c r="U40" i="808" a="1"/>
  <c r="U40" i="808" s="1"/>
  <c r="S40" i="808" s="1"/>
  <c r="U38" i="808" a="1"/>
  <c r="U38" i="808" s="1"/>
  <c r="S38" i="808" s="1"/>
  <c r="AH38" i="808" s="1"/>
  <c r="AJ38" i="808" s="1"/>
  <c r="X39" i="808" a="1"/>
  <c r="X39" i="808" s="1"/>
  <c r="AA39" i="808" s="1"/>
  <c r="U46" i="808" a="1"/>
  <c r="U46" i="808" s="1"/>
  <c r="S46" i="808" s="1"/>
  <c r="U47" i="808" a="1"/>
  <c r="U47" i="808" s="1"/>
  <c r="S47" i="808" s="1"/>
  <c r="X48" i="808" a="1"/>
  <c r="X48" i="808" s="1"/>
  <c r="U48" i="808" a="1"/>
  <c r="U48" i="808" s="1"/>
  <c r="S48" i="808" s="1"/>
  <c r="X46" i="808" a="1"/>
  <c r="X46" i="808" s="1"/>
  <c r="X47" i="808" a="1"/>
  <c r="X47" i="808" s="1"/>
  <c r="U54" i="808" a="1"/>
  <c r="U54" i="808" s="1"/>
  <c r="S54" i="808" s="1"/>
  <c r="X55" i="808" a="1"/>
  <c r="X55" i="808" s="1"/>
  <c r="X54" i="808" a="1"/>
  <c r="X54" i="808" s="1"/>
  <c r="U55" i="808" a="1"/>
  <c r="U55" i="808" s="1"/>
  <c r="S55" i="808" s="1"/>
  <c r="U64" i="808" a="1"/>
  <c r="U64" i="808" s="1"/>
  <c r="S64" i="808" s="1"/>
  <c r="U62" i="808" a="1"/>
  <c r="U62" i="808" s="1"/>
  <c r="S62" i="808" s="1"/>
  <c r="X62" i="808" a="1"/>
  <c r="X62" i="808" s="1"/>
  <c r="X64" i="808" a="1"/>
  <c r="X64" i="808" s="1"/>
  <c r="X63" i="808" a="1"/>
  <c r="X63" i="808" s="1"/>
  <c r="U63" i="808" a="1"/>
  <c r="U63" i="808" s="1"/>
  <c r="S63" i="808" s="1"/>
  <c r="D76" i="999"/>
  <c r="H76" i="999"/>
  <c r="J65" i="1"/>
  <c r="F66" i="1"/>
  <c r="H76" i="998"/>
  <c r="D76" i="998"/>
  <c r="M64" i="1"/>
  <c r="Q64" i="1"/>
  <c r="T64" i="1" s="1"/>
  <c r="I75" i="998"/>
  <c r="L75" i="998"/>
  <c r="O75" i="998" s="1"/>
  <c r="AB123" i="172" a="1"/>
  <c r="AB123" i="172" s="1"/>
  <c r="AO123" i="172" a="1"/>
  <c r="AO123" i="172" s="1"/>
  <c r="Z123" i="172" a="1"/>
  <c r="Z123" i="172" s="1"/>
  <c r="W123" i="172"/>
  <c r="R124" i="172"/>
  <c r="V123" i="172"/>
  <c r="Q75" i="808" l="1"/>
  <c r="T75" i="808" s="1"/>
  <c r="M75" i="808"/>
  <c r="F77" i="808"/>
  <c r="J76" i="808"/>
  <c r="AO124" i="808" a="1"/>
  <c r="AO124" i="808" s="1"/>
  <c r="V124" i="808" a="1"/>
  <c r="V124" i="808" s="1"/>
  <c r="W124" i="808" a="1"/>
  <c r="W124" i="808" s="1"/>
  <c r="R125" i="808" a="1"/>
  <c r="R125" i="808" s="1"/>
  <c r="AB124" i="808" a="1"/>
  <c r="AB124" i="808" s="1"/>
  <c r="Z124" i="808" a="1"/>
  <c r="Z124" i="808" s="1"/>
  <c r="J76" i="172"/>
  <c r="F77" i="172"/>
  <c r="M75" i="172"/>
  <c r="Q75" i="172"/>
  <c r="T75" i="172" s="1"/>
  <c r="H66" i="1"/>
  <c r="D66" i="1"/>
  <c r="Y39" i="808"/>
  <c r="AC39" i="808"/>
  <c r="V123" i="998" a="1"/>
  <c r="V123" i="998" s="1"/>
  <c r="R124" i="998" a="1"/>
  <c r="R124" i="998" s="1"/>
  <c r="Z123" i="998" a="1"/>
  <c r="Z123" i="998" s="1"/>
  <c r="W123" i="998" a="1"/>
  <c r="W123" i="998" s="1"/>
  <c r="AO123" i="998" a="1"/>
  <c r="AO123" i="998" s="1"/>
  <c r="AB123" i="998" a="1"/>
  <c r="AB123" i="998" s="1"/>
  <c r="L65" i="1"/>
  <c r="O65" i="1" s="1"/>
  <c r="I65" i="1"/>
  <c r="M75" i="998"/>
  <c r="Q75" i="998"/>
  <c r="T75" i="998" s="1"/>
  <c r="F77" i="999"/>
  <c r="J76" i="999"/>
  <c r="V113" i="1"/>
  <c r="AB113" i="1"/>
  <c r="AO113" i="1"/>
  <c r="E6" i="1" s="1"/>
  <c r="Z113" i="1"/>
  <c r="X26" i="1"/>
  <c r="AA26" i="1" s="1"/>
  <c r="U26" i="1"/>
  <c r="S26" i="1" s="1"/>
  <c r="U34" i="1"/>
  <c r="S34" i="1" s="1"/>
  <c r="U43" i="1"/>
  <c r="S43" i="1" s="1"/>
  <c r="X52" i="1"/>
  <c r="AO124" i="172" a="1"/>
  <c r="AO124" i="172" s="1"/>
  <c r="AB124" i="172" a="1"/>
  <c r="AB124" i="172" s="1"/>
  <c r="Z124" i="172" a="1"/>
  <c r="Z124" i="172" s="1"/>
  <c r="W124" i="172"/>
  <c r="R125" i="172"/>
  <c r="V124" i="172"/>
  <c r="AB125" i="999" a="1"/>
  <c r="AB125" i="999" s="1"/>
  <c r="Z125" i="999" a="1"/>
  <c r="Z125" i="999" s="1"/>
  <c r="AO125" i="999" a="1"/>
  <c r="AO125" i="999" s="1"/>
  <c r="V125" i="999"/>
  <c r="X38" i="999"/>
  <c r="AA38" i="999" s="1"/>
  <c r="U40" i="999"/>
  <c r="S40" i="999" s="1"/>
  <c r="U47" i="999"/>
  <c r="S47" i="999" s="1"/>
  <c r="X55" i="999"/>
  <c r="X54" i="999"/>
  <c r="X64" i="999"/>
  <c r="U62" i="999"/>
  <c r="S62" i="999" s="1"/>
  <c r="X62" i="999"/>
  <c r="J76" i="998"/>
  <c r="F77" i="998"/>
  <c r="Q75" i="999"/>
  <c r="T75" i="999" s="1"/>
  <c r="M75" i="999"/>
  <c r="D15" i="999" a="1"/>
  <c r="I76" i="808" l="1"/>
  <c r="L76" i="808"/>
  <c r="O76" i="808" s="1"/>
  <c r="H77" i="808"/>
  <c r="D77" i="808"/>
  <c r="AO125" i="808" a="1"/>
  <c r="AO125" i="808" s="1"/>
  <c r="Z125" i="808" a="1"/>
  <c r="Z125" i="808" s="1"/>
  <c r="AB125" i="808" a="1"/>
  <c r="AB125" i="808" s="1"/>
  <c r="V125" i="808" a="1"/>
  <c r="V125" i="808" s="1"/>
  <c r="H77" i="172"/>
  <c r="D77" i="172"/>
  <c r="I76" i="172"/>
  <c r="L76" i="172"/>
  <c r="O76" i="172" s="1"/>
  <c r="D15" i="999"/>
  <c r="L76" i="999"/>
  <c r="O76" i="999" s="1"/>
  <c r="I76" i="999"/>
  <c r="M65" i="1"/>
  <c r="Q65" i="1"/>
  <c r="T65" i="1" s="1"/>
  <c r="F67" i="1"/>
  <c r="J66" i="1"/>
  <c r="L76" i="998"/>
  <c r="O76" i="998" s="1"/>
  <c r="I76" i="998"/>
  <c r="AO125" i="172" a="1"/>
  <c r="AO125" i="172" s="1"/>
  <c r="Z125" i="172" a="1"/>
  <c r="Z125" i="172" s="1"/>
  <c r="V125" i="172"/>
  <c r="AB125" i="172" a="1"/>
  <c r="AB125" i="172" s="1"/>
  <c r="U30" i="172"/>
  <c r="S30" i="172" s="1"/>
  <c r="AH30" i="172" s="1"/>
  <c r="AJ30" i="172" s="1"/>
  <c r="X31" i="172"/>
  <c r="AA31" i="172" s="1"/>
  <c r="U39" i="172"/>
  <c r="S39" i="172" s="1"/>
  <c r="U40" i="172"/>
  <c r="S40" i="172" s="1"/>
  <c r="X47" i="172"/>
  <c r="U54" i="172"/>
  <c r="S54" i="172" s="1"/>
  <c r="X54" i="172"/>
  <c r="X55" i="172"/>
  <c r="U62" i="172"/>
  <c r="S62" i="172" s="1"/>
  <c r="X62" i="172"/>
  <c r="Z124" i="998" a="1"/>
  <c r="Z124" i="998" s="1"/>
  <c r="V124" i="998" a="1"/>
  <c r="V124" i="998" s="1"/>
  <c r="AO124" i="998" a="1"/>
  <c r="AO124" i="998" s="1"/>
  <c r="AB124" i="998" a="1"/>
  <c r="AB124" i="998" s="1"/>
  <c r="R125" i="998" a="1"/>
  <c r="R125" i="998" s="1"/>
  <c r="W124" i="998" a="1"/>
  <c r="W124" i="998" s="1"/>
  <c r="AE39" i="808"/>
  <c r="AM39" i="808"/>
  <c r="AN39" i="808"/>
  <c r="AF39" i="808"/>
  <c r="AH39" i="808"/>
  <c r="AI39" i="808"/>
  <c r="AG39" i="808"/>
  <c r="AD39" i="808"/>
  <c r="AA40" i="808"/>
  <c r="H77" i="999"/>
  <c r="D77" i="999"/>
  <c r="H77" i="998"/>
  <c r="D77" i="998"/>
  <c r="Y38" i="999"/>
  <c r="AC38" i="999"/>
  <c r="AC26" i="1"/>
  <c r="Y26" i="1"/>
  <c r="D15" i="808" a="1"/>
  <c r="E15" i="999" a="1"/>
  <c r="F15" i="999" a="1"/>
  <c r="G15" i="999" a="1"/>
  <c r="D15" i="172" a="1"/>
  <c r="J77" i="808" l="1"/>
  <c r="F78" i="808"/>
  <c r="M76" i="808"/>
  <c r="Q76" i="808"/>
  <c r="T76" i="808" s="1"/>
  <c r="D15" i="808"/>
  <c r="Q76" i="172"/>
  <c r="T76" i="172" s="1"/>
  <c r="M76" i="172"/>
  <c r="J77" i="172"/>
  <c r="F78" i="172"/>
  <c r="D15" i="172"/>
  <c r="G15" i="999"/>
  <c r="F15" i="999"/>
  <c r="E15" i="999"/>
  <c r="Q76" i="998"/>
  <c r="T76" i="998" s="1"/>
  <c r="M76" i="998"/>
  <c r="M76" i="999"/>
  <c r="Q76" i="999"/>
  <c r="T76" i="999" s="1"/>
  <c r="I66" i="1"/>
  <c r="L66" i="1"/>
  <c r="O66" i="1" s="1"/>
  <c r="H67" i="1"/>
  <c r="D67" i="1"/>
  <c r="F78" i="999"/>
  <c r="J77" i="999"/>
  <c r="AG26" i="1"/>
  <c r="AI26" i="1"/>
  <c r="AD26" i="1"/>
  <c r="AF26" i="1"/>
  <c r="AE26" i="1"/>
  <c r="AN26" i="1"/>
  <c r="AH26" i="1"/>
  <c r="AM26" i="1"/>
  <c r="AA27" i="1"/>
  <c r="V125" i="998" a="1"/>
  <c r="V125" i="998" s="1"/>
  <c r="Z125" i="998" a="1"/>
  <c r="Z125" i="998" s="1"/>
  <c r="AO125" i="998" a="1"/>
  <c r="AO125" i="998" s="1"/>
  <c r="AB125" i="998" a="1"/>
  <c r="AB125" i="998" s="1"/>
  <c r="U30" i="998" a="1"/>
  <c r="U30" i="998" s="1"/>
  <c r="S30" i="998" s="1"/>
  <c r="X31" i="998" a="1"/>
  <c r="X31" i="998" s="1"/>
  <c r="U32" i="998" a="1"/>
  <c r="U32" i="998" s="1"/>
  <c r="S32" i="998" s="1"/>
  <c r="X32" i="998" a="1"/>
  <c r="X32" i="998" s="1"/>
  <c r="X30" i="998" a="1"/>
  <c r="X30" i="998" s="1"/>
  <c r="AA30" i="998" s="1"/>
  <c r="U33" i="998" a="1"/>
  <c r="U33" i="998" s="1"/>
  <c r="S33" i="998" s="1"/>
  <c r="U38" i="998" a="1"/>
  <c r="U38" i="998" s="1"/>
  <c r="S38" i="998" s="1"/>
  <c r="X39" i="998" a="1"/>
  <c r="X39" i="998" s="1"/>
  <c r="U40" i="998" a="1"/>
  <c r="U40" i="998" s="1"/>
  <c r="S40" i="998" s="1"/>
  <c r="X38" i="998" a="1"/>
  <c r="X38" i="998" s="1"/>
  <c r="U39" i="998" a="1"/>
  <c r="U39" i="998" s="1"/>
  <c r="S39" i="998" s="1"/>
  <c r="X46" i="998" a="1"/>
  <c r="X46" i="998" s="1"/>
  <c r="U46" i="998" a="1"/>
  <c r="U46" i="998" s="1"/>
  <c r="S46" i="998" s="1"/>
  <c r="U47" i="998" a="1"/>
  <c r="U47" i="998" s="1"/>
  <c r="S47" i="998" s="1"/>
  <c r="X55" i="998" a="1"/>
  <c r="X55" i="998" s="1"/>
  <c r="U54" i="998" a="1"/>
  <c r="U54" i="998" s="1"/>
  <c r="S54" i="998" s="1"/>
  <c r="U55" i="998" a="1"/>
  <c r="U55" i="998" s="1"/>
  <c r="S55" i="998" s="1"/>
  <c r="X54" i="998" a="1"/>
  <c r="X54" i="998" s="1"/>
  <c r="X57" i="998" a="1"/>
  <c r="X57" i="998" s="1"/>
  <c r="U56" i="998" a="1"/>
  <c r="U56" i="998" s="1"/>
  <c r="S56" i="998" s="1"/>
  <c r="U57" i="998" a="1"/>
  <c r="U57" i="998" s="1"/>
  <c r="S57" i="998" s="1"/>
  <c r="X56" i="998" a="1"/>
  <c r="X56" i="998" s="1"/>
  <c r="X63" i="998" a="1"/>
  <c r="X63" i="998" s="1"/>
  <c r="X64" i="998" a="1"/>
  <c r="X64" i="998" s="1"/>
  <c r="U63" i="998" a="1"/>
  <c r="U63" i="998" s="1"/>
  <c r="S63" i="998" s="1"/>
  <c r="U62" i="998" a="1"/>
  <c r="U62" i="998" s="1"/>
  <c r="S62" i="998" s="1"/>
  <c r="X62" i="998" a="1"/>
  <c r="X62" i="998" s="1"/>
  <c r="AC31" i="172"/>
  <c r="Y31" i="172"/>
  <c r="AG38" i="999"/>
  <c r="AE38" i="999"/>
  <c r="AM38" i="999"/>
  <c r="AF38" i="999"/>
  <c r="AN38" i="999"/>
  <c r="AI38" i="999"/>
  <c r="AD38" i="999"/>
  <c r="AA39" i="999"/>
  <c r="F78" i="998"/>
  <c r="J77" i="998"/>
  <c r="Y40" i="808"/>
  <c r="AC40" i="808"/>
  <c r="U62" i="1"/>
  <c r="S62" i="1" s="1"/>
  <c r="W65" i="1"/>
  <c r="U65" i="1"/>
  <c r="S65" i="1" s="1"/>
  <c r="U63" i="1"/>
  <c r="S63" i="1" s="1"/>
  <c r="U64" i="1"/>
  <c r="S64" i="1" s="1"/>
  <c r="U61" i="1"/>
  <c r="S61" i="1" s="1"/>
  <c r="U59" i="1"/>
  <c r="S59" i="1" s="1"/>
  <c r="U58" i="1"/>
  <c r="S58" i="1" s="1"/>
  <c r="AJ39" i="808"/>
  <c r="AK39" i="808"/>
  <c r="AL39" i="808" s="1"/>
  <c r="G15" i="808" a="1"/>
  <c r="E15" i="808" a="1"/>
  <c r="F15" i="808" a="1"/>
  <c r="F15" i="172" a="1"/>
  <c r="E15" i="172" a="1"/>
  <c r="G15" i="172" a="1"/>
  <c r="D15" i="998" a="1"/>
  <c r="D78" i="808" l="1"/>
  <c r="H78" i="808"/>
  <c r="L77" i="808"/>
  <c r="O77" i="808" s="1"/>
  <c r="I77" i="808"/>
  <c r="F15" i="808"/>
  <c r="E15" i="808"/>
  <c r="G15" i="808"/>
  <c r="D78" i="172"/>
  <c r="H78" i="172"/>
  <c r="I77" i="172"/>
  <c r="L77" i="172"/>
  <c r="O77" i="172" s="1"/>
  <c r="D15" i="998"/>
  <c r="G15" i="172"/>
  <c r="E15" i="172"/>
  <c r="F15" i="172"/>
  <c r="AH40" i="808"/>
  <c r="AN40" i="808"/>
  <c r="AD40" i="808"/>
  <c r="AI40" i="808"/>
  <c r="AE40" i="808"/>
  <c r="AM40" i="808"/>
  <c r="AG40" i="808"/>
  <c r="AF40" i="808"/>
  <c r="AA41" i="808"/>
  <c r="Y30" i="998"/>
  <c r="AC30" i="998"/>
  <c r="AA31" i="998" s="1"/>
  <c r="H78" i="998"/>
  <c r="D78" i="998"/>
  <c r="AK26" i="1"/>
  <c r="AL26" i="1" s="1"/>
  <c r="AJ26" i="1"/>
  <c r="AC39" i="999"/>
  <c r="Y39" i="999"/>
  <c r="AC27" i="1"/>
  <c r="Y27" i="1"/>
  <c r="I77" i="999"/>
  <c r="L77" i="999"/>
  <c r="O77" i="999" s="1"/>
  <c r="X64" i="1"/>
  <c r="X63" i="1"/>
  <c r="X65" i="1"/>
  <c r="X60" i="1"/>
  <c r="X59" i="1"/>
  <c r="X62" i="1"/>
  <c r="X61" i="1"/>
  <c r="X58" i="1"/>
  <c r="AD31" i="172"/>
  <c r="AE31" i="172"/>
  <c r="AM31" i="172"/>
  <c r="AH31" i="172"/>
  <c r="AN31" i="172"/>
  <c r="AG31" i="172"/>
  <c r="AF31" i="172"/>
  <c r="AI31" i="172"/>
  <c r="AA32" i="172"/>
  <c r="D78" i="999"/>
  <c r="H78" i="999"/>
  <c r="L77" i="998"/>
  <c r="O77" i="998" s="1"/>
  <c r="I77" i="998"/>
  <c r="AK38" i="999"/>
  <c r="AL38" i="999" s="1"/>
  <c r="J67" i="1"/>
  <c r="F68" i="1"/>
  <c r="M66" i="1"/>
  <c r="Q66" i="1"/>
  <c r="T66" i="1" s="1"/>
  <c r="E15" i="998" a="1"/>
  <c r="F15" i="998" a="1"/>
  <c r="G15" i="998" a="1"/>
  <c r="M77" i="808" l="1"/>
  <c r="Q77" i="808"/>
  <c r="T77" i="808" s="1"/>
  <c r="F79" i="808"/>
  <c r="J78" i="808"/>
  <c r="Q77" i="172"/>
  <c r="T77" i="172" s="1"/>
  <c r="M77" i="172"/>
  <c r="J78" i="172"/>
  <c r="F79" i="172"/>
  <c r="G15" i="998"/>
  <c r="F15" i="998"/>
  <c r="E15" i="998"/>
  <c r="M77" i="998"/>
  <c r="Q77" i="998"/>
  <c r="T77" i="998" s="1"/>
  <c r="AF30" i="998"/>
  <c r="AG30" i="998"/>
  <c r="AI30" i="998"/>
  <c r="AM30" i="998"/>
  <c r="AN30" i="998"/>
  <c r="AH30" i="998"/>
  <c r="AD30" i="998"/>
  <c r="AE30" i="998"/>
  <c r="AK40" i="808"/>
  <c r="AL40" i="808" s="1"/>
  <c r="AJ40" i="808"/>
  <c r="H68" i="1"/>
  <c r="D68" i="1"/>
  <c r="J78" i="999"/>
  <c r="F79" i="999"/>
  <c r="AI27" i="1"/>
  <c r="AD27" i="1"/>
  <c r="AM27" i="1"/>
  <c r="AH27" i="1"/>
  <c r="AG27" i="1"/>
  <c r="AF27" i="1"/>
  <c r="AN27" i="1"/>
  <c r="AE27" i="1"/>
  <c r="AA28" i="1"/>
  <c r="L67" i="1"/>
  <c r="O67" i="1" s="1"/>
  <c r="I67" i="1"/>
  <c r="Y31" i="998"/>
  <c r="AC31" i="998"/>
  <c r="Y41" i="808"/>
  <c r="AC41" i="808"/>
  <c r="Y32" i="172"/>
  <c r="AC32" i="172"/>
  <c r="AK31" i="172"/>
  <c r="AL31" i="172" s="1"/>
  <c r="AJ31" i="172"/>
  <c r="Q77" i="999"/>
  <c r="T77" i="999" s="1"/>
  <c r="M77" i="999"/>
  <c r="AD39" i="999"/>
  <c r="AM39" i="999"/>
  <c r="AF39" i="999"/>
  <c r="AI39" i="999"/>
  <c r="AE39" i="999"/>
  <c r="AN39" i="999"/>
  <c r="AG39" i="999"/>
  <c r="AA40" i="999"/>
  <c r="J78" i="998"/>
  <c r="F79" i="998"/>
  <c r="L78" i="808" l="1"/>
  <c r="O78" i="808" s="1"/>
  <c r="I78" i="808"/>
  <c r="H79" i="808"/>
  <c r="D79" i="808"/>
  <c r="U77" i="808" a="1"/>
  <c r="U77" i="808" s="1"/>
  <c r="S77" i="808" s="1"/>
  <c r="U72" i="808" a="1"/>
  <c r="U72" i="808" s="1"/>
  <c r="S72" i="808" s="1"/>
  <c r="U71" i="808" a="1"/>
  <c r="U71" i="808" s="1"/>
  <c r="S71" i="808" s="1"/>
  <c r="U75" i="808" a="1"/>
  <c r="U75" i="808" s="1"/>
  <c r="S75" i="808" s="1"/>
  <c r="U74" i="808" a="1"/>
  <c r="U74" i="808" s="1"/>
  <c r="S74" i="808" s="1"/>
  <c r="U73" i="808" a="1"/>
  <c r="U73" i="808" s="1"/>
  <c r="S73" i="808" s="1"/>
  <c r="U76" i="808" a="1"/>
  <c r="U76" i="808" s="1"/>
  <c r="S76" i="808" s="1"/>
  <c r="W77" i="808" a="1"/>
  <c r="W77" i="808" s="1"/>
  <c r="H79" i="172"/>
  <c r="D79" i="172"/>
  <c r="L78" i="172"/>
  <c r="O78" i="172" s="1"/>
  <c r="I78" i="172"/>
  <c r="U71" i="172"/>
  <c r="S71" i="172" s="1"/>
  <c r="U70" i="172"/>
  <c r="S70" i="172" s="1"/>
  <c r="U74" i="172"/>
  <c r="S74" i="172" s="1"/>
  <c r="W77" i="172"/>
  <c r="U76" i="172"/>
  <c r="S76" i="172" s="1"/>
  <c r="U75" i="172"/>
  <c r="S75" i="172" s="1"/>
  <c r="U77" i="172"/>
  <c r="S77" i="172" s="1"/>
  <c r="U73" i="172"/>
  <c r="S73" i="172" s="1"/>
  <c r="AN31" i="998"/>
  <c r="AI31" i="998"/>
  <c r="AD31" i="998"/>
  <c r="AG31" i="998"/>
  <c r="AE31" i="998"/>
  <c r="AM31" i="998"/>
  <c r="AF31" i="998"/>
  <c r="AA32" i="998"/>
  <c r="H79" i="999"/>
  <c r="D79" i="999"/>
  <c r="L78" i="999"/>
  <c r="O78" i="999" s="1"/>
  <c r="I78" i="999"/>
  <c r="AN32" i="172"/>
  <c r="AG32" i="172"/>
  <c r="AF32" i="172"/>
  <c r="AD32" i="172"/>
  <c r="AE32" i="172"/>
  <c r="AM32" i="172"/>
  <c r="AH32" i="172"/>
  <c r="AI32" i="172"/>
  <c r="AA33" i="172"/>
  <c r="J68" i="1"/>
  <c r="F69" i="1"/>
  <c r="D79" i="998"/>
  <c r="H79" i="998"/>
  <c r="L78" i="998"/>
  <c r="O78" i="998" s="1"/>
  <c r="I78" i="998"/>
  <c r="AK39" i="999"/>
  <c r="AL39" i="999" s="1"/>
  <c r="AD41" i="808"/>
  <c r="AN41" i="808"/>
  <c r="AM41" i="808"/>
  <c r="AI41" i="808"/>
  <c r="AF41" i="808"/>
  <c r="AE41" i="808"/>
  <c r="AH41" i="808"/>
  <c r="AG41" i="808"/>
  <c r="AA42" i="808"/>
  <c r="Q67" i="1"/>
  <c r="T67" i="1" s="1"/>
  <c r="M67" i="1"/>
  <c r="W77" i="998" a="1"/>
  <c r="W77" i="998" s="1"/>
  <c r="U73" i="998" a="1"/>
  <c r="U73" i="998" s="1"/>
  <c r="S73" i="998" s="1"/>
  <c r="U77" i="998" a="1"/>
  <c r="U77" i="998" s="1"/>
  <c r="S77" i="998" s="1"/>
  <c r="U76" i="998" a="1"/>
  <c r="U76" i="998" s="1"/>
  <c r="S76" i="998" s="1"/>
  <c r="U75" i="998" a="1"/>
  <c r="U75" i="998" s="1"/>
  <c r="S75" i="998" s="1"/>
  <c r="U70" i="998" a="1"/>
  <c r="U70" i="998" s="1"/>
  <c r="S70" i="998" s="1"/>
  <c r="AK27" i="1"/>
  <c r="AL27" i="1" s="1"/>
  <c r="AJ27" i="1"/>
  <c r="AC28" i="1"/>
  <c r="Y28" i="1"/>
  <c r="Y40" i="999"/>
  <c r="AC40" i="999"/>
  <c r="U76" i="999"/>
  <c r="S76" i="999" s="1"/>
  <c r="U77" i="999"/>
  <c r="S77" i="999" s="1"/>
  <c r="U73" i="999"/>
  <c r="S73" i="999" s="1"/>
  <c r="U72" i="999"/>
  <c r="S72" i="999" s="1"/>
  <c r="U71" i="999"/>
  <c r="S71" i="999" s="1"/>
  <c r="U75" i="999"/>
  <c r="S75" i="999" s="1"/>
  <c r="W77" i="999"/>
  <c r="U74" i="999"/>
  <c r="S74" i="999" s="1"/>
  <c r="AK30" i="998"/>
  <c r="AL30" i="998" s="1"/>
  <c r="AJ30" i="998"/>
  <c r="X70" i="808" l="1" a="1"/>
  <c r="X70" i="808" s="1"/>
  <c r="X71" i="808" a="1"/>
  <c r="X71" i="808" s="1"/>
  <c r="X76" i="808" a="1"/>
  <c r="X76" i="808" s="1"/>
  <c r="X77" i="808" a="1"/>
  <c r="X77" i="808" s="1"/>
  <c r="X74" i="808" a="1"/>
  <c r="X74" i="808" s="1"/>
  <c r="X75" i="808" a="1"/>
  <c r="X75" i="808" s="1"/>
  <c r="X72" i="808" a="1"/>
  <c r="X72" i="808" s="1"/>
  <c r="X73" i="808" a="1"/>
  <c r="X73" i="808" s="1"/>
  <c r="J79" i="808"/>
  <c r="F80" i="808"/>
  <c r="Q78" i="808"/>
  <c r="T78" i="808" s="1"/>
  <c r="M78" i="808"/>
  <c r="X73" i="172"/>
  <c r="X72" i="172"/>
  <c r="X70" i="172"/>
  <c r="X74" i="172"/>
  <c r="X76" i="172"/>
  <c r="X71" i="172"/>
  <c r="X77" i="172"/>
  <c r="X75" i="172"/>
  <c r="M78" i="172"/>
  <c r="Q78" i="172"/>
  <c r="T78" i="172" s="1"/>
  <c r="J79" i="172"/>
  <c r="F80" i="172"/>
  <c r="AC33" i="172"/>
  <c r="Y33" i="172"/>
  <c r="M78" i="998"/>
  <c r="Q78" i="998"/>
  <c r="T78" i="998" s="1"/>
  <c r="AK31" i="998"/>
  <c r="AL31" i="998" s="1"/>
  <c r="I68" i="1"/>
  <c r="L68" i="1"/>
  <c r="O68" i="1" s="1"/>
  <c r="X73" i="999"/>
  <c r="X70" i="999"/>
  <c r="X75" i="999"/>
  <c r="X76" i="999"/>
  <c r="X72" i="999"/>
  <c r="X74" i="999"/>
  <c r="X77" i="999"/>
  <c r="X71" i="999"/>
  <c r="AI40" i="999"/>
  <c r="AE40" i="999"/>
  <c r="AN40" i="999"/>
  <c r="AG40" i="999"/>
  <c r="AF40" i="999"/>
  <c r="AM40" i="999"/>
  <c r="AH40" i="999"/>
  <c r="AD40" i="999"/>
  <c r="AA41" i="999"/>
  <c r="J79" i="998"/>
  <c r="F80" i="998"/>
  <c r="J79" i="999"/>
  <c r="F80" i="999"/>
  <c r="X76" i="998" a="1"/>
  <c r="X76" i="998" s="1"/>
  <c r="X75" i="998" a="1"/>
  <c r="X75" i="998" s="1"/>
  <c r="X72" i="998" a="1"/>
  <c r="X72" i="998" s="1"/>
  <c r="X74" i="998" a="1"/>
  <c r="X74" i="998" s="1"/>
  <c r="X77" i="998" a="1"/>
  <c r="X77" i="998" s="1"/>
  <c r="X71" i="998" a="1"/>
  <c r="X71" i="998" s="1"/>
  <c r="X73" i="998" a="1"/>
  <c r="X73" i="998" s="1"/>
  <c r="X70" i="998" a="1"/>
  <c r="X70" i="998" s="1"/>
  <c r="AC32" i="998"/>
  <c r="Y32" i="998"/>
  <c r="AF28" i="1"/>
  <c r="AE28" i="1"/>
  <c r="AM28" i="1"/>
  <c r="AG28" i="1"/>
  <c r="AI28" i="1"/>
  <c r="AD28" i="1"/>
  <c r="AN28" i="1"/>
  <c r="AA29" i="1"/>
  <c r="AC42" i="808"/>
  <c r="Y42" i="808"/>
  <c r="AK41" i="808"/>
  <c r="AL41" i="808" s="1"/>
  <c r="AJ41" i="808"/>
  <c r="D69" i="1"/>
  <c r="H69" i="1"/>
  <c r="AJ32" i="172"/>
  <c r="AK32" i="172"/>
  <c r="AL32" i="172" s="1"/>
  <c r="M78" i="999"/>
  <c r="Q78" i="999"/>
  <c r="T78" i="999" s="1"/>
  <c r="H80" i="808" l="1"/>
  <c r="D80" i="808"/>
  <c r="L79" i="808"/>
  <c r="O79" i="808" s="1"/>
  <c r="I79" i="808"/>
  <c r="H80" i="172"/>
  <c r="D80" i="172"/>
  <c r="I79" i="172"/>
  <c r="L79" i="172"/>
  <c r="O79" i="172" s="1"/>
  <c r="D80" i="999"/>
  <c r="H80" i="999"/>
  <c r="I79" i="999"/>
  <c r="L79" i="999"/>
  <c r="O79" i="999" s="1"/>
  <c r="D80" i="998"/>
  <c r="H80" i="998"/>
  <c r="Q68" i="1"/>
  <c r="T68" i="1" s="1"/>
  <c r="M68" i="1"/>
  <c r="L79" i="998"/>
  <c r="O79" i="998" s="1"/>
  <c r="I79" i="998"/>
  <c r="AE33" i="172"/>
  <c r="AD33" i="172"/>
  <c r="AN33" i="172"/>
  <c r="AF33" i="172"/>
  <c r="AG33" i="172"/>
  <c r="AH33" i="172"/>
  <c r="AI33" i="172"/>
  <c r="AM33" i="172"/>
  <c r="AA34" i="172"/>
  <c r="AC41" i="999"/>
  <c r="Y41" i="999"/>
  <c r="AH42" i="808"/>
  <c r="AG42" i="808"/>
  <c r="AM42" i="808"/>
  <c r="AD42" i="808"/>
  <c r="AI42" i="808"/>
  <c r="AE42" i="808"/>
  <c r="AF42" i="808"/>
  <c r="AN42" i="808"/>
  <c r="AA43" i="808"/>
  <c r="Y29" i="1"/>
  <c r="AC29" i="1"/>
  <c r="J69" i="1"/>
  <c r="F70" i="1"/>
  <c r="AK28" i="1"/>
  <c r="AL28" i="1" s="1"/>
  <c r="AE32" i="998"/>
  <c r="AG32" i="998"/>
  <c r="AH32" i="998"/>
  <c r="AN32" i="998"/>
  <c r="AM32" i="998"/>
  <c r="AD32" i="998"/>
  <c r="AI32" i="998"/>
  <c r="AF32" i="998"/>
  <c r="AA33" i="998"/>
  <c r="AJ40" i="999"/>
  <c r="AK40" i="999"/>
  <c r="AL40" i="999" s="1"/>
  <c r="Q79" i="808" l="1"/>
  <c r="T79" i="808" s="1"/>
  <c r="M79" i="808"/>
  <c r="J80" i="808"/>
  <c r="F81" i="808"/>
  <c r="J80" i="172"/>
  <c r="F81" i="172"/>
  <c r="Q79" i="172"/>
  <c r="T79" i="172" s="1"/>
  <c r="M79" i="172"/>
  <c r="AJ32" i="998"/>
  <c r="AK32" i="998"/>
  <c r="AL32" i="998" s="1"/>
  <c r="AK33" i="172"/>
  <c r="AL33" i="172" s="1"/>
  <c r="AJ33" i="172"/>
  <c r="I69" i="1"/>
  <c r="L69" i="1"/>
  <c r="O69" i="1" s="1"/>
  <c r="AK42" i="808"/>
  <c r="AL42" i="808" s="1"/>
  <c r="AJ42" i="808"/>
  <c r="AC34" i="172"/>
  <c r="Y34" i="172"/>
  <c r="F81" i="998"/>
  <c r="J80" i="998"/>
  <c r="H70" i="1"/>
  <c r="D70" i="1"/>
  <c r="AM29" i="1"/>
  <c r="AD29" i="1"/>
  <c r="AF29" i="1"/>
  <c r="AH29" i="1"/>
  <c r="AN29" i="1"/>
  <c r="AG29" i="1"/>
  <c r="AI29" i="1"/>
  <c r="AE29" i="1"/>
  <c r="AA30" i="1"/>
  <c r="Y43" i="808"/>
  <c r="AC43" i="808"/>
  <c r="Q79" i="998"/>
  <c r="T79" i="998" s="1"/>
  <c r="M79" i="998"/>
  <c r="J80" i="999"/>
  <c r="F81" i="999"/>
  <c r="M79" i="999"/>
  <c r="Q79" i="999"/>
  <c r="T79" i="999" s="1"/>
  <c r="Y33" i="998"/>
  <c r="AC33" i="998"/>
  <c r="AE41" i="999"/>
  <c r="AF41" i="999"/>
  <c r="AM41" i="999"/>
  <c r="AG41" i="999"/>
  <c r="AI41" i="999"/>
  <c r="AN41" i="999"/>
  <c r="AD41" i="999"/>
  <c r="AA42" i="999"/>
  <c r="H81" i="808" l="1"/>
  <c r="D81" i="808"/>
  <c r="L80" i="808"/>
  <c r="O80" i="808" s="1"/>
  <c r="I80" i="808"/>
  <c r="D81" i="172"/>
  <c r="H81" i="172"/>
  <c r="L80" i="172"/>
  <c r="O80" i="172" s="1"/>
  <c r="I80" i="172"/>
  <c r="AK41" i="999"/>
  <c r="AL41" i="999" s="1"/>
  <c r="J70" i="1"/>
  <c r="F71" i="1"/>
  <c r="AK29" i="1"/>
  <c r="AL29" i="1" s="1"/>
  <c r="AJ29" i="1"/>
  <c r="M69" i="1"/>
  <c r="Q69" i="1"/>
  <c r="T69" i="1" s="1"/>
  <c r="D81" i="999"/>
  <c r="H81" i="999"/>
  <c r="AC30" i="1"/>
  <c r="Y30" i="1"/>
  <c r="L80" i="999"/>
  <c r="O80" i="999" s="1"/>
  <c r="I80" i="999"/>
  <c r="L80" i="998"/>
  <c r="O80" i="998" s="1"/>
  <c r="I80" i="998"/>
  <c r="Y42" i="999"/>
  <c r="AC42" i="999"/>
  <c r="H81" i="998"/>
  <c r="D81" i="998"/>
  <c r="AF33" i="998"/>
  <c r="AI33" i="998"/>
  <c r="AE33" i="998"/>
  <c r="AH33" i="998"/>
  <c r="AD33" i="998"/>
  <c r="AN33" i="998"/>
  <c r="AM33" i="998"/>
  <c r="AG33" i="998"/>
  <c r="AA34" i="998"/>
  <c r="AI43" i="808"/>
  <c r="AF43" i="808"/>
  <c r="AN43" i="808"/>
  <c r="AD43" i="808"/>
  <c r="AG43" i="808"/>
  <c r="AM43" i="808"/>
  <c r="AH43" i="808"/>
  <c r="AE43" i="808"/>
  <c r="AA44" i="808"/>
  <c r="AI34" i="172"/>
  <c r="AN34" i="172"/>
  <c r="AE34" i="172"/>
  <c r="AG34" i="172"/>
  <c r="AM34" i="172"/>
  <c r="AF34" i="172"/>
  <c r="AH34" i="172"/>
  <c r="AD34" i="172"/>
  <c r="AA35" i="172"/>
  <c r="Q80" i="808" l="1"/>
  <c r="T80" i="808" s="1"/>
  <c r="M80" i="808"/>
  <c r="J81" i="808"/>
  <c r="F82" i="808"/>
  <c r="Q80" i="172"/>
  <c r="T80" i="172" s="1"/>
  <c r="M80" i="172"/>
  <c r="F82" i="172"/>
  <c r="J81" i="172"/>
  <c r="AC34" i="998"/>
  <c r="Y34" i="998"/>
  <c r="Q80" i="998"/>
  <c r="T80" i="998" s="1"/>
  <c r="M80" i="998"/>
  <c r="H71" i="1"/>
  <c r="D71" i="1"/>
  <c r="L70" i="1"/>
  <c r="O70" i="1" s="1"/>
  <c r="I70" i="1"/>
  <c r="AK43" i="808"/>
  <c r="AL43" i="808" s="1"/>
  <c r="AJ43" i="808"/>
  <c r="AG42" i="999"/>
  <c r="AH42" i="999"/>
  <c r="AE42" i="999"/>
  <c r="AM42" i="999"/>
  <c r="AN42" i="999"/>
  <c r="AD42" i="999"/>
  <c r="AF42" i="999"/>
  <c r="AI42" i="999"/>
  <c r="AA43" i="999"/>
  <c r="AK33" i="998"/>
  <c r="AL33" i="998" s="1"/>
  <c r="AJ33" i="998"/>
  <c r="AE30" i="1"/>
  <c r="AN30" i="1"/>
  <c r="AM30" i="1"/>
  <c r="AH30" i="1"/>
  <c r="AF30" i="1"/>
  <c r="AD30" i="1"/>
  <c r="AI30" i="1"/>
  <c r="AG30" i="1"/>
  <c r="AA31" i="1"/>
  <c r="Q80" i="999"/>
  <c r="T80" i="999" s="1"/>
  <c r="M80" i="999"/>
  <c r="F82" i="999"/>
  <c r="J81" i="999"/>
  <c r="F82" i="998"/>
  <c r="J81" i="998"/>
  <c r="AC35" i="172"/>
  <c r="Y35" i="172"/>
  <c r="AK34" i="172"/>
  <c r="AL34" i="172" s="1"/>
  <c r="AJ34" i="172"/>
  <c r="AC44" i="808"/>
  <c r="Y44" i="808"/>
  <c r="H82" i="808" l="1"/>
  <c r="D82" i="808"/>
  <c r="L81" i="808"/>
  <c r="O81" i="808" s="1"/>
  <c r="I81" i="808"/>
  <c r="H82" i="172"/>
  <c r="D82" i="172"/>
  <c r="L81" i="172"/>
  <c r="O81" i="172" s="1"/>
  <c r="I81" i="172"/>
  <c r="D82" i="998"/>
  <c r="H82" i="998"/>
  <c r="Y43" i="999"/>
  <c r="AC43" i="999"/>
  <c r="F72" i="1"/>
  <c r="J71" i="1"/>
  <c r="Y31" i="1"/>
  <c r="AC31" i="1"/>
  <c r="Q70" i="1"/>
  <c r="T70" i="1" s="1"/>
  <c r="M70" i="1"/>
  <c r="AH35" i="172"/>
  <c r="AM35" i="172"/>
  <c r="AI35" i="172"/>
  <c r="AE35" i="172"/>
  <c r="AN35" i="172"/>
  <c r="AF35" i="172"/>
  <c r="AD35" i="172"/>
  <c r="AG35" i="172"/>
  <c r="AA36" i="172"/>
  <c r="AJ30" i="1"/>
  <c r="AK30" i="1"/>
  <c r="AL30" i="1" s="1"/>
  <c r="L81" i="998"/>
  <c r="O81" i="998" s="1"/>
  <c r="I81" i="998"/>
  <c r="AJ42" i="999"/>
  <c r="AK42" i="999"/>
  <c r="AL42" i="999" s="1"/>
  <c r="I81" i="999"/>
  <c r="L81" i="999"/>
  <c r="O81" i="999" s="1"/>
  <c r="AN44" i="808"/>
  <c r="AF44" i="808"/>
  <c r="AM44" i="808"/>
  <c r="AE44" i="808"/>
  <c r="AI44" i="808"/>
  <c r="AD44" i="808"/>
  <c r="AH44" i="808"/>
  <c r="AG44" i="808"/>
  <c r="AA45" i="808"/>
  <c r="H82" i="999"/>
  <c r="D82" i="999"/>
  <c r="AF34" i="998"/>
  <c r="AN34" i="998"/>
  <c r="AE34" i="998"/>
  <c r="AI34" i="998"/>
  <c r="AG34" i="998"/>
  <c r="AH34" i="998"/>
  <c r="AM34" i="998"/>
  <c r="AD34" i="998"/>
  <c r="AA35" i="998"/>
  <c r="M81" i="808" l="1"/>
  <c r="Q81" i="808"/>
  <c r="T81" i="808" s="1"/>
  <c r="F83" i="808"/>
  <c r="J82" i="808"/>
  <c r="F83" i="172"/>
  <c r="J82" i="172"/>
  <c r="M81" i="172"/>
  <c r="Q81" i="172"/>
  <c r="T81" i="172" s="1"/>
  <c r="J82" i="999"/>
  <c r="F83" i="999"/>
  <c r="M81" i="998"/>
  <c r="Q81" i="998"/>
  <c r="T81" i="998" s="1"/>
  <c r="AC45" i="808"/>
  <c r="Y45" i="808"/>
  <c r="I71" i="1"/>
  <c r="L71" i="1"/>
  <c r="O71" i="1" s="1"/>
  <c r="AJ35" i="172"/>
  <c r="AK35" i="172"/>
  <c r="AL35" i="172" s="1"/>
  <c r="M81" i="999"/>
  <c r="Q81" i="999"/>
  <c r="T81" i="999" s="1"/>
  <c r="H72" i="1"/>
  <c r="D72" i="1"/>
  <c r="AM43" i="999"/>
  <c r="AD43" i="999"/>
  <c r="AF43" i="999"/>
  <c r="AH43" i="999"/>
  <c r="AE43" i="999"/>
  <c r="AN43" i="999"/>
  <c r="AG43" i="999"/>
  <c r="AI43" i="999"/>
  <c r="AA44" i="999"/>
  <c r="AD31" i="1"/>
  <c r="AN31" i="1"/>
  <c r="AM31" i="1"/>
  <c r="AG31" i="1"/>
  <c r="AI31" i="1"/>
  <c r="AF31" i="1"/>
  <c r="AH31" i="1"/>
  <c r="AE31" i="1"/>
  <c r="AA32" i="1"/>
  <c r="AJ44" i="808"/>
  <c r="AK44" i="808"/>
  <c r="AL44" i="808" s="1"/>
  <c r="Y35" i="998"/>
  <c r="AC35" i="998"/>
  <c r="Y36" i="172"/>
  <c r="AC36" i="172"/>
  <c r="J82" i="998"/>
  <c r="F83" i="998"/>
  <c r="AK34" i="998"/>
  <c r="AL34" i="998" s="1"/>
  <c r="AJ34" i="998"/>
  <c r="L82" i="808" l="1"/>
  <c r="O82" i="808" s="1"/>
  <c r="I82" i="808"/>
  <c r="D83" i="808"/>
  <c r="H83" i="808"/>
  <c r="L82" i="172"/>
  <c r="O82" i="172" s="1"/>
  <c r="I82" i="172"/>
  <c r="D83" i="172"/>
  <c r="H83" i="172"/>
  <c r="D83" i="998"/>
  <c r="H83" i="998"/>
  <c r="I82" i="998"/>
  <c r="L82" i="998"/>
  <c r="O82" i="998" s="1"/>
  <c r="AG35" i="998"/>
  <c r="AH35" i="998"/>
  <c r="AF35" i="998"/>
  <c r="AI35" i="998"/>
  <c r="AN35" i="998"/>
  <c r="AM35" i="998"/>
  <c r="AD35" i="998"/>
  <c r="AE35" i="998"/>
  <c r="AA36" i="998"/>
  <c r="AM36" i="172"/>
  <c r="AE36" i="172"/>
  <c r="AF36" i="172"/>
  <c r="AH36" i="172"/>
  <c r="AG36" i="172"/>
  <c r="AD36" i="172"/>
  <c r="AI36" i="172"/>
  <c r="AN36" i="172"/>
  <c r="AA37" i="172"/>
  <c r="Y32" i="1"/>
  <c r="AC32" i="1"/>
  <c r="AJ31" i="1"/>
  <c r="AK31" i="1"/>
  <c r="AL31" i="1" s="1"/>
  <c r="AK43" i="999"/>
  <c r="AL43" i="999" s="1"/>
  <c r="AJ43" i="999"/>
  <c r="AG45" i="808"/>
  <c r="AF45" i="808"/>
  <c r="AE45" i="808"/>
  <c r="AD45" i="808"/>
  <c r="AI45" i="808"/>
  <c r="AH45" i="808"/>
  <c r="AN45" i="808"/>
  <c r="AM45" i="808"/>
  <c r="AA46" i="808"/>
  <c r="Y44" i="999"/>
  <c r="AC44" i="999"/>
  <c r="J72" i="1"/>
  <c r="F73" i="1"/>
  <c r="H83" i="999"/>
  <c r="D83" i="999"/>
  <c r="M71" i="1"/>
  <c r="Q71" i="1"/>
  <c r="T71" i="1" s="1"/>
  <c r="L82" i="999"/>
  <c r="O82" i="999" s="1"/>
  <c r="I82" i="999"/>
  <c r="F84" i="808" l="1"/>
  <c r="J83" i="808"/>
  <c r="Q82" i="808"/>
  <c r="T82" i="808" s="1"/>
  <c r="M82" i="808"/>
  <c r="M82" i="172"/>
  <c r="Q82" i="172"/>
  <c r="T82" i="172" s="1"/>
  <c r="F84" i="172"/>
  <c r="J83" i="172"/>
  <c r="AN32" i="1"/>
  <c r="AM32" i="1"/>
  <c r="AF32" i="1"/>
  <c r="AD32" i="1"/>
  <c r="AH32" i="1"/>
  <c r="AG32" i="1"/>
  <c r="AE32" i="1"/>
  <c r="AI32" i="1"/>
  <c r="AA33" i="1"/>
  <c r="I72" i="1"/>
  <c r="L72" i="1"/>
  <c r="O72" i="1" s="1"/>
  <c r="AJ36" i="172"/>
  <c r="AK36" i="172"/>
  <c r="AL36" i="172" s="1"/>
  <c r="Y36" i="998"/>
  <c r="AC36" i="998"/>
  <c r="AJ45" i="808"/>
  <c r="AK45" i="808"/>
  <c r="AL45" i="808" s="1"/>
  <c r="Q82" i="998"/>
  <c r="T82" i="998" s="1"/>
  <c r="M82" i="998"/>
  <c r="F84" i="998"/>
  <c r="J83" i="998"/>
  <c r="Y46" i="808"/>
  <c r="AC46" i="808"/>
  <c r="Y37" i="172"/>
  <c r="AC37" i="172"/>
  <c r="AI44" i="999"/>
  <c r="AG44" i="999"/>
  <c r="AH44" i="999"/>
  <c r="AE44" i="999"/>
  <c r="AN44" i="999"/>
  <c r="AF44" i="999"/>
  <c r="AM44" i="999"/>
  <c r="AD44" i="999"/>
  <c r="AA45" i="999"/>
  <c r="AJ35" i="998"/>
  <c r="AK35" i="998"/>
  <c r="AL35" i="998" s="1"/>
  <c r="F84" i="999"/>
  <c r="J83" i="999"/>
  <c r="Q82" i="999"/>
  <c r="T82" i="999" s="1"/>
  <c r="M82" i="999"/>
  <c r="D73" i="1"/>
  <c r="H73" i="1"/>
  <c r="L83" i="808" l="1"/>
  <c r="O83" i="808" s="1"/>
  <c r="I83" i="808"/>
  <c r="H84" i="808"/>
  <c r="D84" i="808"/>
  <c r="D84" i="172"/>
  <c r="H84" i="172"/>
  <c r="L83" i="172"/>
  <c r="O83" i="172" s="1"/>
  <c r="I83" i="172"/>
  <c r="AK44" i="999"/>
  <c r="AL44" i="999" s="1"/>
  <c r="AJ44" i="999"/>
  <c r="L83" i="998"/>
  <c r="O83" i="998" s="1"/>
  <c r="I83" i="998"/>
  <c r="H84" i="998"/>
  <c r="D84" i="998"/>
  <c r="F74" i="1"/>
  <c r="J73" i="1"/>
  <c r="AM37" i="172"/>
  <c r="AE37" i="172"/>
  <c r="AG37" i="172"/>
  <c r="AN37" i="172"/>
  <c r="AI37" i="172"/>
  <c r="AH37" i="172"/>
  <c r="AF37" i="172"/>
  <c r="AD37" i="172"/>
  <c r="AA38" i="172"/>
  <c r="I83" i="999"/>
  <c r="L83" i="999"/>
  <c r="O83" i="999" s="1"/>
  <c r="AK32" i="1"/>
  <c r="AL32" i="1" s="1"/>
  <c r="AJ32" i="1"/>
  <c r="H84" i="999"/>
  <c r="D84" i="999"/>
  <c r="AD46" i="808"/>
  <c r="AE46" i="808"/>
  <c r="AH46" i="808"/>
  <c r="AM46" i="808"/>
  <c r="AF46" i="808"/>
  <c r="AG46" i="808"/>
  <c r="AN46" i="808"/>
  <c r="AI46" i="808"/>
  <c r="AA47" i="808"/>
  <c r="M72" i="1"/>
  <c r="Q72" i="1"/>
  <c r="T72" i="1" s="1"/>
  <c r="AC45" i="999"/>
  <c r="Y45" i="999"/>
  <c r="AE36" i="998"/>
  <c r="AF36" i="998"/>
  <c r="AN36" i="998"/>
  <c r="AH36" i="998"/>
  <c r="AG36" i="998"/>
  <c r="AI36" i="998"/>
  <c r="AD36" i="998"/>
  <c r="AM36" i="998"/>
  <c r="AA37" i="998"/>
  <c r="AC33" i="1"/>
  <c r="Y33" i="1"/>
  <c r="F85" i="808" l="1"/>
  <c r="J84" i="808"/>
  <c r="Q83" i="808"/>
  <c r="T83" i="808" s="1"/>
  <c r="M83" i="808"/>
  <c r="M83" i="172"/>
  <c r="Q83" i="172"/>
  <c r="T83" i="172" s="1"/>
  <c r="J84" i="172"/>
  <c r="F85" i="172"/>
  <c r="AK36" i="998"/>
  <c r="AL36" i="998" s="1"/>
  <c r="AJ36" i="998"/>
  <c r="AJ46" i="808"/>
  <c r="AK46" i="808"/>
  <c r="AL46" i="808" s="1"/>
  <c r="Y37" i="998"/>
  <c r="AC37" i="998"/>
  <c r="Q83" i="999"/>
  <c r="T83" i="999" s="1"/>
  <c r="M83" i="999"/>
  <c r="J84" i="998"/>
  <c r="F85" i="998"/>
  <c r="Q83" i="998"/>
  <c r="T83" i="998" s="1"/>
  <c r="M83" i="998"/>
  <c r="Y47" i="808"/>
  <c r="AC47" i="808"/>
  <c r="AC38" i="172"/>
  <c r="Y38" i="172"/>
  <c r="F85" i="999"/>
  <c r="J84" i="999"/>
  <c r="AJ37" i="172"/>
  <c r="AK37" i="172"/>
  <c r="AL37" i="172" s="1"/>
  <c r="I73" i="1"/>
  <c r="L73" i="1"/>
  <c r="O73" i="1" s="1"/>
  <c r="AH45" i="999"/>
  <c r="AM45" i="999"/>
  <c r="AG45" i="999"/>
  <c r="AD45" i="999"/>
  <c r="AF45" i="999"/>
  <c r="AE45" i="999"/>
  <c r="AI45" i="999"/>
  <c r="AN45" i="999"/>
  <c r="AA46" i="999"/>
  <c r="H74" i="1"/>
  <c r="D74" i="1"/>
  <c r="AM33" i="1"/>
  <c r="AH33" i="1"/>
  <c r="AD33" i="1"/>
  <c r="AI33" i="1"/>
  <c r="AN33" i="1"/>
  <c r="AE33" i="1"/>
  <c r="AG33" i="1"/>
  <c r="AF33" i="1"/>
  <c r="AA34" i="1"/>
  <c r="L84" i="808" l="1"/>
  <c r="O84" i="808" s="1"/>
  <c r="I84" i="808"/>
  <c r="D85" i="808"/>
  <c r="H85" i="808"/>
  <c r="D85" i="172"/>
  <c r="H85" i="172"/>
  <c r="I84" i="172"/>
  <c r="L84" i="172"/>
  <c r="O84" i="172" s="1"/>
  <c r="AG37" i="998"/>
  <c r="AD37" i="998"/>
  <c r="AE37" i="998"/>
  <c r="AM37" i="998"/>
  <c r="AH37" i="998"/>
  <c r="AN37" i="998"/>
  <c r="AI37" i="998"/>
  <c r="AF37" i="998"/>
  <c r="AA38" i="998"/>
  <c r="H85" i="999"/>
  <c r="D85" i="999"/>
  <c r="M73" i="1"/>
  <c r="Q73" i="1"/>
  <c r="T73" i="1" s="1"/>
  <c r="AD38" i="172"/>
  <c r="AN38" i="172"/>
  <c r="AM38" i="172"/>
  <c r="AG38" i="172"/>
  <c r="AF38" i="172"/>
  <c r="AI38" i="172"/>
  <c r="AE38" i="172"/>
  <c r="AA39" i="172"/>
  <c r="F75" i="1"/>
  <c r="J74" i="1"/>
  <c r="Y46" i="999"/>
  <c r="AC46" i="999"/>
  <c r="AK33" i="1"/>
  <c r="AL33" i="1" s="1"/>
  <c r="AJ33" i="1"/>
  <c r="AM47" i="808"/>
  <c r="AH47" i="808"/>
  <c r="AD47" i="808"/>
  <c r="AF47" i="808"/>
  <c r="AN47" i="808"/>
  <c r="AE47" i="808"/>
  <c r="AG47" i="808"/>
  <c r="AI47" i="808"/>
  <c r="AA48" i="808"/>
  <c r="D85" i="998"/>
  <c r="H85" i="998"/>
  <c r="I84" i="998"/>
  <c r="L84" i="998"/>
  <c r="O84" i="998" s="1"/>
  <c r="AC34" i="1"/>
  <c r="Y34" i="1"/>
  <c r="AK45" i="999"/>
  <c r="AL45" i="999" s="1"/>
  <c r="AJ45" i="999"/>
  <c r="I84" i="999"/>
  <c r="L84" i="999"/>
  <c r="O84" i="999" s="1"/>
  <c r="F86" i="808" l="1"/>
  <c r="J85" i="808"/>
  <c r="Q84" i="808"/>
  <c r="T84" i="808" s="1"/>
  <c r="M84" i="808"/>
  <c r="M84" i="172"/>
  <c r="Q84" i="172"/>
  <c r="T84" i="172" s="1"/>
  <c r="F86" i="172"/>
  <c r="J85" i="172"/>
  <c r="AC48" i="808"/>
  <c r="Y48" i="808"/>
  <c r="M84" i="998"/>
  <c r="Q84" i="998"/>
  <c r="T84" i="998" s="1"/>
  <c r="Y39" i="172"/>
  <c r="AC39" i="172"/>
  <c r="AM46" i="999"/>
  <c r="AN46" i="999"/>
  <c r="AD46" i="999"/>
  <c r="AG46" i="999"/>
  <c r="AE46" i="999"/>
  <c r="AI46" i="999"/>
  <c r="AF46" i="999"/>
  <c r="AA47" i="999"/>
  <c r="I74" i="1"/>
  <c r="L74" i="1"/>
  <c r="O74" i="1" s="1"/>
  <c r="U68" i="1"/>
  <c r="S68" i="1" s="1"/>
  <c r="U72" i="1"/>
  <c r="S72" i="1" s="1"/>
  <c r="U70" i="1"/>
  <c r="S70" i="1" s="1"/>
  <c r="U73" i="1"/>
  <c r="S73" i="1" s="1"/>
  <c r="U69" i="1"/>
  <c r="S69" i="1" s="1"/>
  <c r="W73" i="1"/>
  <c r="U71" i="1"/>
  <c r="S71" i="1" s="1"/>
  <c r="U67" i="1"/>
  <c r="S67" i="1" s="1"/>
  <c r="H75" i="1"/>
  <c r="D75" i="1"/>
  <c r="AJ47" i="808"/>
  <c r="AK47" i="808"/>
  <c r="AL47" i="808" s="1"/>
  <c r="F86" i="998"/>
  <c r="J85" i="998"/>
  <c r="AN34" i="1"/>
  <c r="AI34" i="1"/>
  <c r="AH34" i="1"/>
  <c r="AM34" i="1"/>
  <c r="AD34" i="1"/>
  <c r="AG34" i="1"/>
  <c r="AF34" i="1"/>
  <c r="AE34" i="1"/>
  <c r="AA35" i="1"/>
  <c r="J85" i="999"/>
  <c r="F86" i="999"/>
  <c r="AJ37" i="998"/>
  <c r="AK37" i="998"/>
  <c r="AL37" i="998" s="1"/>
  <c r="M84" i="999"/>
  <c r="Q84" i="999"/>
  <c r="T84" i="999" s="1"/>
  <c r="AK38" i="172"/>
  <c r="AL38" i="172" s="1"/>
  <c r="Y38" i="998"/>
  <c r="AC38" i="998"/>
  <c r="L85" i="808" l="1"/>
  <c r="O85" i="808" s="1"/>
  <c r="I85" i="808"/>
  <c r="D86" i="808"/>
  <c r="H86" i="808"/>
  <c r="I85" i="172"/>
  <c r="L85" i="172"/>
  <c r="O85" i="172" s="1"/>
  <c r="H86" i="172"/>
  <c r="D86" i="172"/>
  <c r="Q74" i="1"/>
  <c r="M74" i="1"/>
  <c r="AJ34" i="1"/>
  <c r="AK34" i="1"/>
  <c r="AL34" i="1" s="1"/>
  <c r="AK46" i="999"/>
  <c r="AL46" i="999" s="1"/>
  <c r="I85" i="998"/>
  <c r="L85" i="998"/>
  <c r="O85" i="998" s="1"/>
  <c r="D86" i="998"/>
  <c r="H86" i="998"/>
  <c r="F76" i="1"/>
  <c r="J75" i="1"/>
  <c r="AM38" i="998"/>
  <c r="AF38" i="998"/>
  <c r="AN38" i="998"/>
  <c r="AE38" i="998"/>
  <c r="AD38" i="998"/>
  <c r="AG38" i="998"/>
  <c r="AH38" i="998"/>
  <c r="AI38" i="998"/>
  <c r="AA39" i="998"/>
  <c r="AC47" i="999"/>
  <c r="Y47" i="999"/>
  <c r="AC35" i="1"/>
  <c r="Y35" i="1"/>
  <c r="I85" i="999"/>
  <c r="L85" i="999"/>
  <c r="O85" i="999" s="1"/>
  <c r="X69" i="1"/>
  <c r="X72" i="1"/>
  <c r="X70" i="1"/>
  <c r="X73" i="1"/>
  <c r="X71" i="1"/>
  <c r="X68" i="1"/>
  <c r="X67" i="1"/>
  <c r="T74" i="1"/>
  <c r="X66" i="1"/>
  <c r="D86" i="999"/>
  <c r="H86" i="999"/>
  <c r="AM39" i="172"/>
  <c r="AI39" i="172"/>
  <c r="AE39" i="172"/>
  <c r="AN39" i="172"/>
  <c r="AF39" i="172"/>
  <c r="AH39" i="172"/>
  <c r="AG39" i="172"/>
  <c r="AD39" i="172"/>
  <c r="AA40" i="172"/>
  <c r="AE48" i="808"/>
  <c r="AM48" i="808"/>
  <c r="AG48" i="808"/>
  <c r="AI48" i="808"/>
  <c r="AH48" i="808"/>
  <c r="AD48" i="808"/>
  <c r="AF48" i="808"/>
  <c r="AN48" i="808"/>
  <c r="AA49" i="808"/>
  <c r="J86" i="808" l="1"/>
  <c r="F87" i="808"/>
  <c r="Q85" i="808"/>
  <c r="T85" i="808" s="1"/>
  <c r="M85" i="808"/>
  <c r="F87" i="172"/>
  <c r="J86" i="172"/>
  <c r="M85" i="172"/>
  <c r="Q85" i="172"/>
  <c r="T85" i="172" s="1"/>
  <c r="F87" i="999"/>
  <c r="J86" i="999"/>
  <c r="AN47" i="999"/>
  <c r="AE47" i="999"/>
  <c r="AH47" i="999"/>
  <c r="AD47" i="999"/>
  <c r="AG47" i="999"/>
  <c r="AF47" i="999"/>
  <c r="AI47" i="999"/>
  <c r="AM47" i="999"/>
  <c r="AA48" i="999"/>
  <c r="M85" i="998"/>
  <c r="Q85" i="998"/>
  <c r="T85" i="998" s="1"/>
  <c r="AC49" i="808"/>
  <c r="Y49" i="808"/>
  <c r="M85" i="999"/>
  <c r="Q85" i="999"/>
  <c r="T85" i="999" s="1"/>
  <c r="Y39" i="998"/>
  <c r="AC39" i="998"/>
  <c r="L75" i="1"/>
  <c r="O75" i="1" s="1"/>
  <c r="I75" i="1"/>
  <c r="Y40" i="172"/>
  <c r="AC40" i="172"/>
  <c r="H76" i="1"/>
  <c r="D76" i="1"/>
  <c r="AK48" i="808"/>
  <c r="AL48" i="808" s="1"/>
  <c r="AJ48" i="808"/>
  <c r="AK39" i="172"/>
  <c r="AL39" i="172" s="1"/>
  <c r="AJ39" i="172"/>
  <c r="AM35" i="1"/>
  <c r="AI35" i="1"/>
  <c r="AH35" i="1"/>
  <c r="AN35" i="1"/>
  <c r="AD35" i="1"/>
  <c r="AG35" i="1"/>
  <c r="AF35" i="1"/>
  <c r="AE35" i="1"/>
  <c r="AA36" i="1"/>
  <c r="F87" i="998"/>
  <c r="J86" i="998"/>
  <c r="AJ38" i="998"/>
  <c r="AK38" i="998"/>
  <c r="AL38" i="998" s="1"/>
  <c r="U84" i="808" l="1" a="1"/>
  <c r="U84" i="808" s="1"/>
  <c r="S84" i="808" s="1"/>
  <c r="U83" i="808" a="1"/>
  <c r="U83" i="808" s="1"/>
  <c r="S83" i="808" s="1"/>
  <c r="U80" i="808" a="1"/>
  <c r="U80" i="808" s="1"/>
  <c r="S80" i="808" s="1"/>
  <c r="U78" i="808" a="1"/>
  <c r="U78" i="808" s="1"/>
  <c r="S78" i="808" s="1"/>
  <c r="U79" i="808" a="1"/>
  <c r="U79" i="808" s="1"/>
  <c r="S79" i="808" s="1"/>
  <c r="U81" i="808" a="1"/>
  <c r="U81" i="808" s="1"/>
  <c r="S81" i="808" s="1"/>
  <c r="U85" i="808" a="1"/>
  <c r="U85" i="808" s="1"/>
  <c r="S85" i="808" s="1"/>
  <c r="W85" i="808" a="1"/>
  <c r="W85" i="808" s="1"/>
  <c r="U82" i="808" a="1"/>
  <c r="U82" i="808" s="1"/>
  <c r="S82" i="808" s="1"/>
  <c r="D87" i="808"/>
  <c r="H87" i="808"/>
  <c r="I86" i="808"/>
  <c r="L86" i="808"/>
  <c r="O86" i="808" s="1"/>
  <c r="U82" i="172"/>
  <c r="S82" i="172" s="1"/>
  <c r="U78" i="172"/>
  <c r="S78" i="172" s="1"/>
  <c r="W85" i="172"/>
  <c r="U79" i="172"/>
  <c r="S79" i="172" s="1"/>
  <c r="U80" i="172"/>
  <c r="S80" i="172" s="1"/>
  <c r="U84" i="172"/>
  <c r="S84" i="172" s="1"/>
  <c r="U81" i="172"/>
  <c r="S81" i="172" s="1"/>
  <c r="U85" i="172"/>
  <c r="S85" i="172" s="1"/>
  <c r="U83" i="172"/>
  <c r="S83" i="172" s="1"/>
  <c r="I86" i="172"/>
  <c r="L86" i="172"/>
  <c r="O86" i="172" s="1"/>
  <c r="D87" i="172"/>
  <c r="H87" i="172"/>
  <c r="AI40" i="172"/>
  <c r="AG40" i="172"/>
  <c r="AF40" i="172"/>
  <c r="AH40" i="172"/>
  <c r="AD40" i="172"/>
  <c r="AM40" i="172"/>
  <c r="AN40" i="172"/>
  <c r="AE40" i="172"/>
  <c r="AA41" i="172"/>
  <c r="AE39" i="998"/>
  <c r="AF39" i="998"/>
  <c r="AD39" i="998"/>
  <c r="AM39" i="998"/>
  <c r="AN39" i="998"/>
  <c r="AG39" i="998"/>
  <c r="AH39" i="998"/>
  <c r="AI39" i="998"/>
  <c r="AA40" i="998"/>
  <c r="I86" i="999"/>
  <c r="L86" i="999"/>
  <c r="O86" i="999" s="1"/>
  <c r="D87" i="999"/>
  <c r="H87" i="999"/>
  <c r="AK47" i="999"/>
  <c r="AL47" i="999" s="1"/>
  <c r="AJ47" i="999"/>
  <c r="AC36" i="1"/>
  <c r="Y36" i="1"/>
  <c r="F77" i="1"/>
  <c r="J76" i="1"/>
  <c r="U84" i="998" a="1"/>
  <c r="U84" i="998" s="1"/>
  <c r="S84" i="998" s="1"/>
  <c r="U83" i="998" a="1"/>
  <c r="U83" i="998" s="1"/>
  <c r="S83" i="998" s="1"/>
  <c r="U82" i="998" a="1"/>
  <c r="U82" i="998" s="1"/>
  <c r="S82" i="998" s="1"/>
  <c r="U85" i="998" a="1"/>
  <c r="U85" i="998" s="1"/>
  <c r="S85" i="998" s="1"/>
  <c r="W85" i="998" a="1"/>
  <c r="W85" i="998" s="1"/>
  <c r="U78" i="998" a="1"/>
  <c r="U78" i="998" s="1"/>
  <c r="S78" i="998" s="1"/>
  <c r="U79" i="998" a="1"/>
  <c r="U79" i="998" s="1"/>
  <c r="S79" i="998" s="1"/>
  <c r="AK35" i="1"/>
  <c r="AL35" i="1" s="1"/>
  <c r="AJ35" i="1"/>
  <c r="U83" i="999"/>
  <c r="S83" i="999" s="1"/>
  <c r="U82" i="999"/>
  <c r="S82" i="999" s="1"/>
  <c r="U80" i="999"/>
  <c r="S80" i="999" s="1"/>
  <c r="U84" i="999"/>
  <c r="S84" i="999" s="1"/>
  <c r="W85" i="999"/>
  <c r="U85" i="999"/>
  <c r="S85" i="999" s="1"/>
  <c r="U79" i="999"/>
  <c r="S79" i="999" s="1"/>
  <c r="U78" i="999"/>
  <c r="S78" i="999" s="1"/>
  <c r="L86" i="998"/>
  <c r="O86" i="998" s="1"/>
  <c r="I86" i="998"/>
  <c r="D87" i="998"/>
  <c r="H87" i="998"/>
  <c r="Q75" i="1"/>
  <c r="T75" i="1" s="1"/>
  <c r="M75" i="1"/>
  <c r="AG49" i="808"/>
  <c r="AF49" i="808"/>
  <c r="AN49" i="808"/>
  <c r="AI49" i="808"/>
  <c r="AM49" i="808"/>
  <c r="AE49" i="808"/>
  <c r="AD49" i="808"/>
  <c r="AA50" i="808"/>
  <c r="Y48" i="999"/>
  <c r="AC48" i="999"/>
  <c r="X85" i="808" l="1" a="1"/>
  <c r="X85" i="808" s="1"/>
  <c r="X80" i="808" a="1"/>
  <c r="X80" i="808" s="1"/>
  <c r="X81" i="808" a="1"/>
  <c r="X81" i="808" s="1"/>
  <c r="X84" i="808" a="1"/>
  <c r="X84" i="808" s="1"/>
  <c r="X79" i="808" a="1"/>
  <c r="X79" i="808" s="1"/>
  <c r="X78" i="808" a="1"/>
  <c r="X78" i="808" s="1"/>
  <c r="X83" i="808" a="1"/>
  <c r="X83" i="808" s="1"/>
  <c r="X82" i="808" a="1"/>
  <c r="X82" i="808" s="1"/>
  <c r="Q86" i="808"/>
  <c r="T86" i="808" s="1"/>
  <c r="M86" i="808"/>
  <c r="J87" i="808"/>
  <c r="F88" i="808"/>
  <c r="F88" i="172"/>
  <c r="J87" i="172"/>
  <c r="M86" i="172"/>
  <c r="Q86" i="172"/>
  <c r="T86" i="172" s="1"/>
  <c r="X78" i="172"/>
  <c r="X83" i="172"/>
  <c r="X82" i="172"/>
  <c r="X81" i="172"/>
  <c r="X84" i="172"/>
  <c r="X85" i="172"/>
  <c r="X79" i="172"/>
  <c r="X80" i="172"/>
  <c r="H77" i="1"/>
  <c r="D77" i="1"/>
  <c r="AK40" i="172"/>
  <c r="AL40" i="172" s="1"/>
  <c r="AJ40" i="172"/>
  <c r="X84" i="998" a="1"/>
  <c r="X84" i="998" s="1"/>
  <c r="X80" i="998" a="1"/>
  <c r="X80" i="998" s="1"/>
  <c r="X85" i="998" a="1"/>
  <c r="X85" i="998" s="1"/>
  <c r="X81" i="998" a="1"/>
  <c r="X81" i="998" s="1"/>
  <c r="X83" i="998" a="1"/>
  <c r="X83" i="998" s="1"/>
  <c r="X82" i="998" a="1"/>
  <c r="X82" i="998" s="1"/>
  <c r="X78" i="998" a="1"/>
  <c r="X78" i="998" s="1"/>
  <c r="X79" i="998" a="1"/>
  <c r="X79" i="998" s="1"/>
  <c r="AK39" i="998"/>
  <c r="AL39" i="998" s="1"/>
  <c r="AJ39" i="998"/>
  <c r="Y50" i="808"/>
  <c r="AC50" i="808"/>
  <c r="AK49" i="808"/>
  <c r="AL49" i="808" s="1"/>
  <c r="J87" i="998"/>
  <c r="F88" i="998"/>
  <c r="X84" i="999"/>
  <c r="X82" i="999"/>
  <c r="X83" i="999"/>
  <c r="X79" i="999"/>
  <c r="X80" i="999"/>
  <c r="X81" i="999"/>
  <c r="X85" i="999"/>
  <c r="X78" i="999"/>
  <c r="AE48" i="999"/>
  <c r="AD48" i="999"/>
  <c r="AG48" i="999"/>
  <c r="AI48" i="999"/>
  <c r="AN48" i="999"/>
  <c r="AM48" i="999"/>
  <c r="AF48" i="999"/>
  <c r="AH48" i="999"/>
  <c r="AA49" i="999"/>
  <c r="Q86" i="998"/>
  <c r="T86" i="998" s="1"/>
  <c r="M86" i="998"/>
  <c r="AE36" i="1"/>
  <c r="AD36" i="1"/>
  <c r="AF36" i="1"/>
  <c r="AG36" i="1"/>
  <c r="AI36" i="1"/>
  <c r="AM36" i="1"/>
  <c r="AN36" i="1"/>
  <c r="AA37" i="1"/>
  <c r="AC40" i="998"/>
  <c r="Y40" i="998"/>
  <c r="J87" i="999"/>
  <c r="F88" i="999"/>
  <c r="AC41" i="172"/>
  <c r="Y41" i="172"/>
  <c r="I76" i="1"/>
  <c r="L76" i="1"/>
  <c r="O76" i="1" s="1"/>
  <c r="M86" i="999"/>
  <c r="Q86" i="999"/>
  <c r="T86" i="999" s="1"/>
  <c r="H88" i="808" l="1"/>
  <c r="D88" i="808"/>
  <c r="I87" i="808"/>
  <c r="L87" i="808"/>
  <c r="O87" i="808" s="1"/>
  <c r="L87" i="172"/>
  <c r="O87" i="172" s="1"/>
  <c r="I87" i="172"/>
  <c r="H88" i="172"/>
  <c r="D88" i="172"/>
  <c r="AJ48" i="999"/>
  <c r="AK48" i="999"/>
  <c r="AL48" i="999" s="1"/>
  <c r="I87" i="999"/>
  <c r="L87" i="999"/>
  <c r="O87" i="999" s="1"/>
  <c r="H88" i="998"/>
  <c r="D88" i="998"/>
  <c r="AK36" i="1"/>
  <c r="AL36" i="1" s="1"/>
  <c r="L87" i="998"/>
  <c r="O87" i="998" s="1"/>
  <c r="I87" i="998"/>
  <c r="AG40" i="998"/>
  <c r="AM40" i="998"/>
  <c r="AH40" i="998"/>
  <c r="AI40" i="998"/>
  <c r="AN40" i="998"/>
  <c r="AF40" i="998"/>
  <c r="AE40" i="998"/>
  <c r="AD40" i="998"/>
  <c r="AA41" i="998"/>
  <c r="Y37" i="1"/>
  <c r="AC37" i="1"/>
  <c r="M76" i="1"/>
  <c r="Q76" i="1"/>
  <c r="T76" i="1" s="1"/>
  <c r="AI41" i="172"/>
  <c r="AN41" i="172"/>
  <c r="AF41" i="172"/>
  <c r="AE41" i="172"/>
  <c r="AD41" i="172"/>
  <c r="AG41" i="172"/>
  <c r="AM41" i="172"/>
  <c r="AH41" i="172"/>
  <c r="AA42" i="172"/>
  <c r="Y49" i="999"/>
  <c r="AC49" i="999"/>
  <c r="D88" i="999"/>
  <c r="H88" i="999"/>
  <c r="AF50" i="808"/>
  <c r="AG50" i="808"/>
  <c r="AD50" i="808"/>
  <c r="AH50" i="808"/>
  <c r="AI50" i="808"/>
  <c r="AN50" i="808"/>
  <c r="AE50" i="808"/>
  <c r="AM50" i="808"/>
  <c r="AA51" i="808"/>
  <c r="F78" i="1"/>
  <c r="J77" i="1"/>
  <c r="M87" i="808" l="1"/>
  <c r="Q87" i="808"/>
  <c r="T87" i="808" s="1"/>
  <c r="J88" i="808"/>
  <c r="F89" i="808"/>
  <c r="F89" i="172"/>
  <c r="J88" i="172"/>
  <c r="Q87" i="172"/>
  <c r="T87" i="172" s="1"/>
  <c r="M87" i="172"/>
  <c r="Y41" i="998"/>
  <c r="AC41" i="998"/>
  <c r="AK40" i="998"/>
  <c r="AL40" i="998" s="1"/>
  <c r="AJ40" i="998"/>
  <c r="J88" i="998"/>
  <c r="F89" i="998"/>
  <c r="J88" i="999"/>
  <c r="F89" i="999"/>
  <c r="Q87" i="998"/>
  <c r="T87" i="998" s="1"/>
  <c r="M87" i="998"/>
  <c r="AM37" i="1"/>
  <c r="AE37" i="1"/>
  <c r="AD37" i="1"/>
  <c r="AN37" i="1"/>
  <c r="AI37" i="1"/>
  <c r="AF37" i="1"/>
  <c r="AG37" i="1"/>
  <c r="AH37" i="1"/>
  <c r="AA38" i="1"/>
  <c r="Q87" i="999"/>
  <c r="T87" i="999" s="1"/>
  <c r="M87" i="999"/>
  <c r="AC51" i="808"/>
  <c r="Y51" i="808"/>
  <c r="L77" i="1"/>
  <c r="O77" i="1" s="1"/>
  <c r="I77" i="1"/>
  <c r="AC42" i="172"/>
  <c r="Y42" i="172"/>
  <c r="AJ41" i="172"/>
  <c r="AK41" i="172"/>
  <c r="AL41" i="172" s="1"/>
  <c r="H78" i="1"/>
  <c r="D78" i="1"/>
  <c r="AK50" i="808"/>
  <c r="AL50" i="808" s="1"/>
  <c r="AJ50" i="808"/>
  <c r="AN49" i="999"/>
  <c r="AG49" i="999"/>
  <c r="AI49" i="999"/>
  <c r="AD49" i="999"/>
  <c r="AM49" i="999"/>
  <c r="AF49" i="999"/>
  <c r="AE49" i="999"/>
  <c r="AA50" i="999"/>
  <c r="D89" i="808" l="1"/>
  <c r="H89" i="808"/>
  <c r="L88" i="808"/>
  <c r="O88" i="808" s="1"/>
  <c r="I88" i="808"/>
  <c r="I88" i="172"/>
  <c r="L88" i="172"/>
  <c r="O88" i="172" s="1"/>
  <c r="D89" i="172"/>
  <c r="H89" i="172"/>
  <c r="AM42" i="172"/>
  <c r="AI42" i="172"/>
  <c r="AN42" i="172"/>
  <c r="AG42" i="172"/>
  <c r="AH42" i="172"/>
  <c r="AD42" i="172"/>
  <c r="AF42" i="172"/>
  <c r="AE42" i="172"/>
  <c r="AA43" i="172"/>
  <c r="AE41" i="998"/>
  <c r="AN41" i="998"/>
  <c r="AM41" i="998"/>
  <c r="AG41" i="998"/>
  <c r="AF41" i="998"/>
  <c r="AI41" i="998"/>
  <c r="AD41" i="998"/>
  <c r="AA42" i="998"/>
  <c r="M77" i="1"/>
  <c r="Q77" i="1"/>
  <c r="T77" i="1" s="1"/>
  <c r="H89" i="999"/>
  <c r="D89" i="999"/>
  <c r="Y38" i="1"/>
  <c r="AC38" i="1"/>
  <c r="I88" i="999"/>
  <c r="L88" i="999"/>
  <c r="O88" i="999" s="1"/>
  <c r="F79" i="1"/>
  <c r="J78" i="1"/>
  <c r="AK49" i="999"/>
  <c r="AL49" i="999" s="1"/>
  <c r="AE51" i="808"/>
  <c r="AM51" i="808"/>
  <c r="AD51" i="808"/>
  <c r="AN51" i="808"/>
  <c r="AH51" i="808"/>
  <c r="AF51" i="808"/>
  <c r="AI51" i="808"/>
  <c r="AG51" i="808"/>
  <c r="AA52" i="808"/>
  <c r="H89" i="998"/>
  <c r="D89" i="998"/>
  <c r="AC50" i="999"/>
  <c r="Y50" i="999"/>
  <c r="AJ37" i="1"/>
  <c r="AK37" i="1"/>
  <c r="AL37" i="1" s="1"/>
  <c r="L88" i="998"/>
  <c r="O88" i="998" s="1"/>
  <c r="I88" i="998"/>
  <c r="M88" i="808" l="1"/>
  <c r="Q88" i="808"/>
  <c r="T88" i="808" s="1"/>
  <c r="J89" i="808"/>
  <c r="F90" i="808"/>
  <c r="F90" i="172"/>
  <c r="J89" i="172"/>
  <c r="Q88" i="172"/>
  <c r="T88" i="172" s="1"/>
  <c r="M88" i="172"/>
  <c r="H79" i="1"/>
  <c r="D79" i="1"/>
  <c r="F90" i="999"/>
  <c r="J89" i="999"/>
  <c r="F90" i="998"/>
  <c r="J89" i="998"/>
  <c r="AK42" i="172"/>
  <c r="AL42" i="172" s="1"/>
  <c r="AJ42" i="172"/>
  <c r="AK51" i="808"/>
  <c r="AL51" i="808" s="1"/>
  <c r="AJ51" i="808"/>
  <c r="Y52" i="808"/>
  <c r="AC52" i="808"/>
  <c r="M88" i="999"/>
  <c r="Q88" i="999"/>
  <c r="T88" i="999" s="1"/>
  <c r="AC42" i="998"/>
  <c r="Y42" i="998"/>
  <c r="AK41" i="998"/>
  <c r="AL41" i="998" s="1"/>
  <c r="AM38" i="1"/>
  <c r="AI38" i="1"/>
  <c r="AF38" i="1"/>
  <c r="AD38" i="1"/>
  <c r="AE38" i="1"/>
  <c r="AH38" i="1"/>
  <c r="AG38" i="1"/>
  <c r="AN38" i="1"/>
  <c r="AA39" i="1"/>
  <c r="M88" i="998"/>
  <c r="Q88" i="998"/>
  <c r="T88" i="998" s="1"/>
  <c r="AG50" i="999"/>
  <c r="AH50" i="999"/>
  <c r="AE50" i="999"/>
  <c r="AN50" i="999"/>
  <c r="AI50" i="999"/>
  <c r="AF50" i="999"/>
  <c r="AM50" i="999"/>
  <c r="AD50" i="999"/>
  <c r="AA51" i="999"/>
  <c r="L78" i="1"/>
  <c r="O78" i="1" s="1"/>
  <c r="I78" i="1"/>
  <c r="AC43" i="172"/>
  <c r="Y43" i="172"/>
  <c r="H90" i="808" l="1"/>
  <c r="D90" i="808"/>
  <c r="I89" i="808"/>
  <c r="L89" i="808"/>
  <c r="O89" i="808" s="1"/>
  <c r="I89" i="172"/>
  <c r="L89" i="172"/>
  <c r="O89" i="172" s="1"/>
  <c r="D90" i="172"/>
  <c r="H90" i="172"/>
  <c r="AM42" i="998"/>
  <c r="AF42" i="998"/>
  <c r="AN42" i="998"/>
  <c r="AE42" i="998"/>
  <c r="AD42" i="998"/>
  <c r="AG42" i="998"/>
  <c r="AI42" i="998"/>
  <c r="AA43" i="998"/>
  <c r="AK38" i="1"/>
  <c r="AL38" i="1" s="1"/>
  <c r="AJ38" i="1"/>
  <c r="I89" i="998"/>
  <c r="L89" i="998"/>
  <c r="O89" i="998" s="1"/>
  <c r="AK50" i="999"/>
  <c r="AL50" i="999" s="1"/>
  <c r="AJ50" i="999"/>
  <c r="Y39" i="1"/>
  <c r="AC39" i="1"/>
  <c r="H90" i="998"/>
  <c r="D90" i="998"/>
  <c r="Y51" i="999"/>
  <c r="AC51" i="999"/>
  <c r="L89" i="999"/>
  <c r="O89" i="999" s="1"/>
  <c r="I89" i="999"/>
  <c r="H90" i="999"/>
  <c r="D90" i="999"/>
  <c r="AH52" i="808"/>
  <c r="AN52" i="808"/>
  <c r="AI52" i="808"/>
  <c r="AG52" i="808"/>
  <c r="AM52" i="808"/>
  <c r="AD52" i="808"/>
  <c r="AE52" i="808"/>
  <c r="AF52" i="808"/>
  <c r="AA53" i="808"/>
  <c r="AD43" i="172"/>
  <c r="AF43" i="172"/>
  <c r="AH43" i="172"/>
  <c r="AN43" i="172"/>
  <c r="AG43" i="172"/>
  <c r="AI43" i="172"/>
  <c r="AE43" i="172"/>
  <c r="AM43" i="172"/>
  <c r="AA44" i="172"/>
  <c r="Q78" i="1"/>
  <c r="T78" i="1" s="1"/>
  <c r="M78" i="1"/>
  <c r="J79" i="1"/>
  <c r="F80" i="1"/>
  <c r="M89" i="808" l="1"/>
  <c r="Q89" i="808"/>
  <c r="T89" i="808" s="1"/>
  <c r="F91" i="808"/>
  <c r="J90" i="808"/>
  <c r="J90" i="172"/>
  <c r="F91" i="172"/>
  <c r="Q89" i="172"/>
  <c r="T89" i="172" s="1"/>
  <c r="M89" i="172"/>
  <c r="Q89" i="998"/>
  <c r="T89" i="998" s="1"/>
  <c r="M89" i="998"/>
  <c r="J90" i="998"/>
  <c r="F91" i="998"/>
  <c r="AI39" i="1"/>
  <c r="AM39" i="1"/>
  <c r="AE39" i="1"/>
  <c r="AH39" i="1"/>
  <c r="AD39" i="1"/>
  <c r="AN39" i="1"/>
  <c r="AG39" i="1"/>
  <c r="AF39" i="1"/>
  <c r="AA40" i="1"/>
  <c r="AK42" i="998"/>
  <c r="AL42" i="998" s="1"/>
  <c r="AC44" i="172"/>
  <c r="Y44" i="172"/>
  <c r="AJ43" i="172"/>
  <c r="AK43" i="172"/>
  <c r="AL43" i="172" s="1"/>
  <c r="AC53" i="808"/>
  <c r="Y53" i="808"/>
  <c r="D80" i="1"/>
  <c r="H80" i="1"/>
  <c r="M89" i="999"/>
  <c r="Q89" i="999"/>
  <c r="T89" i="999" s="1"/>
  <c r="I79" i="1"/>
  <c r="L79" i="1"/>
  <c r="O79" i="1" s="1"/>
  <c r="AK52" i="808"/>
  <c r="AL52" i="808" s="1"/>
  <c r="AJ52" i="808"/>
  <c r="F91" i="999"/>
  <c r="J90" i="999"/>
  <c r="AI51" i="999"/>
  <c r="AN51" i="999"/>
  <c r="AM51" i="999"/>
  <c r="AD51" i="999"/>
  <c r="AG51" i="999"/>
  <c r="AF51" i="999"/>
  <c r="AH51" i="999"/>
  <c r="AE51" i="999"/>
  <c r="AA52" i="999"/>
  <c r="Y43" i="998"/>
  <c r="AC43" i="998"/>
  <c r="I90" i="808" l="1"/>
  <c r="L90" i="808"/>
  <c r="O90" i="808" s="1"/>
  <c r="H91" i="808"/>
  <c r="D91" i="808"/>
  <c r="D91" i="172"/>
  <c r="H91" i="172"/>
  <c r="I90" i="172"/>
  <c r="L90" i="172"/>
  <c r="O90" i="172" s="1"/>
  <c r="I90" i="998"/>
  <c r="L90" i="998"/>
  <c r="O90" i="998" s="1"/>
  <c r="AK39" i="1"/>
  <c r="AL39" i="1" s="1"/>
  <c r="AJ39" i="1"/>
  <c r="AK51" i="999"/>
  <c r="AL51" i="999" s="1"/>
  <c r="AJ51" i="999"/>
  <c r="AM53" i="808"/>
  <c r="AN53" i="808"/>
  <c r="AD53" i="808"/>
  <c r="AF53" i="808"/>
  <c r="AG53" i="808"/>
  <c r="AE53" i="808"/>
  <c r="AH53" i="808"/>
  <c r="AI53" i="808"/>
  <c r="AA54" i="808"/>
  <c r="J80" i="1"/>
  <c r="F81" i="1"/>
  <c r="Q79" i="1"/>
  <c r="T79" i="1" s="1"/>
  <c r="M79" i="1"/>
  <c r="AF43" i="998"/>
  <c r="AD43" i="998"/>
  <c r="AM43" i="998"/>
  <c r="AI43" i="998"/>
  <c r="AG43" i="998"/>
  <c r="AN43" i="998"/>
  <c r="AH43" i="998"/>
  <c r="AE43" i="998"/>
  <c r="AA44" i="998"/>
  <c r="AC40" i="1"/>
  <c r="Y40" i="1"/>
  <c r="H91" i="999"/>
  <c r="D91" i="999"/>
  <c r="AN44" i="172"/>
  <c r="AM44" i="172"/>
  <c r="AD44" i="172"/>
  <c r="AI44" i="172"/>
  <c r="AG44" i="172"/>
  <c r="AH44" i="172"/>
  <c r="AF44" i="172"/>
  <c r="AE44" i="172"/>
  <c r="AA45" i="172"/>
  <c r="Y52" i="999"/>
  <c r="AC52" i="999"/>
  <c r="I90" i="999"/>
  <c r="L90" i="999"/>
  <c r="O90" i="999" s="1"/>
  <c r="H91" i="998"/>
  <c r="D91" i="998"/>
  <c r="F92" i="808" l="1"/>
  <c r="J91" i="808"/>
  <c r="Q90" i="808"/>
  <c r="T90" i="808" s="1"/>
  <c r="M90" i="808"/>
  <c r="M90" i="172"/>
  <c r="Q90" i="172"/>
  <c r="T90" i="172" s="1"/>
  <c r="F92" i="172"/>
  <c r="J91" i="172"/>
  <c r="Y54" i="808"/>
  <c r="AC54" i="808"/>
  <c r="D81" i="1"/>
  <c r="H81" i="1"/>
  <c r="J91" i="998"/>
  <c r="F92" i="998"/>
  <c r="F92" i="999"/>
  <c r="J91" i="999"/>
  <c r="AH40" i="1"/>
  <c r="AF40" i="1"/>
  <c r="AM40" i="1"/>
  <c r="AE40" i="1"/>
  <c r="AD40" i="1"/>
  <c r="AI40" i="1"/>
  <c r="AN40" i="1"/>
  <c r="AG40" i="1"/>
  <c r="AA41" i="1"/>
  <c r="L80" i="1"/>
  <c r="O80" i="1" s="1"/>
  <c r="I80" i="1"/>
  <c r="AD52" i="999"/>
  <c r="AN52" i="999"/>
  <c r="AM52" i="999"/>
  <c r="AE52" i="999"/>
  <c r="AG52" i="999"/>
  <c r="AH52" i="999"/>
  <c r="AI52" i="999"/>
  <c r="AF52" i="999"/>
  <c r="AA53" i="999"/>
  <c r="AK44" i="172"/>
  <c r="AL44" i="172" s="1"/>
  <c r="AJ44" i="172"/>
  <c r="AJ43" i="998"/>
  <c r="AK43" i="998"/>
  <c r="AL43" i="998" s="1"/>
  <c r="AK53" i="808"/>
  <c r="AL53" i="808" s="1"/>
  <c r="AJ53" i="808"/>
  <c r="Q90" i="998"/>
  <c r="T90" i="998" s="1"/>
  <c r="M90" i="998"/>
  <c r="AC45" i="172"/>
  <c r="Y45" i="172"/>
  <c r="M90" i="999"/>
  <c r="Q90" i="999"/>
  <c r="T90" i="999" s="1"/>
  <c r="Y44" i="998"/>
  <c r="AC44" i="998"/>
  <c r="H92" i="808" l="1"/>
  <c r="D92" i="808"/>
  <c r="I91" i="808"/>
  <c r="L91" i="808"/>
  <c r="O91" i="808" s="1"/>
  <c r="L91" i="172"/>
  <c r="O91" i="172" s="1"/>
  <c r="I91" i="172"/>
  <c r="H92" i="172"/>
  <c r="D92" i="172"/>
  <c r="H92" i="999"/>
  <c r="D92" i="999"/>
  <c r="AJ40" i="1"/>
  <c r="AK40" i="1"/>
  <c r="AL40" i="1" s="1"/>
  <c r="H92" i="998"/>
  <c r="D92" i="998"/>
  <c r="M80" i="1"/>
  <c r="Q80" i="1"/>
  <c r="T80" i="1" s="1"/>
  <c r="L91" i="998"/>
  <c r="O91" i="998" s="1"/>
  <c r="I91" i="998"/>
  <c r="J81" i="1"/>
  <c r="F82" i="1"/>
  <c r="AH45" i="172"/>
  <c r="AM45" i="172"/>
  <c r="AN45" i="172"/>
  <c r="AI45" i="172"/>
  <c r="AD45" i="172"/>
  <c r="AF45" i="172"/>
  <c r="AE45" i="172"/>
  <c r="AG45" i="172"/>
  <c r="AA46" i="172"/>
  <c r="AG44" i="998"/>
  <c r="AF44" i="998"/>
  <c r="AM44" i="998"/>
  <c r="AI44" i="998"/>
  <c r="AE44" i="998"/>
  <c r="AN44" i="998"/>
  <c r="AD44" i="998"/>
  <c r="AH44" i="998"/>
  <c r="AA45" i="998"/>
  <c r="Y41" i="1"/>
  <c r="AC41" i="1"/>
  <c r="AH54" i="808"/>
  <c r="AD54" i="808"/>
  <c r="AI54" i="808"/>
  <c r="AN54" i="808"/>
  <c r="AF54" i="808"/>
  <c r="AE54" i="808"/>
  <c r="AG54" i="808"/>
  <c r="AM54" i="808"/>
  <c r="AA55" i="808"/>
  <c r="Y53" i="999"/>
  <c r="AC53" i="999"/>
  <c r="AK52" i="999"/>
  <c r="AL52" i="999" s="1"/>
  <c r="AJ52" i="999"/>
  <c r="I91" i="999"/>
  <c r="L91" i="999"/>
  <c r="O91" i="999" s="1"/>
  <c r="J92" i="808" l="1"/>
  <c r="F93" i="808"/>
  <c r="M91" i="808"/>
  <c r="Q91" i="808"/>
  <c r="T91" i="808" s="1"/>
  <c r="J92" i="172"/>
  <c r="F93" i="172"/>
  <c r="Q91" i="172"/>
  <c r="T91" i="172" s="1"/>
  <c r="M91" i="172"/>
  <c r="AJ54" i="808"/>
  <c r="AK54" i="808"/>
  <c r="AL54" i="808" s="1"/>
  <c r="AC55" i="808"/>
  <c r="Y55" i="808"/>
  <c r="AK45" i="172"/>
  <c r="AL45" i="172" s="1"/>
  <c r="AJ45" i="172"/>
  <c r="D82" i="1"/>
  <c r="H82" i="1"/>
  <c r="AI41" i="1"/>
  <c r="AM41" i="1"/>
  <c r="AD41" i="1"/>
  <c r="AG41" i="1"/>
  <c r="AH41" i="1"/>
  <c r="AF41" i="1"/>
  <c r="AN41" i="1"/>
  <c r="AE41" i="1"/>
  <c r="AA42" i="1"/>
  <c r="L81" i="1"/>
  <c r="O81" i="1" s="1"/>
  <c r="I81" i="1"/>
  <c r="J92" i="998"/>
  <c r="F93" i="998"/>
  <c r="Y45" i="998"/>
  <c r="AC45" i="998"/>
  <c r="Q91" i="998"/>
  <c r="T91" i="998" s="1"/>
  <c r="M91" i="998"/>
  <c r="AE53" i="999"/>
  <c r="AG53" i="999"/>
  <c r="AI53" i="999"/>
  <c r="AN53" i="999"/>
  <c r="AF53" i="999"/>
  <c r="AD53" i="999"/>
  <c r="AM53" i="999"/>
  <c r="AH53" i="999"/>
  <c r="AA54" i="999"/>
  <c r="M91" i="999"/>
  <c r="Q91" i="999"/>
  <c r="T91" i="999" s="1"/>
  <c r="Y46" i="172"/>
  <c r="AC46" i="172"/>
  <c r="AK44" i="998"/>
  <c r="AL44" i="998" s="1"/>
  <c r="AJ44" i="998"/>
  <c r="F93" i="999"/>
  <c r="J92" i="999"/>
  <c r="L92" i="808" l="1"/>
  <c r="O92" i="808" s="1"/>
  <c r="I92" i="808"/>
  <c r="H93" i="808"/>
  <c r="D93" i="808"/>
  <c r="H93" i="172"/>
  <c r="D93" i="172"/>
  <c r="I92" i="172"/>
  <c r="L92" i="172"/>
  <c r="O92" i="172" s="1"/>
  <c r="AC54" i="999"/>
  <c r="Y54" i="999"/>
  <c r="AK41" i="1"/>
  <c r="AL41" i="1" s="1"/>
  <c r="AJ41" i="1"/>
  <c r="AN55" i="808"/>
  <c r="AE55" i="808"/>
  <c r="AD55" i="808"/>
  <c r="AH55" i="808"/>
  <c r="AF55" i="808"/>
  <c r="AI55" i="808"/>
  <c r="AM55" i="808"/>
  <c r="AG55" i="808"/>
  <c r="AA56" i="808"/>
  <c r="Q81" i="1"/>
  <c r="T81" i="1" s="1"/>
  <c r="M81" i="1"/>
  <c r="AG46" i="172"/>
  <c r="AD46" i="172"/>
  <c r="AM46" i="172"/>
  <c r="AF46" i="172"/>
  <c r="AE46" i="172"/>
  <c r="AI46" i="172"/>
  <c r="AN46" i="172"/>
  <c r="AA47" i="172"/>
  <c r="Y42" i="1"/>
  <c r="AC42" i="1"/>
  <c r="AJ53" i="999"/>
  <c r="AK53" i="999"/>
  <c r="AL53" i="999" s="1"/>
  <c r="J82" i="1"/>
  <c r="F83" i="1"/>
  <c r="I92" i="999"/>
  <c r="L92" i="999"/>
  <c r="O92" i="999" s="1"/>
  <c r="H93" i="999"/>
  <c r="D93" i="999"/>
  <c r="AI45" i="998"/>
  <c r="AE45" i="998"/>
  <c r="AD45" i="998"/>
  <c r="AH45" i="998"/>
  <c r="AM45" i="998"/>
  <c r="AF45" i="998"/>
  <c r="AN45" i="998"/>
  <c r="AG45" i="998"/>
  <c r="AA46" i="998"/>
  <c r="H93" i="998"/>
  <c r="D93" i="998"/>
  <c r="I92" i="998"/>
  <c r="L92" i="998"/>
  <c r="O92" i="998" s="1"/>
  <c r="M92" i="808" l="1"/>
  <c r="Q92" i="808"/>
  <c r="T92" i="808" s="1"/>
  <c r="F94" i="808"/>
  <c r="J93" i="808"/>
  <c r="M92" i="172"/>
  <c r="Q92" i="172"/>
  <c r="T92" i="172" s="1"/>
  <c r="F94" i="172"/>
  <c r="J93" i="172"/>
  <c r="D83" i="1"/>
  <c r="H83" i="1"/>
  <c r="AC47" i="172"/>
  <c r="Y47" i="172"/>
  <c r="L82" i="1"/>
  <c r="O82" i="1" s="1"/>
  <c r="I82" i="1"/>
  <c r="AJ55" i="808"/>
  <c r="AK55" i="808"/>
  <c r="AL55" i="808" s="1"/>
  <c r="U80" i="1"/>
  <c r="S80" i="1" s="1"/>
  <c r="U76" i="1"/>
  <c r="S76" i="1" s="1"/>
  <c r="U81" i="1"/>
  <c r="S81" i="1" s="1"/>
  <c r="U78" i="1"/>
  <c r="S78" i="1" s="1"/>
  <c r="U79" i="1"/>
  <c r="S79" i="1" s="1"/>
  <c r="W81" i="1"/>
  <c r="U75" i="1"/>
  <c r="S75" i="1" s="1"/>
  <c r="J93" i="998"/>
  <c r="F94" i="998"/>
  <c r="AJ45" i="998"/>
  <c r="AK45" i="998"/>
  <c r="AL45" i="998" s="1"/>
  <c r="AC56" i="808"/>
  <c r="Y56" i="808"/>
  <c r="M92" i="999"/>
  <c r="Q92" i="999"/>
  <c r="T92" i="999" s="1"/>
  <c r="AN42" i="1"/>
  <c r="AE42" i="1"/>
  <c r="AM42" i="1"/>
  <c r="AI42" i="1"/>
  <c r="AD42" i="1"/>
  <c r="AG42" i="1"/>
  <c r="AF42" i="1"/>
  <c r="AA43" i="1"/>
  <c r="J93" i="999"/>
  <c r="F94" i="999"/>
  <c r="Q92" i="998"/>
  <c r="T92" i="998" s="1"/>
  <c r="M92" i="998"/>
  <c r="Y46" i="998"/>
  <c r="AC46" i="998"/>
  <c r="AK46" i="172"/>
  <c r="AL46" i="172" s="1"/>
  <c r="AM54" i="999"/>
  <c r="AE54" i="999"/>
  <c r="AD54" i="999"/>
  <c r="AF54" i="999"/>
  <c r="AI54" i="999"/>
  <c r="AN54" i="999"/>
  <c r="AG54" i="999"/>
  <c r="AA55" i="999"/>
  <c r="L93" i="808" l="1"/>
  <c r="O93" i="808" s="1"/>
  <c r="I93" i="808"/>
  <c r="D94" i="808"/>
  <c r="H94" i="808"/>
  <c r="L93" i="172"/>
  <c r="O93" i="172" s="1"/>
  <c r="I93" i="172"/>
  <c r="D94" i="172"/>
  <c r="H94" i="172"/>
  <c r="AK54" i="999"/>
  <c r="AL54" i="999" s="1"/>
  <c r="AD46" i="998"/>
  <c r="AE46" i="998"/>
  <c r="AM46" i="998"/>
  <c r="AN46" i="998"/>
  <c r="AI46" i="998"/>
  <c r="AG46" i="998"/>
  <c r="AH46" i="998"/>
  <c r="AF46" i="998"/>
  <c r="AA47" i="998"/>
  <c r="Y43" i="1"/>
  <c r="AC43" i="1"/>
  <c r="AF56" i="808"/>
  <c r="AG56" i="808"/>
  <c r="AM56" i="808"/>
  <c r="AH56" i="808"/>
  <c r="AI56" i="808"/>
  <c r="AD56" i="808"/>
  <c r="AE56" i="808"/>
  <c r="AN56" i="808"/>
  <c r="AA57" i="808"/>
  <c r="X78" i="1"/>
  <c r="X79" i="1"/>
  <c r="X80" i="1"/>
  <c r="X77" i="1"/>
  <c r="X76" i="1"/>
  <c r="X75" i="1"/>
  <c r="X81" i="1"/>
  <c r="X74" i="1"/>
  <c r="Q82" i="1"/>
  <c r="T82" i="1" s="1"/>
  <c r="M82" i="1"/>
  <c r="H94" i="998"/>
  <c r="D94" i="998"/>
  <c r="AK42" i="1"/>
  <c r="AL42" i="1" s="1"/>
  <c r="I93" i="998"/>
  <c r="L93" i="998"/>
  <c r="O93" i="998" s="1"/>
  <c r="AG47" i="172"/>
  <c r="AE47" i="172"/>
  <c r="AD47" i="172"/>
  <c r="AN47" i="172"/>
  <c r="AM47" i="172"/>
  <c r="AF47" i="172"/>
  <c r="AI47" i="172"/>
  <c r="AA48" i="172"/>
  <c r="Y55" i="999"/>
  <c r="AC55" i="999"/>
  <c r="H94" i="999"/>
  <c r="D94" i="999"/>
  <c r="J83" i="1"/>
  <c r="F84" i="1"/>
  <c r="L93" i="999"/>
  <c r="O93" i="999" s="1"/>
  <c r="I93" i="999"/>
  <c r="F95" i="808" l="1"/>
  <c r="J94" i="808"/>
  <c r="M93" i="808"/>
  <c r="Q93" i="808"/>
  <c r="T93" i="808" s="1"/>
  <c r="F95" i="172"/>
  <c r="J94" i="172"/>
  <c r="M93" i="172"/>
  <c r="Q93" i="172"/>
  <c r="T93" i="172" s="1"/>
  <c r="Q93" i="998"/>
  <c r="T93" i="998" s="1"/>
  <c r="M93" i="998"/>
  <c r="AC57" i="808"/>
  <c r="Y57" i="808"/>
  <c r="AH43" i="1"/>
  <c r="AG43" i="1"/>
  <c r="AE43" i="1"/>
  <c r="AI43" i="1"/>
  <c r="AN43" i="1"/>
  <c r="AD43" i="1"/>
  <c r="AF43" i="1"/>
  <c r="AM43" i="1"/>
  <c r="AA44" i="1"/>
  <c r="AK56" i="808"/>
  <c r="AL56" i="808" s="1"/>
  <c r="AJ56" i="808"/>
  <c r="AC47" i="998"/>
  <c r="Y47" i="998"/>
  <c r="AJ46" i="998"/>
  <c r="AK46" i="998"/>
  <c r="AL46" i="998" s="1"/>
  <c r="F95" i="999"/>
  <c r="J94" i="999"/>
  <c r="I83" i="1"/>
  <c r="L83" i="1"/>
  <c r="O83" i="1" s="1"/>
  <c r="AD55" i="999"/>
  <c r="AN55" i="999"/>
  <c r="AG55" i="999"/>
  <c r="AI55" i="999"/>
  <c r="AM55" i="999"/>
  <c r="AE55" i="999"/>
  <c r="AF55" i="999"/>
  <c r="AH55" i="999"/>
  <c r="AA56" i="999"/>
  <c r="AK47" i="172"/>
  <c r="AL47" i="172" s="1"/>
  <c r="H84" i="1"/>
  <c r="D84" i="1"/>
  <c r="Q93" i="999"/>
  <c r="T93" i="999" s="1"/>
  <c r="M93" i="999"/>
  <c r="Y48" i="172"/>
  <c r="AC48" i="172"/>
  <c r="F95" i="998"/>
  <c r="J94" i="998"/>
  <c r="U93" i="808" l="1" a="1"/>
  <c r="U93" i="808" s="1"/>
  <c r="S93" i="808" s="1"/>
  <c r="U91" i="808" a="1"/>
  <c r="U91" i="808" s="1"/>
  <c r="S91" i="808" s="1"/>
  <c r="U86" i="808" a="1"/>
  <c r="U86" i="808" s="1"/>
  <c r="S86" i="808" s="1"/>
  <c r="U87" i="808" a="1"/>
  <c r="U87" i="808" s="1"/>
  <c r="S87" i="808" s="1"/>
  <c r="U90" i="808" a="1"/>
  <c r="U90" i="808" s="1"/>
  <c r="S90" i="808" s="1"/>
  <c r="U92" i="808" a="1"/>
  <c r="U92" i="808" s="1"/>
  <c r="S92" i="808" s="1"/>
  <c r="W93" i="808" a="1"/>
  <c r="W93" i="808" s="1"/>
  <c r="U89" i="808" a="1"/>
  <c r="U89" i="808" s="1"/>
  <c r="S89" i="808" s="1"/>
  <c r="L94" i="808"/>
  <c r="O94" i="808" s="1"/>
  <c r="I94" i="808"/>
  <c r="D95" i="808"/>
  <c r="H95" i="808"/>
  <c r="U92" i="172"/>
  <c r="S92" i="172" s="1"/>
  <c r="U86" i="172"/>
  <c r="S86" i="172" s="1"/>
  <c r="U88" i="172"/>
  <c r="S88" i="172" s="1"/>
  <c r="U91" i="172"/>
  <c r="S91" i="172" s="1"/>
  <c r="U89" i="172"/>
  <c r="S89" i="172" s="1"/>
  <c r="U87" i="172"/>
  <c r="S87" i="172" s="1"/>
  <c r="U93" i="172"/>
  <c r="S93" i="172" s="1"/>
  <c r="U90" i="172"/>
  <c r="S90" i="172" s="1"/>
  <c r="W93" i="172"/>
  <c r="L94" i="172"/>
  <c r="O94" i="172" s="1"/>
  <c r="I94" i="172"/>
  <c r="H95" i="172"/>
  <c r="D95" i="172"/>
  <c r="M83" i="1"/>
  <c r="Q83" i="1"/>
  <c r="T83" i="1" s="1"/>
  <c r="D95" i="999"/>
  <c r="H95" i="999"/>
  <c r="AD47" i="998"/>
  <c r="AE47" i="998"/>
  <c r="AH47" i="998"/>
  <c r="AF47" i="998"/>
  <c r="AG47" i="998"/>
  <c r="AM47" i="998"/>
  <c r="AN47" i="998"/>
  <c r="AI47" i="998"/>
  <c r="AA48" i="998"/>
  <c r="AJ43" i="1"/>
  <c r="AK43" i="1"/>
  <c r="AL43" i="1" s="1"/>
  <c r="AM57" i="808"/>
  <c r="AD57" i="808"/>
  <c r="AN57" i="808"/>
  <c r="AG57" i="808"/>
  <c r="AH57" i="808"/>
  <c r="AI57" i="808"/>
  <c r="AE57" i="808"/>
  <c r="AF57" i="808"/>
  <c r="AA58" i="808"/>
  <c r="U90" i="999"/>
  <c r="S90" i="999" s="1"/>
  <c r="U91" i="999"/>
  <c r="S91" i="999" s="1"/>
  <c r="U88" i="999"/>
  <c r="S88" i="999" s="1"/>
  <c r="U92" i="999"/>
  <c r="S92" i="999" s="1"/>
  <c r="U93" i="999"/>
  <c r="S93" i="999" s="1"/>
  <c r="W93" i="999"/>
  <c r="U89" i="999"/>
  <c r="S89" i="999" s="1"/>
  <c r="Y56" i="999"/>
  <c r="AC56" i="999"/>
  <c r="AJ55" i="999"/>
  <c r="AK55" i="999"/>
  <c r="AL55" i="999" s="1"/>
  <c r="AF48" i="172"/>
  <c r="AH48" i="172"/>
  <c r="AN48" i="172"/>
  <c r="AI48" i="172"/>
  <c r="AE48" i="172"/>
  <c r="AG48" i="172"/>
  <c r="AD48" i="172"/>
  <c r="AM48" i="172"/>
  <c r="AA49" i="172"/>
  <c r="L94" i="998"/>
  <c r="O94" i="998" s="1"/>
  <c r="I94" i="998"/>
  <c r="H95" i="998"/>
  <c r="D95" i="998"/>
  <c r="U93" i="998" a="1"/>
  <c r="U93" i="998" s="1"/>
  <c r="S93" i="998" s="1"/>
  <c r="U88" i="998" a="1"/>
  <c r="U88" i="998" s="1"/>
  <c r="S88" i="998" s="1"/>
  <c r="U90" i="998" a="1"/>
  <c r="U90" i="998" s="1"/>
  <c r="S90" i="998" s="1"/>
  <c r="U91" i="998" a="1"/>
  <c r="U91" i="998" s="1"/>
  <c r="S91" i="998" s="1"/>
  <c r="U92" i="998" a="1"/>
  <c r="U92" i="998" s="1"/>
  <c r="S92" i="998" s="1"/>
  <c r="W93" i="998" a="1"/>
  <c r="W93" i="998" s="1"/>
  <c r="U86" i="998" a="1"/>
  <c r="U86" i="998" s="1"/>
  <c r="S86" i="998" s="1"/>
  <c r="U87" i="998" a="1"/>
  <c r="U87" i="998" s="1"/>
  <c r="S87" i="998" s="1"/>
  <c r="F85" i="1"/>
  <c r="J84" i="1"/>
  <c r="I94" i="999"/>
  <c r="L94" i="999"/>
  <c r="O94" i="999" s="1"/>
  <c r="AC44" i="1"/>
  <c r="Y44" i="1"/>
  <c r="M94" i="808" l="1"/>
  <c r="Q94" i="808"/>
  <c r="T94" i="808" s="1"/>
  <c r="X86" i="808" a="1"/>
  <c r="X86" i="808" s="1"/>
  <c r="X90" i="808" a="1"/>
  <c r="X90" i="808" s="1"/>
  <c r="X92" i="808" a="1"/>
  <c r="X92" i="808" s="1"/>
  <c r="X89" i="808" a="1"/>
  <c r="X89" i="808" s="1"/>
  <c r="X91" i="808" a="1"/>
  <c r="X91" i="808" s="1"/>
  <c r="X87" i="808" a="1"/>
  <c r="X87" i="808" s="1"/>
  <c r="X93" i="808" a="1"/>
  <c r="X93" i="808" s="1"/>
  <c r="X88" i="808" a="1"/>
  <c r="X88" i="808" s="1"/>
  <c r="F96" i="808"/>
  <c r="J95" i="808"/>
  <c r="J95" i="172"/>
  <c r="F96" i="172"/>
  <c r="Q94" i="172"/>
  <c r="T94" i="172" s="1"/>
  <c r="M94" i="172"/>
  <c r="X87" i="172"/>
  <c r="X93" i="172"/>
  <c r="X89" i="172"/>
  <c r="X90" i="172"/>
  <c r="X92" i="172"/>
  <c r="X86" i="172"/>
  <c r="X88" i="172"/>
  <c r="X91" i="172"/>
  <c r="AF44" i="1"/>
  <c r="AD44" i="1"/>
  <c r="AG44" i="1"/>
  <c r="AE44" i="1"/>
  <c r="AN44" i="1"/>
  <c r="AM44" i="1"/>
  <c r="AI44" i="1"/>
  <c r="AH44" i="1"/>
  <c r="AA45" i="1"/>
  <c r="X88" i="998" a="1"/>
  <c r="X88" i="998" s="1"/>
  <c r="X87" i="998" a="1"/>
  <c r="X87" i="998" s="1"/>
  <c r="X92" i="998" a="1"/>
  <c r="X92" i="998" s="1"/>
  <c r="X91" i="998" a="1"/>
  <c r="X91" i="998" s="1"/>
  <c r="X93" i="998" a="1"/>
  <c r="X93" i="998" s="1"/>
  <c r="X90" i="998" a="1"/>
  <c r="X90" i="998" s="1"/>
  <c r="X89" i="998" a="1"/>
  <c r="X89" i="998" s="1"/>
  <c r="X86" i="998" a="1"/>
  <c r="X86" i="998" s="1"/>
  <c r="AJ48" i="172"/>
  <c r="AK48" i="172"/>
  <c r="AL48" i="172" s="1"/>
  <c r="AK57" i="808"/>
  <c r="AL57" i="808" s="1"/>
  <c r="AJ57" i="808"/>
  <c r="X92" i="999"/>
  <c r="X93" i="999"/>
  <c r="X90" i="999"/>
  <c r="X87" i="999"/>
  <c r="X89" i="999"/>
  <c r="X88" i="999"/>
  <c r="X91" i="999"/>
  <c r="X86" i="999"/>
  <c r="Y58" i="808"/>
  <c r="AC58" i="808"/>
  <c r="AC48" i="998"/>
  <c r="Y48" i="998"/>
  <c r="AJ47" i="998"/>
  <c r="AK47" i="998"/>
  <c r="AL47" i="998" s="1"/>
  <c r="M94" i="999"/>
  <c r="Q94" i="999"/>
  <c r="T94" i="999" s="1"/>
  <c r="I84" i="1"/>
  <c r="L84" i="1"/>
  <c r="O84" i="1" s="1"/>
  <c r="J95" i="998"/>
  <c r="F96" i="998"/>
  <c r="J95" i="999"/>
  <c r="F96" i="999"/>
  <c r="D85" i="1"/>
  <c r="H85" i="1"/>
  <c r="Q94" i="998"/>
  <c r="T94" i="998" s="1"/>
  <c r="M94" i="998"/>
  <c r="AM56" i="999"/>
  <c r="AE56" i="999"/>
  <c r="AF56" i="999"/>
  <c r="AD56" i="999"/>
  <c r="AH56" i="999"/>
  <c r="AG56" i="999"/>
  <c r="AN56" i="999"/>
  <c r="AI56" i="999"/>
  <c r="AA57" i="999"/>
  <c r="Y49" i="172"/>
  <c r="AC49" i="172"/>
  <c r="L95" i="808" l="1"/>
  <c r="O95" i="808" s="1"/>
  <c r="I95" i="808"/>
  <c r="H96" i="808"/>
  <c r="D96" i="808"/>
  <c r="H96" i="172"/>
  <c r="D96" i="172"/>
  <c r="L95" i="172"/>
  <c r="O95" i="172" s="1"/>
  <c r="I95" i="172"/>
  <c r="H96" i="998"/>
  <c r="D96" i="998"/>
  <c r="AC57" i="999"/>
  <c r="Y57" i="999"/>
  <c r="I95" i="998"/>
  <c r="L95" i="998"/>
  <c r="O95" i="998" s="1"/>
  <c r="AD48" i="998"/>
  <c r="AM48" i="998"/>
  <c r="AH48" i="998"/>
  <c r="AE48" i="998"/>
  <c r="AG48" i="998"/>
  <c r="AF48" i="998"/>
  <c r="AI48" i="998"/>
  <c r="AN48" i="998"/>
  <c r="AA49" i="998"/>
  <c r="Q84" i="1"/>
  <c r="T84" i="1" s="1"/>
  <c r="M84" i="1"/>
  <c r="H96" i="999"/>
  <c r="D96" i="999"/>
  <c r="AD58" i="808"/>
  <c r="AM58" i="808"/>
  <c r="AE58" i="808"/>
  <c r="AI58" i="808"/>
  <c r="AN58" i="808"/>
  <c r="AF58" i="808"/>
  <c r="AH58" i="808"/>
  <c r="AG58" i="808"/>
  <c r="AA59" i="808"/>
  <c r="AJ56" i="999"/>
  <c r="AK56" i="999"/>
  <c r="AL56" i="999" s="1"/>
  <c r="I95" i="999"/>
  <c r="L95" i="999"/>
  <c r="O95" i="999" s="1"/>
  <c r="AK44" i="1"/>
  <c r="AL44" i="1" s="1"/>
  <c r="AJ44" i="1"/>
  <c r="J85" i="1"/>
  <c r="F86" i="1"/>
  <c r="AN49" i="172"/>
  <c r="AM49" i="172"/>
  <c r="AG49" i="172"/>
  <c r="AD49" i="172"/>
  <c r="AH49" i="172"/>
  <c r="AE49" i="172"/>
  <c r="AI49" i="172"/>
  <c r="AF49" i="172"/>
  <c r="AA50" i="172"/>
  <c r="Y45" i="1"/>
  <c r="AC45" i="1"/>
  <c r="Q95" i="808" l="1"/>
  <c r="T95" i="808" s="1"/>
  <c r="M95" i="808"/>
  <c r="J96" i="808"/>
  <c r="F97" i="808"/>
  <c r="M95" i="172"/>
  <c r="Q95" i="172"/>
  <c r="T95" i="172" s="1"/>
  <c r="J96" i="172"/>
  <c r="F97" i="172"/>
  <c r="AC50" i="172"/>
  <c r="Y50" i="172"/>
  <c r="M95" i="999"/>
  <c r="Q95" i="999"/>
  <c r="T95" i="999" s="1"/>
  <c r="Y59" i="808"/>
  <c r="AC59" i="808"/>
  <c r="AJ58" i="808"/>
  <c r="AK58" i="808"/>
  <c r="AL58" i="808" s="1"/>
  <c r="F97" i="999"/>
  <c r="J96" i="999"/>
  <c r="H86" i="1"/>
  <c r="D86" i="1"/>
  <c r="Y49" i="998"/>
  <c r="AC49" i="998"/>
  <c r="AK48" i="998"/>
  <c r="AL48" i="998" s="1"/>
  <c r="AJ48" i="998"/>
  <c r="Q95" i="998"/>
  <c r="T95" i="998" s="1"/>
  <c r="M95" i="998"/>
  <c r="J96" i="998"/>
  <c r="F97" i="998"/>
  <c r="L85" i="1"/>
  <c r="O85" i="1" s="1"/>
  <c r="I85" i="1"/>
  <c r="AG45" i="1"/>
  <c r="AN45" i="1"/>
  <c r="AH45" i="1"/>
  <c r="AF45" i="1"/>
  <c r="AE45" i="1"/>
  <c r="AI45" i="1"/>
  <c r="AD45" i="1"/>
  <c r="AM45" i="1"/>
  <c r="AA46" i="1"/>
  <c r="AK49" i="172"/>
  <c r="AL49" i="172" s="1"/>
  <c r="AJ49" i="172"/>
  <c r="AM57" i="999"/>
  <c r="AI57" i="999"/>
  <c r="AG57" i="999"/>
  <c r="AD57" i="999"/>
  <c r="AN57" i="999"/>
  <c r="AE57" i="999"/>
  <c r="AF57" i="999"/>
  <c r="AA58" i="999"/>
  <c r="D97" i="808" l="1"/>
  <c r="H97" i="808"/>
  <c r="L96" i="808"/>
  <c r="O96" i="808" s="1"/>
  <c r="I96" i="808"/>
  <c r="H97" i="172"/>
  <c r="D97" i="172"/>
  <c r="L96" i="172"/>
  <c r="O96" i="172" s="1"/>
  <c r="I96" i="172"/>
  <c r="AK57" i="999"/>
  <c r="AL57" i="999" s="1"/>
  <c r="AJ45" i="1"/>
  <c r="AK45" i="1"/>
  <c r="AL45" i="1" s="1"/>
  <c r="M85" i="1"/>
  <c r="Q85" i="1"/>
  <c r="T85" i="1" s="1"/>
  <c r="AE49" i="998"/>
  <c r="AG49" i="998"/>
  <c r="AN49" i="998"/>
  <c r="AF49" i="998"/>
  <c r="AM49" i="998"/>
  <c r="AD49" i="998"/>
  <c r="AI49" i="998"/>
  <c r="AA50" i="998"/>
  <c r="L96" i="999"/>
  <c r="O96" i="999" s="1"/>
  <c r="I96" i="999"/>
  <c r="H97" i="998"/>
  <c r="D97" i="998"/>
  <c r="D97" i="999"/>
  <c r="H97" i="999"/>
  <c r="AF50" i="172"/>
  <c r="AD50" i="172"/>
  <c r="AE50" i="172"/>
  <c r="AH50" i="172"/>
  <c r="AN50" i="172"/>
  <c r="AM50" i="172"/>
  <c r="AI50" i="172"/>
  <c r="AG50" i="172"/>
  <c r="AA51" i="172"/>
  <c r="I96" i="998"/>
  <c r="L96" i="998"/>
  <c r="O96" i="998" s="1"/>
  <c r="AF59" i="808"/>
  <c r="AI59" i="808"/>
  <c r="AE59" i="808"/>
  <c r="AM59" i="808"/>
  <c r="AH59" i="808"/>
  <c r="AN59" i="808"/>
  <c r="AD59" i="808"/>
  <c r="AG59" i="808"/>
  <c r="AA60" i="808"/>
  <c r="AC58" i="999"/>
  <c r="Y58" i="999"/>
  <c r="J86" i="1"/>
  <c r="F87" i="1"/>
  <c r="AC46" i="1"/>
  <c r="Y46" i="1"/>
  <c r="J97" i="808" l="1"/>
  <c r="F98" i="808"/>
  <c r="Q96" i="808"/>
  <c r="T96" i="808" s="1"/>
  <c r="M96" i="808"/>
  <c r="F98" i="172"/>
  <c r="J97" i="172"/>
  <c r="Q96" i="172"/>
  <c r="T96" i="172" s="1"/>
  <c r="M96" i="172"/>
  <c r="AC51" i="172"/>
  <c r="Y51" i="172"/>
  <c r="F98" i="999"/>
  <c r="J97" i="999"/>
  <c r="AM46" i="1"/>
  <c r="AE46" i="1"/>
  <c r="AD46" i="1"/>
  <c r="AH46" i="1"/>
  <c r="AF46" i="1"/>
  <c r="AI46" i="1"/>
  <c r="AG46" i="1"/>
  <c r="AN46" i="1"/>
  <c r="AA47" i="1"/>
  <c r="AG58" i="999"/>
  <c r="AD58" i="999"/>
  <c r="AF58" i="999"/>
  <c r="AH58" i="999"/>
  <c r="AN58" i="999"/>
  <c r="AI58" i="999"/>
  <c r="AE58" i="999"/>
  <c r="AM58" i="999"/>
  <c r="AA59" i="999"/>
  <c r="J97" i="998"/>
  <c r="F98" i="998"/>
  <c r="AC60" i="808"/>
  <c r="Y60" i="808"/>
  <c r="D87" i="1"/>
  <c r="H87" i="1"/>
  <c r="Q96" i="998"/>
  <c r="T96" i="998" s="1"/>
  <c r="M96" i="998"/>
  <c r="AK49" i="998"/>
  <c r="AL49" i="998" s="1"/>
  <c r="AJ50" i="172"/>
  <c r="AK50" i="172"/>
  <c r="AL50" i="172" s="1"/>
  <c r="I86" i="1"/>
  <c r="L86" i="1"/>
  <c r="O86" i="1" s="1"/>
  <c r="AK59" i="808"/>
  <c r="AL59" i="808" s="1"/>
  <c r="AJ59" i="808"/>
  <c r="M96" i="999"/>
  <c r="Q96" i="999"/>
  <c r="T96" i="999" s="1"/>
  <c r="AC50" i="998"/>
  <c r="Y50" i="998"/>
  <c r="H98" i="808" l="1"/>
  <c r="D98" i="808"/>
  <c r="I97" i="808"/>
  <c r="L97" i="808"/>
  <c r="O97" i="808" s="1"/>
  <c r="L97" i="172"/>
  <c r="O97" i="172" s="1"/>
  <c r="I97" i="172"/>
  <c r="D98" i="172"/>
  <c r="H98" i="172"/>
  <c r="Q86" i="1"/>
  <c r="T86" i="1" s="1"/>
  <c r="M86" i="1"/>
  <c r="AC59" i="999"/>
  <c r="Y59" i="999"/>
  <c r="J87" i="1"/>
  <c r="F88" i="1"/>
  <c r="AC47" i="1"/>
  <c r="Y47" i="1"/>
  <c r="I97" i="999"/>
  <c r="L97" i="999"/>
  <c r="O97" i="999" s="1"/>
  <c r="D98" i="999"/>
  <c r="H98" i="999"/>
  <c r="AF60" i="808"/>
  <c r="AE60" i="808"/>
  <c r="AG60" i="808"/>
  <c r="AI60" i="808"/>
  <c r="AM60" i="808"/>
  <c r="AN60" i="808"/>
  <c r="AD60" i="808"/>
  <c r="AH60" i="808"/>
  <c r="AA61" i="808"/>
  <c r="H98" i="998"/>
  <c r="D98" i="998"/>
  <c r="AD50" i="998"/>
  <c r="AE50" i="998"/>
  <c r="AG50" i="998"/>
  <c r="AI50" i="998"/>
  <c r="AM50" i="998"/>
  <c r="AN50" i="998"/>
  <c r="AF50" i="998"/>
  <c r="AA51" i="998"/>
  <c r="L97" i="998"/>
  <c r="O97" i="998" s="1"/>
  <c r="I97" i="998"/>
  <c r="AK58" i="999"/>
  <c r="AL58" i="999" s="1"/>
  <c r="AJ58" i="999"/>
  <c r="AJ46" i="1"/>
  <c r="AK46" i="1"/>
  <c r="AL46" i="1" s="1"/>
  <c r="AD51" i="172"/>
  <c r="AE51" i="172"/>
  <c r="AG51" i="172"/>
  <c r="AH51" i="172"/>
  <c r="AF51" i="172"/>
  <c r="AM51" i="172"/>
  <c r="AI51" i="172"/>
  <c r="AN51" i="172"/>
  <c r="AA52" i="172"/>
  <c r="Q97" i="808" l="1"/>
  <c r="T97" i="808" s="1"/>
  <c r="M97" i="808"/>
  <c r="F99" i="808"/>
  <c r="J98" i="808"/>
  <c r="J98" i="172"/>
  <c r="F99" i="172"/>
  <c r="Q97" i="172"/>
  <c r="T97" i="172" s="1"/>
  <c r="M97" i="172"/>
  <c r="F99" i="999"/>
  <c r="J98" i="999"/>
  <c r="L87" i="1"/>
  <c r="O87" i="1" s="1"/>
  <c r="I87" i="1"/>
  <c r="M97" i="998"/>
  <c r="Q97" i="998"/>
  <c r="T97" i="998" s="1"/>
  <c r="AC61" i="808"/>
  <c r="Y61" i="808"/>
  <c r="AJ60" i="808"/>
  <c r="AK60" i="808"/>
  <c r="AL60" i="808" s="1"/>
  <c r="Q97" i="999"/>
  <c r="T97" i="999" s="1"/>
  <c r="M97" i="999"/>
  <c r="AD59" i="999"/>
  <c r="AE59" i="999"/>
  <c r="AH59" i="999"/>
  <c r="AG59" i="999"/>
  <c r="AN59" i="999"/>
  <c r="AI59" i="999"/>
  <c r="AF59" i="999"/>
  <c r="AM59" i="999"/>
  <c r="AA60" i="999"/>
  <c r="AK50" i="998"/>
  <c r="AL50" i="998" s="1"/>
  <c r="Y51" i="998"/>
  <c r="AC51" i="998"/>
  <c r="Y52" i="172"/>
  <c r="AC52" i="172"/>
  <c r="AK51" i="172"/>
  <c r="AL51" i="172" s="1"/>
  <c r="AJ51" i="172"/>
  <c r="AM47" i="1"/>
  <c r="AI47" i="1"/>
  <c r="AE47" i="1"/>
  <c r="AD47" i="1"/>
  <c r="AN47" i="1"/>
  <c r="AH47" i="1"/>
  <c r="AF47" i="1"/>
  <c r="AG47" i="1"/>
  <c r="AA48" i="1"/>
  <c r="J98" i="998"/>
  <c r="F99" i="998"/>
  <c r="D88" i="1"/>
  <c r="H88" i="1"/>
  <c r="L98" i="808" l="1"/>
  <c r="O98" i="808" s="1"/>
  <c r="I98" i="808"/>
  <c r="H99" i="808"/>
  <c r="D99" i="808"/>
  <c r="I98" i="172"/>
  <c r="L98" i="172"/>
  <c r="O98" i="172" s="1"/>
  <c r="H99" i="172"/>
  <c r="D99" i="172"/>
  <c r="H99" i="998"/>
  <c r="D99" i="998"/>
  <c r="J88" i="1"/>
  <c r="F89" i="1"/>
  <c r="AJ47" i="1"/>
  <c r="AK47" i="1"/>
  <c r="AL47" i="1" s="1"/>
  <c r="AE51" i="998"/>
  <c r="AN51" i="998"/>
  <c r="AM51" i="998"/>
  <c r="AG51" i="998"/>
  <c r="AF51" i="998"/>
  <c r="AD51" i="998"/>
  <c r="AI51" i="998"/>
  <c r="AH51" i="998"/>
  <c r="AA52" i="998"/>
  <c r="I98" i="998"/>
  <c r="L98" i="998"/>
  <c r="O98" i="998" s="1"/>
  <c r="Y60" i="999"/>
  <c r="AC60" i="999"/>
  <c r="Q87" i="1"/>
  <c r="T87" i="1" s="1"/>
  <c r="M87" i="1"/>
  <c r="AC48" i="1"/>
  <c r="Y48" i="1"/>
  <c r="AJ59" i="999"/>
  <c r="AK59" i="999"/>
  <c r="AL59" i="999" s="1"/>
  <c r="AG52" i="172"/>
  <c r="AN52" i="172"/>
  <c r="AM52" i="172"/>
  <c r="AE52" i="172"/>
  <c r="AH52" i="172"/>
  <c r="AI52" i="172"/>
  <c r="AF52" i="172"/>
  <c r="AD52" i="172"/>
  <c r="AA53" i="172"/>
  <c r="I98" i="999"/>
  <c r="L98" i="999"/>
  <c r="O98" i="999" s="1"/>
  <c r="AI61" i="808"/>
  <c r="AN61" i="808"/>
  <c r="AH61" i="808"/>
  <c r="AD61" i="808"/>
  <c r="AE61" i="808"/>
  <c r="AM61" i="808"/>
  <c r="AF61" i="808"/>
  <c r="AG61" i="808"/>
  <c r="AA62" i="808"/>
  <c r="D99" i="999"/>
  <c r="H99" i="999"/>
  <c r="J99" i="808" l="1"/>
  <c r="F100" i="808"/>
  <c r="Q98" i="808"/>
  <c r="T98" i="808" s="1"/>
  <c r="M98" i="808"/>
  <c r="J99" i="172"/>
  <c r="F100" i="172"/>
  <c r="M98" i="172"/>
  <c r="Q98" i="172"/>
  <c r="T98" i="172" s="1"/>
  <c r="AC52" i="998"/>
  <c r="Y52" i="998"/>
  <c r="AJ61" i="808"/>
  <c r="AK61" i="808"/>
  <c r="AL61" i="808" s="1"/>
  <c r="Y62" i="808"/>
  <c r="AC62" i="808"/>
  <c r="L88" i="1"/>
  <c r="O88" i="1" s="1"/>
  <c r="I88" i="1"/>
  <c r="AC53" i="172"/>
  <c r="Y53" i="172"/>
  <c r="M98" i="998"/>
  <c r="Q98" i="998"/>
  <c r="T98" i="998" s="1"/>
  <c r="AD48" i="1"/>
  <c r="AE48" i="1"/>
  <c r="AI48" i="1"/>
  <c r="AG48" i="1"/>
  <c r="AN48" i="1"/>
  <c r="AF48" i="1"/>
  <c r="AH48" i="1"/>
  <c r="AM48" i="1"/>
  <c r="AA49" i="1"/>
  <c r="F100" i="998"/>
  <c r="J99" i="998"/>
  <c r="AG60" i="999"/>
  <c r="AN60" i="999"/>
  <c r="AM60" i="999"/>
  <c r="AI60" i="999"/>
  <c r="AD60" i="999"/>
  <c r="AH60" i="999"/>
  <c r="AE60" i="999"/>
  <c r="AF60" i="999"/>
  <c r="AA61" i="999"/>
  <c r="Q98" i="999"/>
  <c r="T98" i="999" s="1"/>
  <c r="M98" i="999"/>
  <c r="J99" i="999"/>
  <c r="F100" i="999"/>
  <c r="AJ52" i="172"/>
  <c r="AK52" i="172"/>
  <c r="AL52" i="172" s="1"/>
  <c r="AJ51" i="998"/>
  <c r="AK51" i="998"/>
  <c r="AL51" i="998" s="1"/>
  <c r="D89" i="1"/>
  <c r="H89" i="1"/>
  <c r="H100" i="808" l="1"/>
  <c r="D100" i="808"/>
  <c r="L99" i="808"/>
  <c r="O99" i="808" s="1"/>
  <c r="I99" i="808"/>
  <c r="H100" i="172"/>
  <c r="D100" i="172"/>
  <c r="L99" i="172"/>
  <c r="O99" i="172" s="1"/>
  <c r="I99" i="172"/>
  <c r="Q88" i="1"/>
  <c r="T88" i="1" s="1"/>
  <c r="M88" i="1"/>
  <c r="L99" i="998"/>
  <c r="O99" i="998" s="1"/>
  <c r="I99" i="998"/>
  <c r="D100" i="998"/>
  <c r="H100" i="998"/>
  <c r="AM53" i="172"/>
  <c r="AH53" i="172"/>
  <c r="AF53" i="172"/>
  <c r="AI53" i="172"/>
  <c r="AN53" i="172"/>
  <c r="AE53" i="172"/>
  <c r="AG53" i="172"/>
  <c r="AD53" i="172"/>
  <c r="AA54" i="172"/>
  <c r="D100" i="999"/>
  <c r="H100" i="999"/>
  <c r="Y49" i="1"/>
  <c r="AC49" i="1"/>
  <c r="AK48" i="1"/>
  <c r="AL48" i="1" s="1"/>
  <c r="AJ48" i="1"/>
  <c r="AN62" i="808"/>
  <c r="AD62" i="808"/>
  <c r="AM62" i="808"/>
  <c r="AI62" i="808"/>
  <c r="AE62" i="808"/>
  <c r="AG62" i="808"/>
  <c r="AF62" i="808"/>
  <c r="AH62" i="808"/>
  <c r="AA63" i="808"/>
  <c r="AK60" i="999"/>
  <c r="AL60" i="999" s="1"/>
  <c r="AJ60" i="999"/>
  <c r="I99" i="999"/>
  <c r="L99" i="999"/>
  <c r="O99" i="999" s="1"/>
  <c r="J89" i="1"/>
  <c r="F90" i="1"/>
  <c r="AC61" i="999"/>
  <c r="Y61" i="999"/>
  <c r="AG52" i="998"/>
  <c r="AH52" i="998"/>
  <c r="AD52" i="998"/>
  <c r="AE52" i="998"/>
  <c r="AF52" i="998"/>
  <c r="AN52" i="998"/>
  <c r="AM52" i="998"/>
  <c r="AI52" i="998"/>
  <c r="AA53" i="998"/>
  <c r="Q99" i="808" l="1"/>
  <c r="T99" i="808" s="1"/>
  <c r="M99" i="808"/>
  <c r="F101" i="808"/>
  <c r="J100" i="808"/>
  <c r="M99" i="172"/>
  <c r="Q99" i="172"/>
  <c r="T99" i="172" s="1"/>
  <c r="J100" i="172"/>
  <c r="F101" i="172"/>
  <c r="AG61" i="999"/>
  <c r="AI61" i="999"/>
  <c r="AD61" i="999"/>
  <c r="AH61" i="999"/>
  <c r="AE61" i="999"/>
  <c r="AN61" i="999"/>
  <c r="AF61" i="999"/>
  <c r="AM61" i="999"/>
  <c r="AA62" i="999"/>
  <c r="M99" i="998"/>
  <c r="Q99" i="998"/>
  <c r="T99" i="998" s="1"/>
  <c r="Y63" i="808"/>
  <c r="AC63" i="808"/>
  <c r="L89" i="1"/>
  <c r="O89" i="1" s="1"/>
  <c r="I89" i="1"/>
  <c r="AK62" i="808"/>
  <c r="AL62" i="808" s="1"/>
  <c r="AJ62" i="808"/>
  <c r="D90" i="1"/>
  <c r="H90" i="1"/>
  <c r="Y54" i="172"/>
  <c r="AC54" i="172"/>
  <c r="F101" i="999"/>
  <c r="J100" i="999"/>
  <c r="AK52" i="998"/>
  <c r="AL52" i="998" s="1"/>
  <c r="AJ52" i="998"/>
  <c r="Y53" i="998"/>
  <c r="AC53" i="998"/>
  <c r="Q99" i="999"/>
  <c r="T99" i="999" s="1"/>
  <c r="M99" i="999"/>
  <c r="AN49" i="1"/>
  <c r="AI49" i="1"/>
  <c r="AG49" i="1"/>
  <c r="AD49" i="1"/>
  <c r="AF49" i="1"/>
  <c r="AM49" i="1"/>
  <c r="AH49" i="1"/>
  <c r="AE49" i="1"/>
  <c r="AA50" i="1"/>
  <c r="AJ53" i="172"/>
  <c r="AK53" i="172"/>
  <c r="AL53" i="172" s="1"/>
  <c r="F101" i="998"/>
  <c r="J100" i="998"/>
  <c r="I100" i="808" l="1"/>
  <c r="L100" i="808"/>
  <c r="O100" i="808" s="1"/>
  <c r="D101" i="808"/>
  <c r="H101" i="808"/>
  <c r="D101" i="172"/>
  <c r="H101" i="172"/>
  <c r="I100" i="172"/>
  <c r="L100" i="172"/>
  <c r="O100" i="172" s="1"/>
  <c r="H101" i="999"/>
  <c r="D101" i="999"/>
  <c r="Q89" i="1"/>
  <c r="T89" i="1" s="1"/>
  <c r="M89" i="1"/>
  <c r="Y50" i="1"/>
  <c r="AC50" i="1"/>
  <c r="AH54" i="172"/>
  <c r="AM54" i="172"/>
  <c r="AE54" i="172"/>
  <c r="AG54" i="172"/>
  <c r="AF54" i="172"/>
  <c r="AD54" i="172"/>
  <c r="AI54" i="172"/>
  <c r="AN54" i="172"/>
  <c r="AA55" i="172"/>
  <c r="AF63" i="808"/>
  <c r="AI63" i="808"/>
  <c r="AG63" i="808"/>
  <c r="AN63" i="808"/>
  <c r="AH63" i="808"/>
  <c r="AE63" i="808"/>
  <c r="AD63" i="808"/>
  <c r="AM63" i="808"/>
  <c r="AA64" i="808"/>
  <c r="AE53" i="998"/>
  <c r="AD53" i="998"/>
  <c r="AN53" i="998"/>
  <c r="AI53" i="998"/>
  <c r="AG53" i="998"/>
  <c r="AH53" i="998"/>
  <c r="AM53" i="998"/>
  <c r="AF53" i="998"/>
  <c r="AA54" i="998"/>
  <c r="F91" i="1"/>
  <c r="J90" i="1"/>
  <c r="D101" i="998"/>
  <c r="H101" i="998"/>
  <c r="AJ61" i="999"/>
  <c r="AK61" i="999"/>
  <c r="AL61" i="999" s="1"/>
  <c r="AK49" i="1"/>
  <c r="AL49" i="1" s="1"/>
  <c r="AJ49" i="1"/>
  <c r="I100" i="998"/>
  <c r="L100" i="998"/>
  <c r="O100" i="998" s="1"/>
  <c r="I100" i="999"/>
  <c r="L100" i="999"/>
  <c r="O100" i="999" s="1"/>
  <c r="Y62" i="999"/>
  <c r="AC62" i="999"/>
  <c r="F102" i="808" l="1"/>
  <c r="J101" i="808"/>
  <c r="M100" i="808"/>
  <c r="Q100" i="808"/>
  <c r="T100" i="808" s="1"/>
  <c r="Q100" i="172"/>
  <c r="T100" i="172" s="1"/>
  <c r="M100" i="172"/>
  <c r="F102" i="172"/>
  <c r="J101" i="172"/>
  <c r="H91" i="1"/>
  <c r="D91" i="1"/>
  <c r="Q100" i="999"/>
  <c r="T100" i="999" s="1"/>
  <c r="M100" i="999"/>
  <c r="L90" i="1"/>
  <c r="O90" i="1" s="1"/>
  <c r="I90" i="1"/>
  <c r="AI50" i="1"/>
  <c r="AF50" i="1"/>
  <c r="AD50" i="1"/>
  <c r="AE50" i="1"/>
  <c r="AG50" i="1"/>
  <c r="AM50" i="1"/>
  <c r="AN50" i="1"/>
  <c r="AA51" i="1"/>
  <c r="AK54" i="172"/>
  <c r="AL54" i="172" s="1"/>
  <c r="AJ54" i="172"/>
  <c r="Q100" i="998"/>
  <c r="T100" i="998" s="1"/>
  <c r="M100" i="998"/>
  <c r="J101" i="999"/>
  <c r="F102" i="999"/>
  <c r="AK53" i="998"/>
  <c r="AL53" i="998" s="1"/>
  <c r="AJ53" i="998"/>
  <c r="U87" i="1"/>
  <c r="S87" i="1" s="1"/>
  <c r="U83" i="1"/>
  <c r="S83" i="1" s="1"/>
  <c r="U84" i="1"/>
  <c r="S84" i="1" s="1"/>
  <c r="U86" i="1"/>
  <c r="S86" i="1" s="1"/>
  <c r="U88" i="1"/>
  <c r="S88" i="1" s="1"/>
  <c r="W89" i="1"/>
  <c r="U85" i="1"/>
  <c r="S85" i="1" s="1"/>
  <c r="U89" i="1"/>
  <c r="S89" i="1" s="1"/>
  <c r="U82" i="1"/>
  <c r="S82" i="1" s="1"/>
  <c r="Y54" i="998"/>
  <c r="AC54" i="998"/>
  <c r="AC64" i="808"/>
  <c r="Y64" i="808"/>
  <c r="AE62" i="999"/>
  <c r="AM62" i="999"/>
  <c r="AN62" i="999"/>
  <c r="AD62" i="999"/>
  <c r="AG62" i="999"/>
  <c r="AF62" i="999"/>
  <c r="AI62" i="999"/>
  <c r="AH62" i="999"/>
  <c r="AA63" i="999"/>
  <c r="F102" i="998"/>
  <c r="J101" i="998"/>
  <c r="Y55" i="172"/>
  <c r="AC55" i="172"/>
  <c r="AJ63" i="808"/>
  <c r="AK63" i="808"/>
  <c r="AL63" i="808" s="1"/>
  <c r="L101" i="808" l="1"/>
  <c r="O101" i="808" s="1"/>
  <c r="I101" i="808"/>
  <c r="D102" i="808"/>
  <c r="H102" i="808"/>
  <c r="L101" i="172"/>
  <c r="O101" i="172" s="1"/>
  <c r="I101" i="172"/>
  <c r="D102" i="172"/>
  <c r="H102" i="172"/>
  <c r="D102" i="999"/>
  <c r="H102" i="999"/>
  <c r="M90" i="1"/>
  <c r="Q90" i="1"/>
  <c r="H102" i="998"/>
  <c r="D102" i="998"/>
  <c r="AN55" i="172"/>
  <c r="AD55" i="172"/>
  <c r="AE55" i="172"/>
  <c r="AM55" i="172"/>
  <c r="AI55" i="172"/>
  <c r="AG55" i="172"/>
  <c r="AF55" i="172"/>
  <c r="AA56" i="172"/>
  <c r="AC51" i="1"/>
  <c r="Y51" i="1"/>
  <c r="AJ62" i="999"/>
  <c r="AK62" i="999"/>
  <c r="AL62" i="999" s="1"/>
  <c r="L101" i="998"/>
  <c r="O101" i="998" s="1"/>
  <c r="I101" i="998"/>
  <c r="L101" i="999"/>
  <c r="O101" i="999" s="1"/>
  <c r="I101" i="999"/>
  <c r="AN64" i="808"/>
  <c r="AD64" i="808"/>
  <c r="AM64" i="808"/>
  <c r="AI64" i="808"/>
  <c r="AE64" i="808"/>
  <c r="AF64" i="808"/>
  <c r="AH64" i="808"/>
  <c r="AG64" i="808"/>
  <c r="AA65" i="808"/>
  <c r="Y63" i="999"/>
  <c r="AC63" i="999"/>
  <c r="X85" i="1"/>
  <c r="X88" i="1"/>
  <c r="X84" i="1"/>
  <c r="X87" i="1"/>
  <c r="X86" i="1"/>
  <c r="X89" i="1"/>
  <c r="T90" i="1"/>
  <c r="X82" i="1"/>
  <c r="X83" i="1"/>
  <c r="AE54" i="998"/>
  <c r="AI54" i="998"/>
  <c r="AF54" i="998"/>
  <c r="AM54" i="998"/>
  <c r="AD54" i="998"/>
  <c r="AH54" i="998"/>
  <c r="AG54" i="998"/>
  <c r="AN54" i="998"/>
  <c r="AA55" i="998"/>
  <c r="AK50" i="1"/>
  <c r="AL50" i="1" s="1"/>
  <c r="F92" i="1"/>
  <c r="J91" i="1"/>
  <c r="J102" i="808" l="1"/>
  <c r="F103" i="808"/>
  <c r="Q101" i="808"/>
  <c r="T101" i="808" s="1"/>
  <c r="M101" i="808"/>
  <c r="J102" i="172"/>
  <c r="F103" i="172"/>
  <c r="M101" i="172"/>
  <c r="Q101" i="172"/>
  <c r="T101" i="172" s="1"/>
  <c r="AK64" i="808"/>
  <c r="AL64" i="808" s="1"/>
  <c r="AJ64" i="808"/>
  <c r="AC65" i="808"/>
  <c r="Y65" i="808"/>
  <c r="Q101" i="998"/>
  <c r="T101" i="998" s="1"/>
  <c r="M101" i="998"/>
  <c r="F103" i="998"/>
  <c r="J102" i="998"/>
  <c r="D92" i="1"/>
  <c r="H92" i="1"/>
  <c r="AK54" i="998"/>
  <c r="AL54" i="998" s="1"/>
  <c r="AJ54" i="998"/>
  <c r="AN63" i="999"/>
  <c r="AM63" i="999"/>
  <c r="AI63" i="999"/>
  <c r="AG63" i="999"/>
  <c r="AD63" i="999"/>
  <c r="AE63" i="999"/>
  <c r="AF63" i="999"/>
  <c r="AA64" i="999"/>
  <c r="AC55" i="998"/>
  <c r="Y55" i="998"/>
  <c r="L91" i="1"/>
  <c r="O91" i="1" s="1"/>
  <c r="I91" i="1"/>
  <c r="AM51" i="1"/>
  <c r="AF51" i="1"/>
  <c r="AI51" i="1"/>
  <c r="AN51" i="1"/>
  <c r="AG51" i="1"/>
  <c r="AE51" i="1"/>
  <c r="AH51" i="1"/>
  <c r="AD51" i="1"/>
  <c r="AA52" i="1"/>
  <c r="AK55" i="172"/>
  <c r="AL55" i="172" s="1"/>
  <c r="F103" i="999"/>
  <c r="J102" i="999"/>
  <c r="Q101" i="999"/>
  <c r="T101" i="999" s="1"/>
  <c r="M101" i="999"/>
  <c r="Y56" i="172"/>
  <c r="AC56" i="172"/>
  <c r="U94" i="808" l="1" a="1"/>
  <c r="U94" i="808" s="1"/>
  <c r="S94" i="808" s="1"/>
  <c r="U95" i="808" a="1"/>
  <c r="U95" i="808" s="1"/>
  <c r="S95" i="808" s="1"/>
  <c r="U99" i="808" a="1"/>
  <c r="U99" i="808" s="1"/>
  <c r="S99" i="808" s="1"/>
  <c r="U98" i="808" a="1"/>
  <c r="U98" i="808" s="1"/>
  <c r="S98" i="808" s="1"/>
  <c r="U100" i="808" a="1"/>
  <c r="U100" i="808" s="1"/>
  <c r="S100" i="808" s="1"/>
  <c r="W101" i="808" a="1"/>
  <c r="W101" i="808" s="1"/>
  <c r="U101" i="808" a="1"/>
  <c r="U101" i="808" s="1"/>
  <c r="S101" i="808" s="1"/>
  <c r="H103" i="808"/>
  <c r="D103" i="808"/>
  <c r="I102" i="808"/>
  <c r="L102" i="808"/>
  <c r="O102" i="808" s="1"/>
  <c r="U99" i="172"/>
  <c r="S99" i="172" s="1"/>
  <c r="U100" i="172"/>
  <c r="S100" i="172" s="1"/>
  <c r="U95" i="172"/>
  <c r="S95" i="172" s="1"/>
  <c r="U98" i="172"/>
  <c r="S98" i="172" s="1"/>
  <c r="W101" i="172"/>
  <c r="U101" i="172"/>
  <c r="S101" i="172" s="1"/>
  <c r="U96" i="172"/>
  <c r="S96" i="172" s="1"/>
  <c r="U94" i="172"/>
  <c r="S94" i="172" s="1"/>
  <c r="H103" i="172"/>
  <c r="D103" i="172"/>
  <c r="I102" i="172"/>
  <c r="L102" i="172"/>
  <c r="O102" i="172" s="1"/>
  <c r="D103" i="998"/>
  <c r="H103" i="998"/>
  <c r="AN55" i="998"/>
  <c r="AH55" i="998"/>
  <c r="AE55" i="998"/>
  <c r="AD55" i="998"/>
  <c r="AM55" i="998"/>
  <c r="AG55" i="998"/>
  <c r="AI55" i="998"/>
  <c r="AF55" i="998"/>
  <c r="AA56" i="998"/>
  <c r="U100" i="998" a="1"/>
  <c r="U100" i="998" s="1"/>
  <c r="S100" i="998" s="1"/>
  <c r="U99" i="998" a="1"/>
  <c r="U99" i="998" s="1"/>
  <c r="S99" i="998" s="1"/>
  <c r="W101" i="998" a="1"/>
  <c r="W101" i="998" s="1"/>
  <c r="U98" i="998" a="1"/>
  <c r="U98" i="998" s="1"/>
  <c r="S98" i="998" s="1"/>
  <c r="U101" i="998" a="1"/>
  <c r="U101" i="998" s="1"/>
  <c r="S101" i="998" s="1"/>
  <c r="U96" i="998" a="1"/>
  <c r="U96" i="998" s="1"/>
  <c r="S96" i="998" s="1"/>
  <c r="U94" i="998" a="1"/>
  <c r="U94" i="998" s="1"/>
  <c r="S94" i="998" s="1"/>
  <c r="U99" i="999"/>
  <c r="S99" i="999" s="1"/>
  <c r="U97" i="999"/>
  <c r="S97" i="999" s="1"/>
  <c r="U98" i="999"/>
  <c r="S98" i="999" s="1"/>
  <c r="U95" i="999"/>
  <c r="S95" i="999" s="1"/>
  <c r="U101" i="999"/>
  <c r="S101" i="999" s="1"/>
  <c r="U100" i="999"/>
  <c r="S100" i="999" s="1"/>
  <c r="W101" i="999"/>
  <c r="U96" i="999"/>
  <c r="S96" i="999" s="1"/>
  <c r="AC64" i="999"/>
  <c r="Y64" i="999"/>
  <c r="I102" i="999"/>
  <c r="L102" i="999"/>
  <c r="O102" i="999" s="1"/>
  <c r="D103" i="999"/>
  <c r="H103" i="999"/>
  <c r="I102" i="998"/>
  <c r="L102" i="998"/>
  <c r="O102" i="998" s="1"/>
  <c r="AK63" i="999"/>
  <c r="AL63" i="999" s="1"/>
  <c r="M91" i="1"/>
  <c r="Q91" i="1"/>
  <c r="T91" i="1" s="1"/>
  <c r="AH56" i="172"/>
  <c r="AD56" i="172"/>
  <c r="AF56" i="172"/>
  <c r="AN56" i="172"/>
  <c r="AG56" i="172"/>
  <c r="AI56" i="172"/>
  <c r="AM56" i="172"/>
  <c r="AE56" i="172"/>
  <c r="AA57" i="172"/>
  <c r="AC52" i="1"/>
  <c r="Y52" i="1"/>
  <c r="F93" i="1"/>
  <c r="J92" i="1"/>
  <c r="AK51" i="1"/>
  <c r="AL51" i="1" s="1"/>
  <c r="AJ51" i="1"/>
  <c r="AE65" i="808"/>
  <c r="AD65" i="808"/>
  <c r="AF65" i="808"/>
  <c r="AI65" i="808"/>
  <c r="AN65" i="808"/>
  <c r="AM65" i="808"/>
  <c r="AG65" i="808"/>
  <c r="AA66" i="808"/>
  <c r="F104" i="808" l="1"/>
  <c r="J103" i="808"/>
  <c r="X95" i="808" a="1"/>
  <c r="X95" i="808" s="1"/>
  <c r="X94" i="808" a="1"/>
  <c r="X94" i="808" s="1"/>
  <c r="X101" i="808" a="1"/>
  <c r="X101" i="808" s="1"/>
  <c r="X96" i="808" a="1"/>
  <c r="X96" i="808" s="1"/>
  <c r="X100" i="808" a="1"/>
  <c r="X100" i="808" s="1"/>
  <c r="X99" i="808" a="1"/>
  <c r="X99" i="808" s="1"/>
  <c r="X98" i="808" a="1"/>
  <c r="X98" i="808" s="1"/>
  <c r="X97" i="808" a="1"/>
  <c r="X97" i="808" s="1"/>
  <c r="M102" i="808"/>
  <c r="Q102" i="808"/>
  <c r="T102" i="808" s="1"/>
  <c r="M102" i="172"/>
  <c r="Q102" i="172"/>
  <c r="T102" i="172" s="1"/>
  <c r="X96" i="172"/>
  <c r="X98" i="172"/>
  <c r="X97" i="172"/>
  <c r="X99" i="172"/>
  <c r="X101" i="172"/>
  <c r="X94" i="172"/>
  <c r="X100" i="172"/>
  <c r="X95" i="172"/>
  <c r="J103" i="172"/>
  <c r="F104" i="172"/>
  <c r="AC66" i="808"/>
  <c r="Y66" i="808"/>
  <c r="AK56" i="172"/>
  <c r="AL56" i="172" s="1"/>
  <c r="AJ56" i="172"/>
  <c r="J103" i="999"/>
  <c r="F104" i="999"/>
  <c r="X97" i="999"/>
  <c r="X94" i="999"/>
  <c r="X96" i="999"/>
  <c r="X100" i="999"/>
  <c r="X95" i="999"/>
  <c r="X101" i="999"/>
  <c r="X98" i="999"/>
  <c r="X99" i="999"/>
  <c r="I92" i="1"/>
  <c r="L92" i="1"/>
  <c r="O92" i="1" s="1"/>
  <c r="M102" i="999"/>
  <c r="Q102" i="999"/>
  <c r="T102" i="999" s="1"/>
  <c r="Y56" i="998"/>
  <c r="AC56" i="998"/>
  <c r="AM64" i="999"/>
  <c r="AD64" i="999"/>
  <c r="AF64" i="999"/>
  <c r="AE64" i="999"/>
  <c r="AG64" i="999"/>
  <c r="AI64" i="999"/>
  <c r="AN64" i="999"/>
  <c r="AA65" i="999"/>
  <c r="D93" i="1"/>
  <c r="H93" i="1"/>
  <c r="X97" i="998" a="1"/>
  <c r="X97" i="998" s="1"/>
  <c r="X98" i="998" a="1"/>
  <c r="X98" i="998" s="1"/>
  <c r="X99" i="998" a="1"/>
  <c r="X99" i="998" s="1"/>
  <c r="X101" i="998" a="1"/>
  <c r="X101" i="998" s="1"/>
  <c r="X96" i="998" a="1"/>
  <c r="X96" i="998" s="1"/>
  <c r="X100" i="998" a="1"/>
  <c r="X100" i="998" s="1"/>
  <c r="X95" i="998" a="1"/>
  <c r="X95" i="998" s="1"/>
  <c r="X94" i="998" a="1"/>
  <c r="X94" i="998" s="1"/>
  <c r="F104" i="998"/>
  <c r="J103" i="998"/>
  <c r="AE52" i="1"/>
  <c r="AH52" i="1"/>
  <c r="AN52" i="1"/>
  <c r="AM52" i="1"/>
  <c r="AI52" i="1"/>
  <c r="AF52" i="1"/>
  <c r="AD52" i="1"/>
  <c r="AG52" i="1"/>
  <c r="AA53" i="1"/>
  <c r="Q102" i="998"/>
  <c r="T102" i="998" s="1"/>
  <c r="M102" i="998"/>
  <c r="AC57" i="172"/>
  <c r="Y57" i="172"/>
  <c r="AK65" i="808"/>
  <c r="AL65" i="808" s="1"/>
  <c r="AJ55" i="998"/>
  <c r="AK55" i="998"/>
  <c r="AL55" i="998" s="1"/>
  <c r="I103" i="808" l="1"/>
  <c r="L103" i="808"/>
  <c r="O103" i="808" s="1"/>
  <c r="D104" i="808"/>
  <c r="H104" i="808"/>
  <c r="D104" i="172"/>
  <c r="H104" i="172"/>
  <c r="L103" i="172"/>
  <c r="O103" i="172" s="1"/>
  <c r="I103" i="172"/>
  <c r="D104" i="999"/>
  <c r="H104" i="999"/>
  <c r="AG56" i="998"/>
  <c r="AN56" i="998"/>
  <c r="AH56" i="998"/>
  <c r="AF56" i="998"/>
  <c r="AD56" i="998"/>
  <c r="AI56" i="998"/>
  <c r="AE56" i="998"/>
  <c r="AM56" i="998"/>
  <c r="AA57" i="998"/>
  <c r="L103" i="999"/>
  <c r="O103" i="999" s="1"/>
  <c r="I103" i="999"/>
  <c r="F94" i="1"/>
  <c r="J93" i="1"/>
  <c r="AC53" i="1"/>
  <c r="Y53" i="1"/>
  <c r="I103" i="998"/>
  <c r="L103" i="998"/>
  <c r="O103" i="998" s="1"/>
  <c r="AK52" i="1"/>
  <c r="AL52" i="1" s="1"/>
  <c r="AJ52" i="1"/>
  <c r="D104" i="998"/>
  <c r="H104" i="998"/>
  <c r="AK64" i="999"/>
  <c r="AL64" i="999" s="1"/>
  <c r="M92" i="1"/>
  <c r="Q92" i="1"/>
  <c r="T92" i="1" s="1"/>
  <c r="Y65" i="999"/>
  <c r="AC65" i="999"/>
  <c r="AF57" i="172"/>
  <c r="AH57" i="172"/>
  <c r="AN57" i="172"/>
  <c r="AM57" i="172"/>
  <c r="AD57" i="172"/>
  <c r="AG57" i="172"/>
  <c r="AI57" i="172"/>
  <c r="AE57" i="172"/>
  <c r="AA58" i="172"/>
  <c r="AH66" i="808"/>
  <c r="AF66" i="808"/>
  <c r="AN66" i="808"/>
  <c r="AG66" i="808"/>
  <c r="AI66" i="808"/>
  <c r="AD66" i="808"/>
  <c r="AM66" i="808"/>
  <c r="AE66" i="808"/>
  <c r="AA67" i="808"/>
  <c r="J104" i="808" l="1"/>
  <c r="F105" i="808"/>
  <c r="Q103" i="808"/>
  <c r="T103" i="808" s="1"/>
  <c r="M103" i="808"/>
  <c r="J104" i="172"/>
  <c r="F105" i="172"/>
  <c r="M103" i="172"/>
  <c r="Q103" i="172"/>
  <c r="T103" i="172" s="1"/>
  <c r="H94" i="1"/>
  <c r="D94" i="1"/>
  <c r="AJ56" i="998"/>
  <c r="AK56" i="998"/>
  <c r="AL56" i="998" s="1"/>
  <c r="F105" i="999"/>
  <c r="J104" i="999"/>
  <c r="AK57" i="172"/>
  <c r="AL57" i="172" s="1"/>
  <c r="AJ57" i="172"/>
  <c r="AM53" i="1"/>
  <c r="AE53" i="1"/>
  <c r="AF53" i="1"/>
  <c r="AN53" i="1"/>
  <c r="AG53" i="1"/>
  <c r="AD53" i="1"/>
  <c r="AI53" i="1"/>
  <c r="AA54" i="1"/>
  <c r="J104" i="998"/>
  <c r="F105" i="998"/>
  <c r="Y58" i="172"/>
  <c r="AC58" i="172"/>
  <c r="M103" i="998"/>
  <c r="Q103" i="998"/>
  <c r="T103" i="998" s="1"/>
  <c r="Y57" i="998"/>
  <c r="AC57" i="998"/>
  <c r="AK66" i="808"/>
  <c r="AL66" i="808" s="1"/>
  <c r="AJ66" i="808"/>
  <c r="M103" i="999"/>
  <c r="Q103" i="999"/>
  <c r="T103" i="999" s="1"/>
  <c r="AC67" i="808"/>
  <c r="Y67" i="808"/>
  <c r="AE65" i="999"/>
  <c r="AF65" i="999"/>
  <c r="AN65" i="999"/>
  <c r="AG65" i="999"/>
  <c r="AI65" i="999"/>
  <c r="AH65" i="999"/>
  <c r="AM65" i="999"/>
  <c r="AD65" i="999"/>
  <c r="AA66" i="999"/>
  <c r="L93" i="1"/>
  <c r="O93" i="1" s="1"/>
  <c r="I93" i="1"/>
  <c r="L104" i="808" l="1"/>
  <c r="O104" i="808" s="1"/>
  <c r="I104" i="808"/>
  <c r="D105" i="808"/>
  <c r="H105" i="808"/>
  <c r="H105" i="172"/>
  <c r="D105" i="172"/>
  <c r="I104" i="172"/>
  <c r="L104" i="172"/>
  <c r="O104" i="172" s="1"/>
  <c r="M93" i="1"/>
  <c r="Q93" i="1"/>
  <c r="T93" i="1" s="1"/>
  <c r="AK53" i="1"/>
  <c r="AL53" i="1" s="1"/>
  <c r="D105" i="998"/>
  <c r="H105" i="998"/>
  <c r="AK65" i="999"/>
  <c r="AL65" i="999" s="1"/>
  <c r="AJ65" i="999"/>
  <c r="D105" i="999"/>
  <c r="H105" i="999"/>
  <c r="AI58" i="172"/>
  <c r="AG58" i="172"/>
  <c r="AH58" i="172"/>
  <c r="AM58" i="172"/>
  <c r="AF58" i="172"/>
  <c r="AN58" i="172"/>
  <c r="AD58" i="172"/>
  <c r="AE58" i="172"/>
  <c r="AA59" i="172"/>
  <c r="I104" i="998"/>
  <c r="L104" i="998"/>
  <c r="O104" i="998" s="1"/>
  <c r="AD67" i="808"/>
  <c r="AH67" i="808"/>
  <c r="AN67" i="808"/>
  <c r="AF67" i="808"/>
  <c r="AM67" i="808"/>
  <c r="AG67" i="808"/>
  <c r="AE67" i="808"/>
  <c r="AI67" i="808"/>
  <c r="AA68" i="808"/>
  <c r="I104" i="999"/>
  <c r="L104" i="999"/>
  <c r="O104" i="999" s="1"/>
  <c r="Y66" i="999"/>
  <c r="AC66" i="999"/>
  <c r="AG57" i="998"/>
  <c r="AN57" i="998"/>
  <c r="AI57" i="998"/>
  <c r="AD57" i="998"/>
  <c r="AM57" i="998"/>
  <c r="AF57" i="998"/>
  <c r="AE57" i="998"/>
  <c r="AH57" i="998"/>
  <c r="AA58" i="998"/>
  <c r="AC54" i="1"/>
  <c r="Y54" i="1"/>
  <c r="J94" i="1"/>
  <c r="F95" i="1"/>
  <c r="J105" i="808" l="1"/>
  <c r="F106" i="808"/>
  <c r="Q104" i="808"/>
  <c r="T104" i="808" s="1"/>
  <c r="M104" i="808"/>
  <c r="F106" i="172"/>
  <c r="J105" i="172"/>
  <c r="M104" i="172"/>
  <c r="Q104" i="172"/>
  <c r="T104" i="172" s="1"/>
  <c r="L94" i="1"/>
  <c r="O94" i="1" s="1"/>
  <c r="I94" i="1"/>
  <c r="M104" i="998"/>
  <c r="Q104" i="998"/>
  <c r="T104" i="998" s="1"/>
  <c r="F106" i="999"/>
  <c r="J105" i="999"/>
  <c r="AK58" i="172"/>
  <c r="AL58" i="172" s="1"/>
  <c r="AJ58" i="172"/>
  <c r="Y68" i="808"/>
  <c r="AC68" i="808"/>
  <c r="AJ57" i="998"/>
  <c r="AK57" i="998"/>
  <c r="AL57" i="998" s="1"/>
  <c r="AG54" i="1"/>
  <c r="AN54" i="1"/>
  <c r="AD54" i="1"/>
  <c r="AI54" i="1"/>
  <c r="AH54" i="1"/>
  <c r="AM54" i="1"/>
  <c r="AE54" i="1"/>
  <c r="AF54" i="1"/>
  <c r="AA55" i="1"/>
  <c r="Y59" i="172"/>
  <c r="AC59" i="172"/>
  <c r="Y58" i="998"/>
  <c r="AC58" i="998"/>
  <c r="AG66" i="999"/>
  <c r="AM66" i="999"/>
  <c r="AN66" i="999"/>
  <c r="AH66" i="999"/>
  <c r="AI66" i="999"/>
  <c r="AF66" i="999"/>
  <c r="AE66" i="999"/>
  <c r="AD66" i="999"/>
  <c r="AA67" i="999"/>
  <c r="Q104" i="999"/>
  <c r="T104" i="999" s="1"/>
  <c r="M104" i="999"/>
  <c r="H95" i="1"/>
  <c r="D95" i="1"/>
  <c r="AK67" i="808"/>
  <c r="AL67" i="808" s="1"/>
  <c r="AJ67" i="808"/>
  <c r="J105" i="998"/>
  <c r="F106" i="998"/>
  <c r="H106" i="808" l="1"/>
  <c r="D106" i="808"/>
  <c r="I105" i="808"/>
  <c r="L105" i="808"/>
  <c r="O105" i="808" s="1"/>
  <c r="D106" i="172"/>
  <c r="H106" i="172"/>
  <c r="I105" i="172"/>
  <c r="L105" i="172"/>
  <c r="O105" i="172" s="1"/>
  <c r="AK66" i="999"/>
  <c r="AL66" i="999" s="1"/>
  <c r="AJ66" i="999"/>
  <c r="AM68" i="808"/>
  <c r="AI68" i="808"/>
  <c r="AH68" i="808"/>
  <c r="AG68" i="808"/>
  <c r="AN68" i="808"/>
  <c r="AE68" i="808"/>
  <c r="AD68" i="808"/>
  <c r="AF68" i="808"/>
  <c r="AA69" i="808"/>
  <c r="AF58" i="998"/>
  <c r="AI58" i="998"/>
  <c r="AM58" i="998"/>
  <c r="AH58" i="998"/>
  <c r="AD58" i="998"/>
  <c r="AG58" i="998"/>
  <c r="AE58" i="998"/>
  <c r="AN58" i="998"/>
  <c r="AA59" i="998"/>
  <c r="Y67" i="999"/>
  <c r="AC67" i="999"/>
  <c r="D106" i="998"/>
  <c r="H106" i="998"/>
  <c r="J95" i="1"/>
  <c r="F96" i="1"/>
  <c r="AM59" i="172"/>
  <c r="AD59" i="172"/>
  <c r="AN59" i="172"/>
  <c r="AH59" i="172"/>
  <c r="AF59" i="172"/>
  <c r="AI59" i="172"/>
  <c r="AE59" i="172"/>
  <c r="AG59" i="172"/>
  <c r="AA60" i="172"/>
  <c r="H106" i="999"/>
  <c r="D106" i="999"/>
  <c r="AJ54" i="1"/>
  <c r="AK54" i="1"/>
  <c r="AL54" i="1" s="1"/>
  <c r="I105" i="998"/>
  <c r="L105" i="998"/>
  <c r="O105" i="998" s="1"/>
  <c r="Y55" i="1"/>
  <c r="AC55" i="1"/>
  <c r="I105" i="999"/>
  <c r="L105" i="999"/>
  <c r="O105" i="999" s="1"/>
  <c r="Q94" i="1"/>
  <c r="T94" i="1" s="1"/>
  <c r="M94" i="1"/>
  <c r="Q105" i="808" l="1"/>
  <c r="T105" i="808" s="1"/>
  <c r="M105" i="808"/>
  <c r="F107" i="808"/>
  <c r="J106" i="808"/>
  <c r="M105" i="172"/>
  <c r="Q105" i="172"/>
  <c r="T105" i="172" s="1"/>
  <c r="F107" i="172"/>
  <c r="J106" i="172"/>
  <c r="AH55" i="1"/>
  <c r="AM55" i="1"/>
  <c r="AD55" i="1"/>
  <c r="AE55" i="1"/>
  <c r="AG55" i="1"/>
  <c r="AN55" i="1"/>
  <c r="AF55" i="1"/>
  <c r="AI55" i="1"/>
  <c r="AA56" i="1"/>
  <c r="AJ58" i="998"/>
  <c r="AK58" i="998"/>
  <c r="AL58" i="998" s="1"/>
  <c r="Y60" i="172"/>
  <c r="AC60" i="172"/>
  <c r="Q105" i="999"/>
  <c r="T105" i="999" s="1"/>
  <c r="M105" i="999"/>
  <c r="I95" i="1"/>
  <c r="L95" i="1"/>
  <c r="O95" i="1" s="1"/>
  <c r="D96" i="1"/>
  <c r="H96" i="1"/>
  <c r="Y59" i="998"/>
  <c r="AC59" i="998"/>
  <c r="F107" i="998"/>
  <c r="J106" i="998"/>
  <c r="AH67" i="999"/>
  <c r="AD67" i="999"/>
  <c r="AM67" i="999"/>
  <c r="AN67" i="999"/>
  <c r="AG67" i="999"/>
  <c r="AE67" i="999"/>
  <c r="AI67" i="999"/>
  <c r="AF67" i="999"/>
  <c r="AA68" i="999"/>
  <c r="F107" i="999"/>
  <c r="J106" i="999"/>
  <c r="Q105" i="998"/>
  <c r="T105" i="998" s="1"/>
  <c r="M105" i="998"/>
  <c r="AC69" i="808"/>
  <c r="Y69" i="808"/>
  <c r="AK59" i="172"/>
  <c r="AL59" i="172" s="1"/>
  <c r="AJ59" i="172"/>
  <c r="AJ68" i="808"/>
  <c r="AK68" i="808"/>
  <c r="AL68" i="808" s="1"/>
  <c r="L106" i="808" l="1"/>
  <c r="O106" i="808" s="1"/>
  <c r="I106" i="808"/>
  <c r="D107" i="808"/>
  <c r="H107" i="808"/>
  <c r="L106" i="172"/>
  <c r="O106" i="172" s="1"/>
  <c r="I106" i="172"/>
  <c r="D107" i="172"/>
  <c r="H107" i="172"/>
  <c r="H107" i="999"/>
  <c r="D107" i="999"/>
  <c r="I106" i="998"/>
  <c r="L106" i="998"/>
  <c r="O106" i="998" s="1"/>
  <c r="J96" i="1"/>
  <c r="F97" i="1"/>
  <c r="AC68" i="999"/>
  <c r="Y68" i="999"/>
  <c r="H107" i="998"/>
  <c r="D107" i="998"/>
  <c r="AK55" i="1"/>
  <c r="AL55" i="1" s="1"/>
  <c r="AJ55" i="1"/>
  <c r="AK67" i="999"/>
  <c r="AL67" i="999" s="1"/>
  <c r="AJ67" i="999"/>
  <c r="AI69" i="808"/>
  <c r="AM69" i="808"/>
  <c r="AG69" i="808"/>
  <c r="AF69" i="808"/>
  <c r="AD69" i="808"/>
  <c r="AN69" i="808"/>
  <c r="AE69" i="808"/>
  <c r="AH69" i="808"/>
  <c r="AA70" i="808"/>
  <c r="M95" i="1"/>
  <c r="Q95" i="1"/>
  <c r="T95" i="1" s="1"/>
  <c r="I106" i="999"/>
  <c r="L106" i="999"/>
  <c r="O106" i="999" s="1"/>
  <c r="AN59" i="998"/>
  <c r="AI59" i="998"/>
  <c r="AG59" i="998"/>
  <c r="AD59" i="998"/>
  <c r="AE59" i="998"/>
  <c r="AH59" i="998"/>
  <c r="AF59" i="998"/>
  <c r="AM59" i="998"/>
  <c r="AA60" i="998"/>
  <c r="AH60" i="172"/>
  <c r="AN60" i="172"/>
  <c r="AM60" i="172"/>
  <c r="AF60" i="172"/>
  <c r="AD60" i="172"/>
  <c r="AI60" i="172"/>
  <c r="AE60" i="172"/>
  <c r="AG60" i="172"/>
  <c r="AA61" i="172"/>
  <c r="AC56" i="1"/>
  <c r="Y56" i="1"/>
  <c r="F108" i="808" l="1"/>
  <c r="J107" i="808"/>
  <c r="Q106" i="808"/>
  <c r="T106" i="808" s="1"/>
  <c r="M106" i="808"/>
  <c r="F108" i="172"/>
  <c r="J107" i="172"/>
  <c r="Q106" i="172"/>
  <c r="T106" i="172" s="1"/>
  <c r="M106" i="172"/>
  <c r="Y70" i="808"/>
  <c r="AC70" i="808"/>
  <c r="AN56" i="1"/>
  <c r="AI56" i="1"/>
  <c r="AE56" i="1"/>
  <c r="AF56" i="1"/>
  <c r="AD56" i="1"/>
  <c r="AG56" i="1"/>
  <c r="AM56" i="1"/>
  <c r="AH56" i="1"/>
  <c r="AA57" i="1"/>
  <c r="J107" i="998"/>
  <c r="F108" i="998"/>
  <c r="Q106" i="999"/>
  <c r="T106" i="999" s="1"/>
  <c r="M106" i="999"/>
  <c r="M106" i="998"/>
  <c r="Q106" i="998"/>
  <c r="T106" i="998" s="1"/>
  <c r="AC61" i="172"/>
  <c r="Y61" i="172"/>
  <c r="D97" i="1"/>
  <c r="H97" i="1"/>
  <c r="AJ60" i="172"/>
  <c r="AK60" i="172"/>
  <c r="AL60" i="172" s="1"/>
  <c r="Y60" i="998"/>
  <c r="AC60" i="998"/>
  <c r="L96" i="1"/>
  <c r="O96" i="1" s="1"/>
  <c r="I96" i="1"/>
  <c r="AJ69" i="808"/>
  <c r="AK69" i="808"/>
  <c r="AL69" i="808" s="1"/>
  <c r="AJ59" i="998"/>
  <c r="AK59" i="998"/>
  <c r="AL59" i="998" s="1"/>
  <c r="AF68" i="999"/>
  <c r="AG68" i="999"/>
  <c r="AM68" i="999"/>
  <c r="AH68" i="999"/>
  <c r="AN68" i="999"/>
  <c r="AD68" i="999"/>
  <c r="AE68" i="999"/>
  <c r="AI68" i="999"/>
  <c r="AA69" i="999"/>
  <c r="F108" i="999"/>
  <c r="J107" i="999"/>
  <c r="L107" i="808" l="1"/>
  <c r="O107" i="808" s="1"/>
  <c r="I107" i="808"/>
  <c r="H108" i="808"/>
  <c r="D108" i="808"/>
  <c r="L107" i="172"/>
  <c r="O107" i="172" s="1"/>
  <c r="I107" i="172"/>
  <c r="D108" i="172"/>
  <c r="H108" i="172"/>
  <c r="AK56" i="1"/>
  <c r="AL56" i="1" s="1"/>
  <c r="AJ56" i="1"/>
  <c r="I107" i="998"/>
  <c r="L107" i="998"/>
  <c r="O107" i="998" s="1"/>
  <c r="I107" i="999"/>
  <c r="L107" i="999"/>
  <c r="O107" i="999" s="1"/>
  <c r="AJ68" i="999"/>
  <c r="AK68" i="999"/>
  <c r="AL68" i="999" s="1"/>
  <c r="D108" i="998"/>
  <c r="H108" i="998"/>
  <c r="AI61" i="172"/>
  <c r="AM61" i="172"/>
  <c r="AD61" i="172"/>
  <c r="AN61" i="172"/>
  <c r="AF61" i="172"/>
  <c r="AH61" i="172"/>
  <c r="AE61" i="172"/>
  <c r="AG61" i="172"/>
  <c r="AA62" i="172"/>
  <c r="Y57" i="1"/>
  <c r="AC57" i="1"/>
  <c r="AN60" i="998"/>
  <c r="AM60" i="998"/>
  <c r="AE60" i="998"/>
  <c r="AD60" i="998"/>
  <c r="AF60" i="998"/>
  <c r="AI60" i="998"/>
  <c r="AG60" i="998"/>
  <c r="AH60" i="998"/>
  <c r="AA61" i="998"/>
  <c r="F98" i="1"/>
  <c r="J97" i="1"/>
  <c r="D108" i="999"/>
  <c r="H108" i="999"/>
  <c r="AC69" i="999"/>
  <c r="Y69" i="999"/>
  <c r="AF70" i="808"/>
  <c r="AD70" i="808"/>
  <c r="AI70" i="808"/>
  <c r="AM70" i="808"/>
  <c r="AN70" i="808"/>
  <c r="AG70" i="808"/>
  <c r="AE70" i="808"/>
  <c r="AA71" i="808"/>
  <c r="M96" i="1"/>
  <c r="Q96" i="1"/>
  <c r="T96" i="1" s="1"/>
  <c r="F109" i="808" l="1"/>
  <c r="J108" i="808"/>
  <c r="Q107" i="808"/>
  <c r="T107" i="808" s="1"/>
  <c r="M107" i="808"/>
  <c r="J108" i="172"/>
  <c r="F109" i="172"/>
  <c r="M107" i="172"/>
  <c r="Q107" i="172"/>
  <c r="T107" i="172" s="1"/>
  <c r="D98" i="1"/>
  <c r="H98" i="1"/>
  <c r="AC71" i="808"/>
  <c r="Y71" i="808"/>
  <c r="AJ60" i="998"/>
  <c r="AK60" i="998"/>
  <c r="AL60" i="998" s="1"/>
  <c r="J108" i="998"/>
  <c r="F109" i="998"/>
  <c r="L97" i="1"/>
  <c r="O97" i="1" s="1"/>
  <c r="I97" i="1"/>
  <c r="AJ61" i="172"/>
  <c r="AK61" i="172"/>
  <c r="AL61" i="172" s="1"/>
  <c r="Q107" i="999"/>
  <c r="T107" i="999" s="1"/>
  <c r="M107" i="999"/>
  <c r="AC61" i="998"/>
  <c r="Y61" i="998"/>
  <c r="AG57" i="1"/>
  <c r="AM57" i="1"/>
  <c r="AF57" i="1"/>
  <c r="AI57" i="1"/>
  <c r="AN57" i="1"/>
  <c r="AH57" i="1"/>
  <c r="AD57" i="1"/>
  <c r="AE57" i="1"/>
  <c r="AA58" i="1"/>
  <c r="AF69" i="999"/>
  <c r="AN69" i="999"/>
  <c r="AI69" i="999"/>
  <c r="AM69" i="999"/>
  <c r="AG69" i="999"/>
  <c r="AE69" i="999"/>
  <c r="AH69" i="999"/>
  <c r="AD69" i="999"/>
  <c r="AA70" i="999"/>
  <c r="Q107" i="998"/>
  <c r="T107" i="998" s="1"/>
  <c r="M107" i="998"/>
  <c r="AK70" i="808"/>
  <c r="AL70" i="808" s="1"/>
  <c r="F109" i="999"/>
  <c r="J108" i="999"/>
  <c r="Y62" i="172"/>
  <c r="AC62" i="172"/>
  <c r="I108" i="808" l="1"/>
  <c r="L108" i="808"/>
  <c r="O108" i="808" s="1"/>
  <c r="D109" i="808"/>
  <c r="H109" i="808"/>
  <c r="D109" i="172"/>
  <c r="H109" i="172"/>
  <c r="I108" i="172"/>
  <c r="L108" i="172"/>
  <c r="O108" i="172" s="1"/>
  <c r="I108" i="999"/>
  <c r="L108" i="999"/>
  <c r="O108" i="999" s="1"/>
  <c r="H109" i="998"/>
  <c r="D109" i="998"/>
  <c r="L108" i="998"/>
  <c r="O108" i="998" s="1"/>
  <c r="I108" i="998"/>
  <c r="Y58" i="1"/>
  <c r="AC58" i="1"/>
  <c r="D109" i="999"/>
  <c r="H109" i="999"/>
  <c r="AK57" i="1"/>
  <c r="AL57" i="1" s="1"/>
  <c r="AJ57" i="1"/>
  <c r="AI61" i="998"/>
  <c r="AH61" i="998"/>
  <c r="AG61" i="998"/>
  <c r="AM61" i="998"/>
  <c r="AF61" i="998"/>
  <c r="AE61" i="998"/>
  <c r="AN61" i="998"/>
  <c r="AD61" i="998"/>
  <c r="AA62" i="998"/>
  <c r="M97" i="1"/>
  <c r="Q97" i="1"/>
  <c r="T97" i="1" s="1"/>
  <c r="AM71" i="808"/>
  <c r="AD71" i="808"/>
  <c r="AG71" i="808"/>
  <c r="AI71" i="808"/>
  <c r="AE71" i="808"/>
  <c r="AN71" i="808"/>
  <c r="AF71" i="808"/>
  <c r="AH71" i="808"/>
  <c r="AA72" i="808"/>
  <c r="AJ69" i="999"/>
  <c r="AK69" i="999"/>
  <c r="AL69" i="999" s="1"/>
  <c r="AM62" i="172"/>
  <c r="AD62" i="172"/>
  <c r="AH62" i="172"/>
  <c r="AN62" i="172"/>
  <c r="AE62" i="172"/>
  <c r="AF62" i="172"/>
  <c r="AG62" i="172"/>
  <c r="AI62" i="172"/>
  <c r="AA63" i="172"/>
  <c r="AC70" i="999"/>
  <c r="Y70" i="999"/>
  <c r="F99" i="1"/>
  <c r="J98" i="1"/>
  <c r="J109" i="808" l="1"/>
  <c r="F110" i="808"/>
  <c r="Q108" i="808"/>
  <c r="T108" i="808" s="1"/>
  <c r="M108" i="808"/>
  <c r="M108" i="172"/>
  <c r="Q108" i="172"/>
  <c r="T108" i="172" s="1"/>
  <c r="F110" i="172"/>
  <c r="J109" i="172"/>
  <c r="AJ71" i="808"/>
  <c r="AK71" i="808"/>
  <c r="AL71" i="808" s="1"/>
  <c r="AJ61" i="998"/>
  <c r="AK61" i="998"/>
  <c r="AL61" i="998" s="1"/>
  <c r="AC72" i="808"/>
  <c r="Y72" i="808"/>
  <c r="U97" i="1"/>
  <c r="S97" i="1" s="1"/>
  <c r="U95" i="1"/>
  <c r="S95" i="1" s="1"/>
  <c r="U94" i="1"/>
  <c r="S94" i="1" s="1"/>
  <c r="U96" i="1"/>
  <c r="S96" i="1" s="1"/>
  <c r="W97" i="1"/>
  <c r="U93" i="1"/>
  <c r="S93" i="1" s="1"/>
  <c r="U91" i="1"/>
  <c r="S91" i="1" s="1"/>
  <c r="F110" i="999"/>
  <c r="J109" i="999"/>
  <c r="Q108" i="998"/>
  <c r="T108" i="998" s="1"/>
  <c r="M108" i="998"/>
  <c r="F110" i="998"/>
  <c r="J109" i="998"/>
  <c r="AJ62" i="172"/>
  <c r="AK62" i="172"/>
  <c r="AL62" i="172" s="1"/>
  <c r="I98" i="1"/>
  <c r="L98" i="1"/>
  <c r="O98" i="1" s="1"/>
  <c r="AC63" i="172"/>
  <c r="Y63" i="172"/>
  <c r="M108" i="999"/>
  <c r="Q108" i="999"/>
  <c r="T108" i="999" s="1"/>
  <c r="AI70" i="999"/>
  <c r="AM70" i="999"/>
  <c r="AF70" i="999"/>
  <c r="AG70" i="999"/>
  <c r="AN70" i="999"/>
  <c r="AE70" i="999"/>
  <c r="AD70" i="999"/>
  <c r="AA71" i="999"/>
  <c r="H99" i="1"/>
  <c r="D99" i="1"/>
  <c r="Y62" i="998"/>
  <c r="AC62" i="998"/>
  <c r="AE58" i="1"/>
  <c r="AH58" i="1"/>
  <c r="AI58" i="1"/>
  <c r="AN58" i="1"/>
  <c r="AG58" i="1"/>
  <c r="AD58" i="1"/>
  <c r="AF58" i="1"/>
  <c r="AM58" i="1"/>
  <c r="AA59" i="1"/>
  <c r="H110" i="808" l="1"/>
  <c r="D110" i="808"/>
  <c r="L109" i="808"/>
  <c r="O109" i="808" s="1"/>
  <c r="I109" i="808"/>
  <c r="L109" i="172"/>
  <c r="O109" i="172" s="1"/>
  <c r="I109" i="172"/>
  <c r="D110" i="172"/>
  <c r="H110" i="172"/>
  <c r="F100" i="1"/>
  <c r="J99" i="1"/>
  <c r="AM63" i="172"/>
  <c r="AH63" i="172"/>
  <c r="AN63" i="172"/>
  <c r="AI63" i="172"/>
  <c r="AE63" i="172"/>
  <c r="AF63" i="172"/>
  <c r="AD63" i="172"/>
  <c r="AG63" i="172"/>
  <c r="AA64" i="172"/>
  <c r="AD62" i="998"/>
  <c r="AM62" i="998"/>
  <c r="AH62" i="998"/>
  <c r="AF62" i="998"/>
  <c r="AE62" i="998"/>
  <c r="AI62" i="998"/>
  <c r="AN62" i="998"/>
  <c r="AG62" i="998"/>
  <c r="AA63" i="998"/>
  <c r="M98" i="1"/>
  <c r="Q98" i="1"/>
  <c r="AK58" i="1"/>
  <c r="AL58" i="1" s="1"/>
  <c r="AJ58" i="1"/>
  <c r="L109" i="999"/>
  <c r="O109" i="999" s="1"/>
  <c r="I109" i="999"/>
  <c r="H110" i="999"/>
  <c r="D110" i="999"/>
  <c r="AK70" i="999"/>
  <c r="AL70" i="999" s="1"/>
  <c r="Y71" i="999"/>
  <c r="AC71" i="999"/>
  <c r="L109" i="998"/>
  <c r="O109" i="998" s="1"/>
  <c r="I109" i="998"/>
  <c r="X96" i="1"/>
  <c r="X93" i="1"/>
  <c r="X95" i="1"/>
  <c r="X97" i="1"/>
  <c r="X94" i="1"/>
  <c r="X91" i="1"/>
  <c r="X92" i="1"/>
  <c r="T98" i="1"/>
  <c r="X90" i="1"/>
  <c r="AC59" i="1"/>
  <c r="Y59" i="1"/>
  <c r="H110" i="998"/>
  <c r="D110" i="998"/>
  <c r="AN72" i="808"/>
  <c r="AM72" i="808"/>
  <c r="AH72" i="808"/>
  <c r="AE72" i="808"/>
  <c r="AG72" i="808"/>
  <c r="AD72" i="808"/>
  <c r="AI72" i="808"/>
  <c r="AF72" i="808"/>
  <c r="AA73" i="808"/>
  <c r="M109" i="808" l="1"/>
  <c r="Q109" i="808"/>
  <c r="T109" i="808" s="1"/>
  <c r="J110" i="808"/>
  <c r="F111" i="808"/>
  <c r="J110" i="172"/>
  <c r="F111" i="172"/>
  <c r="Q109" i="172"/>
  <c r="T109" i="172" s="1"/>
  <c r="M109" i="172"/>
  <c r="F111" i="999"/>
  <c r="J110" i="999"/>
  <c r="Y63" i="998"/>
  <c r="AC63" i="998"/>
  <c r="AK62" i="998"/>
  <c r="AL62" i="998" s="1"/>
  <c r="AJ62" i="998"/>
  <c r="AD71" i="999"/>
  <c r="AH71" i="999"/>
  <c r="AM71" i="999"/>
  <c r="AE71" i="999"/>
  <c r="AG71" i="999"/>
  <c r="AI71" i="999"/>
  <c r="AF71" i="999"/>
  <c r="AN71" i="999"/>
  <c r="AA72" i="999"/>
  <c r="Q109" i="999"/>
  <c r="T109" i="999" s="1"/>
  <c r="M109" i="999"/>
  <c r="AC64" i="172"/>
  <c r="Y64" i="172"/>
  <c r="AJ72" i="808"/>
  <c r="AK72" i="808"/>
  <c r="AL72" i="808" s="1"/>
  <c r="AM59" i="1"/>
  <c r="AG59" i="1"/>
  <c r="AI59" i="1"/>
  <c r="AF59" i="1"/>
  <c r="AN59" i="1"/>
  <c r="AD59" i="1"/>
  <c r="AH59" i="1"/>
  <c r="AE59" i="1"/>
  <c r="AA60" i="1"/>
  <c r="AC73" i="808"/>
  <c r="Y73" i="808"/>
  <c r="J110" i="998"/>
  <c r="F111" i="998"/>
  <c r="M109" i="998"/>
  <c r="Q109" i="998"/>
  <c r="T109" i="998" s="1"/>
  <c r="I99" i="1"/>
  <c r="L99" i="1"/>
  <c r="O99" i="1" s="1"/>
  <c r="AK63" i="172"/>
  <c r="AL63" i="172" s="1"/>
  <c r="AJ63" i="172"/>
  <c r="D100" i="1"/>
  <c r="H100" i="1"/>
  <c r="D111" i="808" l="1"/>
  <c r="H111" i="808"/>
  <c r="L110" i="808"/>
  <c r="O110" i="808" s="1"/>
  <c r="I110" i="808"/>
  <c r="U108" i="808" a="1"/>
  <c r="U108" i="808" s="1"/>
  <c r="S108" i="808" s="1"/>
  <c r="U104" i="808" a="1"/>
  <c r="U104" i="808" s="1"/>
  <c r="S104" i="808" s="1"/>
  <c r="W109" i="808" a="1"/>
  <c r="W109" i="808" s="1"/>
  <c r="U106" i="808" a="1"/>
  <c r="U106" i="808" s="1"/>
  <c r="S106" i="808" s="1"/>
  <c r="U102" i="808" a="1"/>
  <c r="U102" i="808" s="1"/>
  <c r="S102" i="808" s="1"/>
  <c r="U103" i="808" a="1"/>
  <c r="U103" i="808" s="1"/>
  <c r="S103" i="808" s="1"/>
  <c r="U109" i="808" a="1"/>
  <c r="U109" i="808" s="1"/>
  <c r="S109" i="808" s="1"/>
  <c r="U107" i="808" a="1"/>
  <c r="U107" i="808" s="1"/>
  <c r="S107" i="808" s="1"/>
  <c r="W109" i="172"/>
  <c r="U103" i="172"/>
  <c r="S103" i="172" s="1"/>
  <c r="U108" i="172"/>
  <c r="S108" i="172" s="1"/>
  <c r="U105" i="172"/>
  <c r="S105" i="172" s="1"/>
  <c r="U109" i="172"/>
  <c r="S109" i="172" s="1"/>
  <c r="U107" i="172"/>
  <c r="S107" i="172" s="1"/>
  <c r="D111" i="172"/>
  <c r="H111" i="172"/>
  <c r="I110" i="172"/>
  <c r="L110" i="172"/>
  <c r="O110" i="172" s="1"/>
  <c r="U106" i="999"/>
  <c r="S106" i="999" s="1"/>
  <c r="U108" i="999"/>
  <c r="S108" i="999" s="1"/>
  <c r="U107" i="999"/>
  <c r="S107" i="999" s="1"/>
  <c r="W109" i="999"/>
  <c r="U103" i="999"/>
  <c r="S103" i="999" s="1"/>
  <c r="U105" i="999"/>
  <c r="S105" i="999" s="1"/>
  <c r="U104" i="999"/>
  <c r="S104" i="999" s="1"/>
  <c r="U109" i="999"/>
  <c r="S109" i="999" s="1"/>
  <c r="AH63" i="998"/>
  <c r="AI63" i="998"/>
  <c r="AD63" i="998"/>
  <c r="AF63" i="998"/>
  <c r="AE63" i="998"/>
  <c r="AN63" i="998"/>
  <c r="AM63" i="998"/>
  <c r="AG63" i="998"/>
  <c r="AA64" i="998"/>
  <c r="AJ59" i="1"/>
  <c r="AK59" i="1"/>
  <c r="AL59" i="1" s="1"/>
  <c r="M99" i="1"/>
  <c r="Q99" i="1"/>
  <c r="T99" i="1" s="1"/>
  <c r="D111" i="998"/>
  <c r="H111" i="998"/>
  <c r="AD64" i="172"/>
  <c r="AN64" i="172"/>
  <c r="AF64" i="172"/>
  <c r="AM64" i="172"/>
  <c r="AI64" i="172"/>
  <c r="AE64" i="172"/>
  <c r="AG64" i="172"/>
  <c r="AH64" i="172"/>
  <c r="AA65" i="172"/>
  <c r="F101" i="1"/>
  <c r="J100" i="1"/>
  <c r="L110" i="998"/>
  <c r="O110" i="998" s="1"/>
  <c r="I110" i="998"/>
  <c r="AH73" i="808"/>
  <c r="AN73" i="808"/>
  <c r="AE73" i="808"/>
  <c r="AF73" i="808"/>
  <c r="AI73" i="808"/>
  <c r="AM73" i="808"/>
  <c r="AD73" i="808"/>
  <c r="AG73" i="808"/>
  <c r="AA74" i="808"/>
  <c r="L110" i="999"/>
  <c r="O110" i="999" s="1"/>
  <c r="I110" i="999"/>
  <c r="AC60" i="1"/>
  <c r="Y60" i="1"/>
  <c r="U105" i="998" a="1"/>
  <c r="U105" i="998" s="1"/>
  <c r="S105" i="998" s="1"/>
  <c r="U106" i="998" a="1"/>
  <c r="U106" i="998" s="1"/>
  <c r="S106" i="998" s="1"/>
  <c r="U108" i="998" a="1"/>
  <c r="U108" i="998" s="1"/>
  <c r="S108" i="998" s="1"/>
  <c r="U107" i="998" a="1"/>
  <c r="U107" i="998" s="1"/>
  <c r="S107" i="998" s="1"/>
  <c r="U109" i="998" a="1"/>
  <c r="U109" i="998" s="1"/>
  <c r="S109" i="998" s="1"/>
  <c r="W109" i="998" a="1"/>
  <c r="W109" i="998" s="1"/>
  <c r="U103" i="998" a="1"/>
  <c r="U103" i="998" s="1"/>
  <c r="S103" i="998" s="1"/>
  <c r="U104" i="998" a="1"/>
  <c r="U104" i="998" s="1"/>
  <c r="S104" i="998" s="1"/>
  <c r="U102" i="998" a="1"/>
  <c r="U102" i="998" s="1"/>
  <c r="S102" i="998" s="1"/>
  <c r="Y72" i="999"/>
  <c r="AC72" i="999"/>
  <c r="AJ71" i="999"/>
  <c r="AK71" i="999"/>
  <c r="AL71" i="999" s="1"/>
  <c r="H111" i="999"/>
  <c r="D111" i="999"/>
  <c r="X109" i="808" l="1" a="1"/>
  <c r="X109" i="808" s="1"/>
  <c r="X103" i="808" a="1"/>
  <c r="X103" i="808" s="1"/>
  <c r="X102" i="808" a="1"/>
  <c r="X102" i="808" s="1"/>
  <c r="X107" i="808" a="1"/>
  <c r="X107" i="808" s="1"/>
  <c r="X108" i="808" a="1"/>
  <c r="X108" i="808" s="1"/>
  <c r="X106" i="808" a="1"/>
  <c r="X106" i="808" s="1"/>
  <c r="X105" i="808" a="1"/>
  <c r="X105" i="808" s="1"/>
  <c r="X104" i="808" a="1"/>
  <c r="X104" i="808" s="1"/>
  <c r="Q110" i="808"/>
  <c r="T110" i="808" s="1"/>
  <c r="M110" i="808"/>
  <c r="F112" i="808"/>
  <c r="J111" i="808"/>
  <c r="Q110" i="172"/>
  <c r="T110" i="172" s="1"/>
  <c r="M110" i="172"/>
  <c r="J111" i="172"/>
  <c r="F112" i="172"/>
  <c r="X104" i="172"/>
  <c r="X108" i="172"/>
  <c r="X106" i="172"/>
  <c r="X102" i="172"/>
  <c r="X107" i="172"/>
  <c r="X105" i="172"/>
  <c r="X109" i="172"/>
  <c r="X103" i="172"/>
  <c r="F112" i="999"/>
  <c r="J111" i="999"/>
  <c r="X106" i="999"/>
  <c r="X108" i="999"/>
  <c r="X107" i="999"/>
  <c r="X105" i="999"/>
  <c r="X104" i="999"/>
  <c r="X109" i="999"/>
  <c r="X103" i="999"/>
  <c r="X102" i="999"/>
  <c r="H101" i="1"/>
  <c r="D101" i="1"/>
  <c r="Y65" i="172"/>
  <c r="AC65" i="172"/>
  <c r="AK64" i="172"/>
  <c r="AL64" i="172" s="1"/>
  <c r="AJ64" i="172"/>
  <c r="AK63" i="998"/>
  <c r="AL63" i="998" s="1"/>
  <c r="AJ63" i="998"/>
  <c r="X106" i="998" a="1"/>
  <c r="X106" i="998" s="1"/>
  <c r="X107" i="998" a="1"/>
  <c r="X107" i="998" s="1"/>
  <c r="X109" i="998" a="1"/>
  <c r="X109" i="998" s="1"/>
  <c r="X108" i="998" a="1"/>
  <c r="X108" i="998" s="1"/>
  <c r="X104" i="998" a="1"/>
  <c r="X104" i="998" s="1"/>
  <c r="X105" i="998" a="1"/>
  <c r="X105" i="998" s="1"/>
  <c r="X102" i="998" a="1"/>
  <c r="X102" i="998" s="1"/>
  <c r="X103" i="998" a="1"/>
  <c r="X103" i="998" s="1"/>
  <c r="AE60" i="1"/>
  <c r="AI60" i="1"/>
  <c r="AF60" i="1"/>
  <c r="AM60" i="1"/>
  <c r="AN60" i="1"/>
  <c r="AG60" i="1"/>
  <c r="AD60" i="1"/>
  <c r="AA61" i="1"/>
  <c r="I100" i="1"/>
  <c r="L100" i="1"/>
  <c r="O100" i="1" s="1"/>
  <c r="AI72" i="999"/>
  <c r="AM72" i="999"/>
  <c r="AN72" i="999"/>
  <c r="AF72" i="999"/>
  <c r="AE72" i="999"/>
  <c r="AG72" i="999"/>
  <c r="AH72" i="999"/>
  <c r="AD72" i="999"/>
  <c r="AA73" i="999"/>
  <c r="M110" i="999"/>
  <c r="Q110" i="999"/>
  <c r="T110" i="999" s="1"/>
  <c r="F112" i="998"/>
  <c r="J111" i="998"/>
  <c r="AC64" i="998"/>
  <c r="Y64" i="998"/>
  <c r="Y74" i="808"/>
  <c r="AC74" i="808"/>
  <c r="AK73" i="808"/>
  <c r="AL73" i="808" s="1"/>
  <c r="AJ73" i="808"/>
  <c r="Q110" i="998"/>
  <c r="T110" i="998" s="1"/>
  <c r="M110" i="998"/>
  <c r="I111" i="808" l="1"/>
  <c r="L111" i="808"/>
  <c r="O111" i="808" s="1"/>
  <c r="H112" i="808"/>
  <c r="D112" i="808"/>
  <c r="H112" i="172"/>
  <c r="D112" i="172"/>
  <c r="I111" i="172"/>
  <c r="L111" i="172"/>
  <c r="O111" i="172" s="1"/>
  <c r="AN64" i="998"/>
  <c r="AI64" i="998"/>
  <c r="AF64" i="998"/>
  <c r="AM64" i="998"/>
  <c r="AD64" i="998"/>
  <c r="AG64" i="998"/>
  <c r="AE64" i="998"/>
  <c r="AA65" i="998"/>
  <c r="H112" i="998"/>
  <c r="D112" i="998"/>
  <c r="Y61" i="1"/>
  <c r="AC61" i="1"/>
  <c r="AK60" i="1"/>
  <c r="AL60" i="1" s="1"/>
  <c r="F102" i="1"/>
  <c r="J101" i="1"/>
  <c r="AE74" i="808"/>
  <c r="AG74" i="808"/>
  <c r="AN74" i="808"/>
  <c r="AD74" i="808"/>
  <c r="AF74" i="808"/>
  <c r="AI74" i="808"/>
  <c r="AM74" i="808"/>
  <c r="AH74" i="808"/>
  <c r="AA75" i="808"/>
  <c r="AC73" i="999"/>
  <c r="Y73" i="999"/>
  <c r="AJ72" i="999"/>
  <c r="AK72" i="999"/>
  <c r="AL72" i="999" s="1"/>
  <c r="AM65" i="172"/>
  <c r="AN65" i="172"/>
  <c r="AH65" i="172"/>
  <c r="AD65" i="172"/>
  <c r="AG65" i="172"/>
  <c r="AI65" i="172"/>
  <c r="AF65" i="172"/>
  <c r="AE65" i="172"/>
  <c r="AA66" i="172"/>
  <c r="I111" i="999"/>
  <c r="L111" i="999"/>
  <c r="O111" i="999" s="1"/>
  <c r="M100" i="1"/>
  <c r="Q100" i="1"/>
  <c r="T100" i="1" s="1"/>
  <c r="I111" i="998"/>
  <c r="L111" i="998"/>
  <c r="O111" i="998" s="1"/>
  <c r="H112" i="999"/>
  <c r="D112" i="999"/>
  <c r="F113" i="808" l="1"/>
  <c r="J112" i="808"/>
  <c r="Q111" i="808"/>
  <c r="T111" i="808" s="1"/>
  <c r="M111" i="808"/>
  <c r="M111" i="172"/>
  <c r="Q111" i="172"/>
  <c r="T111" i="172" s="1"/>
  <c r="J112" i="172"/>
  <c r="F113" i="172"/>
  <c r="M111" i="998"/>
  <c r="Q111" i="998"/>
  <c r="T111" i="998" s="1"/>
  <c r="AJ65" i="172"/>
  <c r="AK65" i="172"/>
  <c r="AL65" i="172" s="1"/>
  <c r="J112" i="999"/>
  <c r="F113" i="999"/>
  <c r="AK74" i="808"/>
  <c r="AL74" i="808" s="1"/>
  <c r="AJ74" i="808"/>
  <c r="Q111" i="999"/>
  <c r="T111" i="999" s="1"/>
  <c r="M111" i="999"/>
  <c r="AK64" i="998"/>
  <c r="AL64" i="998" s="1"/>
  <c r="Y66" i="172"/>
  <c r="AC66" i="172"/>
  <c r="Y75" i="808"/>
  <c r="AC75" i="808"/>
  <c r="F113" i="998"/>
  <c r="J112" i="998"/>
  <c r="AC65" i="998"/>
  <c r="Y65" i="998"/>
  <c r="L101" i="1"/>
  <c r="O101" i="1" s="1"/>
  <c r="I101" i="1"/>
  <c r="AN73" i="999"/>
  <c r="AE73" i="999"/>
  <c r="AI73" i="999"/>
  <c r="AD73" i="999"/>
  <c r="AF73" i="999"/>
  <c r="AG73" i="999"/>
  <c r="AH73" i="999"/>
  <c r="AM73" i="999"/>
  <c r="AA74" i="999"/>
  <c r="H102" i="1"/>
  <c r="D102" i="1"/>
  <c r="AM61" i="1"/>
  <c r="AE61" i="1"/>
  <c r="AN61" i="1"/>
  <c r="AI61" i="1"/>
  <c r="AF61" i="1"/>
  <c r="AH61" i="1"/>
  <c r="AD61" i="1"/>
  <c r="AG61" i="1"/>
  <c r="AA62" i="1"/>
  <c r="I112" i="808" l="1"/>
  <c r="L112" i="808"/>
  <c r="O112" i="808" s="1"/>
  <c r="H113" i="808"/>
  <c r="D113" i="808"/>
  <c r="H113" i="172"/>
  <c r="D113" i="172"/>
  <c r="L112" i="172"/>
  <c r="O112" i="172" s="1"/>
  <c r="I112" i="172"/>
  <c r="D113" i="998"/>
  <c r="H113" i="998"/>
  <c r="AG75" i="808"/>
  <c r="AM75" i="808"/>
  <c r="AI75" i="808"/>
  <c r="AH75" i="808"/>
  <c r="AE75" i="808"/>
  <c r="AF75" i="808"/>
  <c r="AD75" i="808"/>
  <c r="AN75" i="808"/>
  <c r="AA76" i="808"/>
  <c r="I112" i="999"/>
  <c r="L112" i="999"/>
  <c r="O112" i="999" s="1"/>
  <c r="AK73" i="999"/>
  <c r="AL73" i="999" s="1"/>
  <c r="AJ73" i="999"/>
  <c r="AK61" i="1"/>
  <c r="AL61" i="1" s="1"/>
  <c r="AJ61" i="1"/>
  <c r="L112" i="998"/>
  <c r="O112" i="998" s="1"/>
  <c r="I112" i="998"/>
  <c r="H113" i="999"/>
  <c r="D113" i="999"/>
  <c r="AI65" i="998"/>
  <c r="AM65" i="998"/>
  <c r="AD65" i="998"/>
  <c r="AN65" i="998"/>
  <c r="AG65" i="998"/>
  <c r="AE65" i="998"/>
  <c r="AF65" i="998"/>
  <c r="AH65" i="998"/>
  <c r="AA66" i="998"/>
  <c r="AC62" i="1"/>
  <c r="Y62" i="1"/>
  <c r="AH66" i="172"/>
  <c r="AF66" i="172"/>
  <c r="AD66" i="172"/>
  <c r="AI66" i="172"/>
  <c r="AE66" i="172"/>
  <c r="AG66" i="172"/>
  <c r="AN66" i="172"/>
  <c r="AM66" i="172"/>
  <c r="AA67" i="172"/>
  <c r="Q101" i="1"/>
  <c r="T101" i="1" s="1"/>
  <c r="M101" i="1"/>
  <c r="F103" i="1"/>
  <c r="J102" i="1"/>
  <c r="AC74" i="999"/>
  <c r="Y74" i="999"/>
  <c r="J113" i="808" l="1"/>
  <c r="F114" i="808"/>
  <c r="Q112" i="808"/>
  <c r="T112" i="808" s="1"/>
  <c r="M112" i="808"/>
  <c r="Q112" i="172"/>
  <c r="T112" i="172" s="1"/>
  <c r="M112" i="172"/>
  <c r="J113" i="172"/>
  <c r="F114" i="172"/>
  <c r="AC67" i="172"/>
  <c r="Y67" i="172"/>
  <c r="AK65" i="998"/>
  <c r="AL65" i="998" s="1"/>
  <c r="AJ65" i="998"/>
  <c r="M112" i="998"/>
  <c r="Q112" i="998"/>
  <c r="T112" i="998" s="1"/>
  <c r="AC76" i="808"/>
  <c r="Y76" i="808"/>
  <c r="D103" i="1"/>
  <c r="H103" i="1"/>
  <c r="AG62" i="1"/>
  <c r="AM62" i="1"/>
  <c r="AI62" i="1"/>
  <c r="AE62" i="1"/>
  <c r="AF62" i="1"/>
  <c r="AH62" i="1"/>
  <c r="AD62" i="1"/>
  <c r="AN62" i="1"/>
  <c r="AA63" i="1"/>
  <c r="AI74" i="999"/>
  <c r="AM74" i="999"/>
  <c r="AN74" i="999"/>
  <c r="AD74" i="999"/>
  <c r="AG74" i="999"/>
  <c r="AH74" i="999"/>
  <c r="AF74" i="999"/>
  <c r="AE74" i="999"/>
  <c r="AA75" i="999"/>
  <c r="AK66" i="172"/>
  <c r="AL66" i="172" s="1"/>
  <c r="AJ66" i="172"/>
  <c r="L102" i="1"/>
  <c r="O102" i="1" s="1"/>
  <c r="I102" i="1"/>
  <c r="Q112" i="999"/>
  <c r="T112" i="999" s="1"/>
  <c r="M112" i="999"/>
  <c r="J113" i="999"/>
  <c r="F114" i="999"/>
  <c r="J113" i="998"/>
  <c r="F114" i="998"/>
  <c r="Y66" i="998"/>
  <c r="AC66" i="998"/>
  <c r="AJ75" i="808"/>
  <c r="AK75" i="808"/>
  <c r="AL75" i="808" s="1"/>
  <c r="H114" i="808" l="1"/>
  <c r="D114" i="808"/>
  <c r="I113" i="808"/>
  <c r="L113" i="808"/>
  <c r="O113" i="808" s="1"/>
  <c r="H114" i="172"/>
  <c r="D114" i="172"/>
  <c r="I113" i="172"/>
  <c r="L113" i="172"/>
  <c r="O113" i="172" s="1"/>
  <c r="Y63" i="1"/>
  <c r="AC63" i="1"/>
  <c r="AC75" i="999"/>
  <c r="Y75" i="999"/>
  <c r="AH76" i="808"/>
  <c r="AI76" i="808"/>
  <c r="AN76" i="808"/>
  <c r="AF76" i="808"/>
  <c r="AG76" i="808"/>
  <c r="AD76" i="808"/>
  <c r="AM76" i="808"/>
  <c r="AE76" i="808"/>
  <c r="AA77" i="808"/>
  <c r="Q102" i="1"/>
  <c r="T102" i="1" s="1"/>
  <c r="M102" i="1"/>
  <c r="H114" i="999"/>
  <c r="D114" i="999"/>
  <c r="F104" i="1"/>
  <c r="J103" i="1"/>
  <c r="D114" i="998"/>
  <c r="H114" i="998"/>
  <c r="I113" i="998"/>
  <c r="L113" i="998"/>
  <c r="O113" i="998" s="1"/>
  <c r="I113" i="999"/>
  <c r="L113" i="999"/>
  <c r="O113" i="999" s="1"/>
  <c r="AK74" i="999"/>
  <c r="AL74" i="999" s="1"/>
  <c r="AJ74" i="999"/>
  <c r="AD66" i="998"/>
  <c r="AN66" i="998"/>
  <c r="AH66" i="998"/>
  <c r="AE66" i="998"/>
  <c r="AF66" i="998"/>
  <c r="AI66" i="998"/>
  <c r="AM66" i="998"/>
  <c r="AG66" i="998"/>
  <c r="AA67" i="998"/>
  <c r="AJ62" i="1"/>
  <c r="AK62" i="1"/>
  <c r="AL62" i="1" s="1"/>
  <c r="AN67" i="172"/>
  <c r="AI67" i="172"/>
  <c r="AD67" i="172"/>
  <c r="AH67" i="172"/>
  <c r="AM67" i="172"/>
  <c r="AE67" i="172"/>
  <c r="AG67" i="172"/>
  <c r="AF67" i="172"/>
  <c r="AA68" i="172"/>
  <c r="Q113" i="808" l="1"/>
  <c r="T113" i="808" s="1"/>
  <c r="M113" i="808"/>
  <c r="J114" i="808"/>
  <c r="F115" i="808"/>
  <c r="Q113" i="172"/>
  <c r="T113" i="172" s="1"/>
  <c r="M113" i="172"/>
  <c r="J114" i="172"/>
  <c r="F115" i="172"/>
  <c r="AC67" i="998"/>
  <c r="Y67" i="998"/>
  <c r="J114" i="999"/>
  <c r="F115" i="999"/>
  <c r="AM75" i="999"/>
  <c r="AI75" i="999"/>
  <c r="AG75" i="999"/>
  <c r="AE75" i="999"/>
  <c r="AF75" i="999"/>
  <c r="AN75" i="999"/>
  <c r="AH75" i="999"/>
  <c r="AD75" i="999"/>
  <c r="AA76" i="999"/>
  <c r="M113" i="998"/>
  <c r="Q113" i="998"/>
  <c r="T113" i="998" s="1"/>
  <c r="AJ76" i="808"/>
  <c r="AK76" i="808"/>
  <c r="AL76" i="808" s="1"/>
  <c r="F115" i="998"/>
  <c r="J114" i="998"/>
  <c r="AK66" i="998"/>
  <c r="AL66" i="998" s="1"/>
  <c r="AJ66" i="998"/>
  <c r="AE63" i="1"/>
  <c r="AH63" i="1"/>
  <c r="AI63" i="1"/>
  <c r="AN63" i="1"/>
  <c r="AG63" i="1"/>
  <c r="AM63" i="1"/>
  <c r="AF63" i="1"/>
  <c r="AD63" i="1"/>
  <c r="AA64" i="1"/>
  <c r="AK67" i="172"/>
  <c r="AL67" i="172" s="1"/>
  <c r="AJ67" i="172"/>
  <c r="I103" i="1"/>
  <c r="L103" i="1"/>
  <c r="O103" i="1" s="1"/>
  <c r="H104" i="1"/>
  <c r="D104" i="1"/>
  <c r="AC68" i="172"/>
  <c r="Y68" i="172"/>
  <c r="Q113" i="999"/>
  <c r="T113" i="999" s="1"/>
  <c r="M113" i="999"/>
  <c r="AC77" i="808"/>
  <c r="Y77" i="808"/>
  <c r="D115" i="808" l="1"/>
  <c r="H115" i="808"/>
  <c r="I114" i="808"/>
  <c r="L114" i="808"/>
  <c r="O114" i="808" s="1"/>
  <c r="H115" i="172"/>
  <c r="D115" i="172"/>
  <c r="L114" i="172"/>
  <c r="O114" i="172" s="1"/>
  <c r="I114" i="172"/>
  <c r="AE77" i="808"/>
  <c r="AN77" i="808"/>
  <c r="AF77" i="808"/>
  <c r="AM77" i="808"/>
  <c r="AD77" i="808"/>
  <c r="AH77" i="808"/>
  <c r="AG77" i="808"/>
  <c r="AI77" i="808"/>
  <c r="AA78" i="808"/>
  <c r="F105" i="1"/>
  <c r="J104" i="1"/>
  <c r="D115" i="998"/>
  <c r="H115" i="998"/>
  <c r="AJ75" i="999"/>
  <c r="AK75" i="999"/>
  <c r="AL75" i="999" s="1"/>
  <c r="AJ63" i="1"/>
  <c r="AK63" i="1"/>
  <c r="AL63" i="1" s="1"/>
  <c r="H115" i="999"/>
  <c r="D115" i="999"/>
  <c r="AC76" i="999"/>
  <c r="Y76" i="999"/>
  <c r="Q103" i="1"/>
  <c r="T103" i="1" s="1"/>
  <c r="M103" i="1"/>
  <c r="AE68" i="172"/>
  <c r="AM68" i="172"/>
  <c r="AI68" i="172"/>
  <c r="AG68" i="172"/>
  <c r="AN68" i="172"/>
  <c r="AH68" i="172"/>
  <c r="AD68" i="172"/>
  <c r="AF68" i="172"/>
  <c r="AA69" i="172"/>
  <c r="AC64" i="1"/>
  <c r="Y64" i="1"/>
  <c r="I114" i="999"/>
  <c r="L114" i="999"/>
  <c r="O114" i="999" s="1"/>
  <c r="I114" i="998"/>
  <c r="L114" i="998"/>
  <c r="O114" i="998" s="1"/>
  <c r="AD67" i="998"/>
  <c r="AN67" i="998"/>
  <c r="AE67" i="998"/>
  <c r="AF67" i="998"/>
  <c r="AH67" i="998"/>
  <c r="AI67" i="998"/>
  <c r="AG67" i="998"/>
  <c r="AM67" i="998"/>
  <c r="AA68" i="998"/>
  <c r="Q114" i="808" l="1"/>
  <c r="T114" i="808" s="1"/>
  <c r="M114" i="808"/>
  <c r="J115" i="808"/>
  <c r="F116" i="808"/>
  <c r="M114" i="172"/>
  <c r="Q114" i="172"/>
  <c r="T114" i="172" s="1"/>
  <c r="J115" i="172"/>
  <c r="F116" i="172"/>
  <c r="AG64" i="1"/>
  <c r="AH64" i="1"/>
  <c r="AF64" i="1"/>
  <c r="AI64" i="1"/>
  <c r="AN64" i="1"/>
  <c r="AM64" i="1"/>
  <c r="AD64" i="1"/>
  <c r="AE64" i="1"/>
  <c r="AA65" i="1"/>
  <c r="J115" i="999"/>
  <c r="F116" i="999"/>
  <c r="J115" i="998"/>
  <c r="F116" i="998"/>
  <c r="AK77" i="808"/>
  <c r="AL77" i="808" s="1"/>
  <c r="AJ77" i="808"/>
  <c r="Q114" i="999"/>
  <c r="T114" i="999" s="1"/>
  <c r="M114" i="999"/>
  <c r="I104" i="1"/>
  <c r="L104" i="1"/>
  <c r="O104" i="1" s="1"/>
  <c r="AC69" i="172"/>
  <c r="Y69" i="172"/>
  <c r="D105" i="1"/>
  <c r="H105" i="1"/>
  <c r="AM76" i="999"/>
  <c r="AI76" i="999"/>
  <c r="AH76" i="999"/>
  <c r="AG76" i="999"/>
  <c r="AN76" i="999"/>
  <c r="AD76" i="999"/>
  <c r="AE76" i="999"/>
  <c r="AF76" i="999"/>
  <c r="AA77" i="999"/>
  <c r="AC78" i="808"/>
  <c r="Y78" i="808"/>
  <c r="AJ68" i="172"/>
  <c r="AK68" i="172"/>
  <c r="AL68" i="172" s="1"/>
  <c r="Y68" i="998"/>
  <c r="AC68" i="998"/>
  <c r="AJ67" i="998"/>
  <c r="AK67" i="998"/>
  <c r="AL67" i="998" s="1"/>
  <c r="M114" i="998"/>
  <c r="Q114" i="998"/>
  <c r="T114" i="998" s="1"/>
  <c r="L115" i="808" l="1"/>
  <c r="O115" i="808" s="1"/>
  <c r="I115" i="808"/>
  <c r="D116" i="808"/>
  <c r="H116" i="808"/>
  <c r="D116" i="172"/>
  <c r="H116" i="172"/>
  <c r="L115" i="172"/>
  <c r="O115" i="172" s="1"/>
  <c r="I115" i="172"/>
  <c r="AF69" i="172"/>
  <c r="AG69" i="172"/>
  <c r="AM69" i="172"/>
  <c r="AI69" i="172"/>
  <c r="AH69" i="172"/>
  <c r="AN69" i="172"/>
  <c r="AD69" i="172"/>
  <c r="AE69" i="172"/>
  <c r="AA70" i="172"/>
  <c r="AK64" i="1"/>
  <c r="AL64" i="1" s="1"/>
  <c r="AJ64" i="1"/>
  <c r="AE78" i="808"/>
  <c r="AN78" i="808"/>
  <c r="AD78" i="808"/>
  <c r="AG78" i="808"/>
  <c r="AF78" i="808"/>
  <c r="AH78" i="808"/>
  <c r="AM78" i="808"/>
  <c r="AI78" i="808"/>
  <c r="AA79" i="808"/>
  <c r="Q104" i="1"/>
  <c r="T104" i="1" s="1"/>
  <c r="M104" i="1"/>
  <c r="I115" i="998"/>
  <c r="L115" i="998"/>
  <c r="O115" i="998" s="1"/>
  <c r="D116" i="998"/>
  <c r="H116" i="998"/>
  <c r="AF68" i="998"/>
  <c r="AD68" i="998"/>
  <c r="AE68" i="998"/>
  <c r="AN68" i="998"/>
  <c r="AI68" i="998"/>
  <c r="AH68" i="998"/>
  <c r="AG68" i="998"/>
  <c r="AM68" i="998"/>
  <c r="AA69" i="998"/>
  <c r="H116" i="999"/>
  <c r="D116" i="999"/>
  <c r="AJ76" i="999"/>
  <c r="AK76" i="999"/>
  <c r="AL76" i="999" s="1"/>
  <c r="J105" i="1"/>
  <c r="F106" i="1"/>
  <c r="L115" i="999"/>
  <c r="O115" i="999" s="1"/>
  <c r="I115" i="999"/>
  <c r="Y77" i="999"/>
  <c r="AC77" i="999"/>
  <c r="Y65" i="1"/>
  <c r="AC65" i="1"/>
  <c r="F117" i="808" l="1"/>
  <c r="J116" i="808"/>
  <c r="M115" i="808"/>
  <c r="Q115" i="808"/>
  <c r="T115" i="808" s="1"/>
  <c r="M115" i="172"/>
  <c r="Q115" i="172"/>
  <c r="T115" i="172" s="1"/>
  <c r="J116" i="172"/>
  <c r="F117" i="172"/>
  <c r="Q115" i="998"/>
  <c r="T115" i="998" s="1"/>
  <c r="M115" i="998"/>
  <c r="AD77" i="999"/>
  <c r="AM77" i="999"/>
  <c r="AH77" i="999"/>
  <c r="AN77" i="999"/>
  <c r="AI77" i="999"/>
  <c r="AF77" i="999"/>
  <c r="AG77" i="999"/>
  <c r="AE77" i="999"/>
  <c r="AA78" i="999"/>
  <c r="AK68" i="998"/>
  <c r="AL68" i="998" s="1"/>
  <c r="AJ68" i="998"/>
  <c r="AK69" i="172"/>
  <c r="AL69" i="172" s="1"/>
  <c r="AJ69" i="172"/>
  <c r="Y69" i="998"/>
  <c r="AC69" i="998"/>
  <c r="AK78" i="808"/>
  <c r="AL78" i="808" s="1"/>
  <c r="AJ78" i="808"/>
  <c r="M115" i="999"/>
  <c r="Q115" i="999"/>
  <c r="T115" i="999" s="1"/>
  <c r="AC79" i="808"/>
  <c r="Y79" i="808"/>
  <c r="AN65" i="1"/>
  <c r="AE65" i="1"/>
  <c r="AD65" i="1"/>
  <c r="AM65" i="1"/>
  <c r="AG65" i="1"/>
  <c r="AI65" i="1"/>
  <c r="AF65" i="1"/>
  <c r="AH65" i="1"/>
  <c r="AA66" i="1"/>
  <c r="H106" i="1"/>
  <c r="D106" i="1"/>
  <c r="F117" i="998"/>
  <c r="J116" i="998"/>
  <c r="L105" i="1"/>
  <c r="O105" i="1" s="1"/>
  <c r="I105" i="1"/>
  <c r="F117" i="999"/>
  <c r="J116" i="999"/>
  <c r="AC70" i="172"/>
  <c r="Y70" i="172"/>
  <c r="L116" i="808" l="1"/>
  <c r="O116" i="808" s="1"/>
  <c r="I116" i="808"/>
  <c r="H117" i="808"/>
  <c r="D117" i="808"/>
  <c r="H117" i="172"/>
  <c r="D117" i="172"/>
  <c r="I116" i="172"/>
  <c r="L116" i="172"/>
  <c r="O116" i="172" s="1"/>
  <c r="Q105" i="1"/>
  <c r="T105" i="1" s="1"/>
  <c r="M105" i="1"/>
  <c r="AH69" i="998"/>
  <c r="AG69" i="998"/>
  <c r="AN69" i="998"/>
  <c r="AI69" i="998"/>
  <c r="AM69" i="998"/>
  <c r="AD69" i="998"/>
  <c r="AF69" i="998"/>
  <c r="AE69" i="998"/>
  <c r="AA70" i="998"/>
  <c r="H117" i="998"/>
  <c r="D117" i="998"/>
  <c r="I116" i="998"/>
  <c r="L116" i="998"/>
  <c r="O116" i="998" s="1"/>
  <c r="AC78" i="999"/>
  <c r="Y78" i="999"/>
  <c r="AK77" i="999"/>
  <c r="AL77" i="999" s="1"/>
  <c r="AJ77" i="999"/>
  <c r="AM70" i="172"/>
  <c r="AH70" i="172"/>
  <c r="AE70" i="172"/>
  <c r="AG70" i="172"/>
  <c r="AD70" i="172"/>
  <c r="AF70" i="172"/>
  <c r="AN70" i="172"/>
  <c r="AI70" i="172"/>
  <c r="AA71" i="172"/>
  <c r="F107" i="1"/>
  <c r="J106" i="1"/>
  <c r="AF79" i="808"/>
  <c r="AD79" i="808"/>
  <c r="AH79" i="808"/>
  <c r="AE79" i="808"/>
  <c r="AI79" i="808"/>
  <c r="AG79" i="808"/>
  <c r="AN79" i="808"/>
  <c r="AM79" i="808"/>
  <c r="AA80" i="808"/>
  <c r="AC66" i="1"/>
  <c r="Y66" i="1"/>
  <c r="AK65" i="1"/>
  <c r="AL65" i="1" s="1"/>
  <c r="AJ65" i="1"/>
  <c r="L116" i="999"/>
  <c r="O116" i="999" s="1"/>
  <c r="I116" i="999"/>
  <c r="H117" i="999"/>
  <c r="D117" i="999"/>
  <c r="J117" i="808" l="1"/>
  <c r="F118" i="808"/>
  <c r="M116" i="808"/>
  <c r="Q116" i="808"/>
  <c r="T116" i="808" s="1"/>
  <c r="Q116" i="172"/>
  <c r="T116" i="172" s="1"/>
  <c r="M116" i="172"/>
  <c r="J117" i="172"/>
  <c r="F118" i="172"/>
  <c r="F118" i="998"/>
  <c r="J117" i="998"/>
  <c r="AD66" i="1"/>
  <c r="AG66" i="1"/>
  <c r="AI66" i="1"/>
  <c r="AM66" i="1"/>
  <c r="AE66" i="1"/>
  <c r="AN66" i="1"/>
  <c r="AF66" i="1"/>
  <c r="AA67" i="1"/>
  <c r="AK70" i="172"/>
  <c r="AL70" i="172" s="1"/>
  <c r="AJ70" i="172"/>
  <c r="Q116" i="999"/>
  <c r="T116" i="999" s="1"/>
  <c r="M116" i="999"/>
  <c r="AC70" i="998"/>
  <c r="Y70" i="998"/>
  <c r="L106" i="1"/>
  <c r="O106" i="1" s="1"/>
  <c r="I106" i="1"/>
  <c r="Q116" i="998"/>
  <c r="T116" i="998" s="1"/>
  <c r="M116" i="998"/>
  <c r="U103" i="1"/>
  <c r="S103" i="1" s="1"/>
  <c r="U105" i="1"/>
  <c r="W105" i="1"/>
  <c r="U104" i="1"/>
  <c r="S104" i="1" s="1"/>
  <c r="U102" i="1"/>
  <c r="S102" i="1" s="1"/>
  <c r="U101" i="1"/>
  <c r="S101" i="1" s="1"/>
  <c r="S105" i="1"/>
  <c r="U98" i="1"/>
  <c r="S98" i="1" s="1"/>
  <c r="U99" i="1"/>
  <c r="S99" i="1" s="1"/>
  <c r="F118" i="999"/>
  <c r="J117" i="999"/>
  <c r="AK79" i="808"/>
  <c r="AL79" i="808" s="1"/>
  <c r="AJ79" i="808"/>
  <c r="Y80" i="808"/>
  <c r="AC80" i="808"/>
  <c r="Y71" i="172"/>
  <c r="AC71" i="172"/>
  <c r="AJ69" i="998"/>
  <c r="AK69" i="998"/>
  <c r="AL69" i="998" s="1"/>
  <c r="AE78" i="999"/>
  <c r="AN78" i="999"/>
  <c r="AF78" i="999"/>
  <c r="AG78" i="999"/>
  <c r="AM78" i="999"/>
  <c r="AH78" i="999"/>
  <c r="AI78" i="999"/>
  <c r="AD78" i="999"/>
  <c r="AA79" i="999"/>
  <c r="H107" i="1"/>
  <c r="D107" i="1"/>
  <c r="H118" i="808" l="1"/>
  <c r="D118" i="808"/>
  <c r="L117" i="808"/>
  <c r="O117" i="808" s="1"/>
  <c r="I117" i="808"/>
  <c r="D118" i="172"/>
  <c r="H118" i="172"/>
  <c r="I117" i="172"/>
  <c r="L117" i="172"/>
  <c r="O117" i="172" s="1"/>
  <c r="D118" i="999"/>
  <c r="H118" i="999"/>
  <c r="Y67" i="1"/>
  <c r="AC67" i="1"/>
  <c r="AK66" i="1"/>
  <c r="AL66" i="1" s="1"/>
  <c r="Y79" i="999"/>
  <c r="AC79" i="999"/>
  <c r="AK78" i="999"/>
  <c r="AL78" i="999" s="1"/>
  <c r="AJ78" i="999"/>
  <c r="Q106" i="1"/>
  <c r="M106" i="1"/>
  <c r="F108" i="1"/>
  <c r="J107" i="1"/>
  <c r="AE80" i="808"/>
  <c r="AI80" i="808"/>
  <c r="AN80" i="808"/>
  <c r="AF80" i="808"/>
  <c r="AH80" i="808"/>
  <c r="AM80" i="808"/>
  <c r="AG80" i="808"/>
  <c r="AD80" i="808"/>
  <c r="AA81" i="808"/>
  <c r="L117" i="998"/>
  <c r="O117" i="998" s="1"/>
  <c r="I117" i="998"/>
  <c r="AF71" i="172"/>
  <c r="AH71" i="172"/>
  <c r="AG71" i="172"/>
  <c r="AM71" i="172"/>
  <c r="AI71" i="172"/>
  <c r="AN71" i="172"/>
  <c r="AD71" i="172"/>
  <c r="AE71" i="172"/>
  <c r="AA72" i="172"/>
  <c r="L117" i="999"/>
  <c r="O117" i="999" s="1"/>
  <c r="I117" i="999"/>
  <c r="X103" i="1"/>
  <c r="X104" i="1"/>
  <c r="X101" i="1"/>
  <c r="X105" i="1"/>
  <c r="X102" i="1"/>
  <c r="T106" i="1"/>
  <c r="X98" i="1"/>
  <c r="X99" i="1"/>
  <c r="X100" i="1"/>
  <c r="AD70" i="998"/>
  <c r="AH70" i="998"/>
  <c r="AN70" i="998"/>
  <c r="AG70" i="998"/>
  <c r="AE70" i="998"/>
  <c r="AF70" i="998"/>
  <c r="AM70" i="998"/>
  <c r="AI70" i="998"/>
  <c r="AA71" i="998"/>
  <c r="H118" i="998"/>
  <c r="D118" i="998"/>
  <c r="M117" i="808" l="1"/>
  <c r="Q117" i="808"/>
  <c r="T117" i="808" s="1"/>
  <c r="F119" i="808"/>
  <c r="J118" i="808"/>
  <c r="M117" i="172"/>
  <c r="Q117" i="172"/>
  <c r="T117" i="172" s="1"/>
  <c r="F119" i="172"/>
  <c r="J118" i="172"/>
  <c r="Y72" i="172"/>
  <c r="AC72" i="172"/>
  <c r="F119" i="998"/>
  <c r="J118" i="998"/>
  <c r="AK71" i="172"/>
  <c r="AL71" i="172" s="1"/>
  <c r="AJ71" i="172"/>
  <c r="AC71" i="998"/>
  <c r="Y71" i="998"/>
  <c r="AK70" i="998"/>
  <c r="AL70" i="998" s="1"/>
  <c r="AJ70" i="998"/>
  <c r="AC81" i="808"/>
  <c r="Y81" i="808"/>
  <c r="Q117" i="999"/>
  <c r="T117" i="999" s="1"/>
  <c r="M117" i="999"/>
  <c r="AK80" i="808"/>
  <c r="AL80" i="808" s="1"/>
  <c r="AJ80" i="808"/>
  <c r="L107" i="1"/>
  <c r="O107" i="1" s="1"/>
  <c r="I107" i="1"/>
  <c r="AG79" i="999"/>
  <c r="AF79" i="999"/>
  <c r="AH79" i="999"/>
  <c r="AI79" i="999"/>
  <c r="AE79" i="999"/>
  <c r="AD79" i="999"/>
  <c r="AN79" i="999"/>
  <c r="AM79" i="999"/>
  <c r="AA80" i="999"/>
  <c r="AN67" i="1"/>
  <c r="AE67" i="1"/>
  <c r="AM67" i="1"/>
  <c r="AD67" i="1"/>
  <c r="AI67" i="1"/>
  <c r="AF67" i="1"/>
  <c r="AG67" i="1"/>
  <c r="AH67" i="1"/>
  <c r="AA68" i="1"/>
  <c r="H108" i="1"/>
  <c r="D108" i="1"/>
  <c r="Q117" i="998"/>
  <c r="T117" i="998" s="1"/>
  <c r="M117" i="998"/>
  <c r="J118" i="999"/>
  <c r="F119" i="999"/>
  <c r="I118" i="808" l="1"/>
  <c r="L118" i="808"/>
  <c r="O118" i="808" s="1"/>
  <c r="D119" i="808"/>
  <c r="H119" i="808"/>
  <c r="U116" i="808" a="1"/>
  <c r="U116" i="808" s="1"/>
  <c r="S116" i="808" s="1"/>
  <c r="U110" i="808" a="1"/>
  <c r="U110" i="808" s="1"/>
  <c r="S110" i="808" s="1"/>
  <c r="U111" i="808" a="1"/>
  <c r="U111" i="808" s="1"/>
  <c r="S111" i="808" s="1"/>
  <c r="U112" i="808" a="1"/>
  <c r="U112" i="808" s="1"/>
  <c r="S112" i="808" s="1"/>
  <c r="W117" i="808" a="1"/>
  <c r="W117" i="808" s="1"/>
  <c r="U114" i="808" a="1"/>
  <c r="U114" i="808" s="1"/>
  <c r="S114" i="808" s="1"/>
  <c r="U117" i="808" a="1"/>
  <c r="U117" i="808" s="1"/>
  <c r="S117" i="808" s="1"/>
  <c r="U115" i="808" a="1"/>
  <c r="U115" i="808" s="1"/>
  <c r="S115" i="808" s="1"/>
  <c r="I118" i="172"/>
  <c r="L118" i="172"/>
  <c r="O118" i="172" s="1"/>
  <c r="H119" i="172"/>
  <c r="D119" i="172"/>
  <c r="U113" i="172"/>
  <c r="S113" i="172" s="1"/>
  <c r="U116" i="172"/>
  <c r="S116" i="172" s="1"/>
  <c r="U115" i="172"/>
  <c r="S115" i="172" s="1"/>
  <c r="U114" i="172"/>
  <c r="S114" i="172" s="1"/>
  <c r="W117" i="172"/>
  <c r="U117" i="172"/>
  <c r="S117" i="172" s="1"/>
  <c r="U111" i="172"/>
  <c r="S111" i="172" s="1"/>
  <c r="U110" i="172"/>
  <c r="S110" i="172" s="1"/>
  <c r="Y68" i="1"/>
  <c r="AC68" i="1"/>
  <c r="Y80" i="999"/>
  <c r="AC80" i="999"/>
  <c r="AE72" i="172"/>
  <c r="AD72" i="172"/>
  <c r="AF72" i="172"/>
  <c r="AI72" i="172"/>
  <c r="AN72" i="172"/>
  <c r="AG72" i="172"/>
  <c r="AM72" i="172"/>
  <c r="AA73" i="172"/>
  <c r="U115" i="998" a="1"/>
  <c r="U115" i="998" s="1"/>
  <c r="S115" i="998" s="1"/>
  <c r="U113" i="998" a="1"/>
  <c r="U113" i="998" s="1"/>
  <c r="S113" i="998" s="1"/>
  <c r="U116" i="998" a="1"/>
  <c r="U116" i="998" s="1"/>
  <c r="S116" i="998" s="1"/>
  <c r="U117" i="998" a="1"/>
  <c r="U117" i="998" s="1"/>
  <c r="S117" i="998" s="1"/>
  <c r="W117" i="998" a="1"/>
  <c r="W117" i="998" s="1"/>
  <c r="U114" i="998" a="1"/>
  <c r="U114" i="998" s="1"/>
  <c r="S114" i="998" s="1"/>
  <c r="U111" i="998" a="1"/>
  <c r="U111" i="998" s="1"/>
  <c r="S111" i="998" s="1"/>
  <c r="U110" i="998" a="1"/>
  <c r="U110" i="998" s="1"/>
  <c r="S110" i="998" s="1"/>
  <c r="Q107" i="1"/>
  <c r="T107" i="1" s="1"/>
  <c r="M107" i="1"/>
  <c r="AJ79" i="999"/>
  <c r="AK79" i="999"/>
  <c r="AL79" i="999" s="1"/>
  <c r="AN71" i="998"/>
  <c r="AM71" i="998"/>
  <c r="AF71" i="998"/>
  <c r="AG71" i="998"/>
  <c r="AD71" i="998"/>
  <c r="AE71" i="998"/>
  <c r="AI71" i="998"/>
  <c r="AA72" i="998"/>
  <c r="L118" i="998"/>
  <c r="O118" i="998" s="1"/>
  <c r="I118" i="998"/>
  <c r="AK67" i="1"/>
  <c r="AL67" i="1" s="1"/>
  <c r="AJ67" i="1"/>
  <c r="L118" i="999"/>
  <c r="O118" i="999" s="1"/>
  <c r="I118" i="999"/>
  <c r="H119" i="998"/>
  <c r="D119" i="998"/>
  <c r="AD81" i="808"/>
  <c r="AN81" i="808"/>
  <c r="AE81" i="808"/>
  <c r="AH81" i="808"/>
  <c r="AG81" i="808"/>
  <c r="AM81" i="808"/>
  <c r="AF81" i="808"/>
  <c r="AI81" i="808"/>
  <c r="AA82" i="808"/>
  <c r="H119" i="999"/>
  <c r="D119" i="999"/>
  <c r="J108" i="1"/>
  <c r="F109" i="1"/>
  <c r="U113" i="999"/>
  <c r="S113" i="999" s="1"/>
  <c r="U116" i="999"/>
  <c r="S116" i="999" s="1"/>
  <c r="U110" i="999"/>
  <c r="S110" i="999" s="1"/>
  <c r="U114" i="999"/>
  <c r="S114" i="999" s="1"/>
  <c r="U112" i="999"/>
  <c r="S112" i="999" s="1"/>
  <c r="W117" i="999"/>
  <c r="U115" i="999"/>
  <c r="S115" i="999" s="1"/>
  <c r="U117" i="999"/>
  <c r="S117" i="999" s="1"/>
  <c r="U111" i="999"/>
  <c r="S111" i="999" s="1"/>
  <c r="F120" i="808" l="1"/>
  <c r="J119" i="808"/>
  <c r="M118" i="808"/>
  <c r="Q118" i="808"/>
  <c r="T118" i="808" s="1"/>
  <c r="X113" i="808" a="1"/>
  <c r="X113" i="808" s="1"/>
  <c r="X112" i="808" a="1"/>
  <c r="X112" i="808" s="1"/>
  <c r="X114" i="808" a="1"/>
  <c r="X114" i="808" s="1"/>
  <c r="X111" i="808" a="1"/>
  <c r="X111" i="808" s="1"/>
  <c r="X115" i="808" a="1"/>
  <c r="X115" i="808" s="1"/>
  <c r="X117" i="808" a="1"/>
  <c r="X117" i="808" s="1"/>
  <c r="X110" i="808" a="1"/>
  <c r="X110" i="808" s="1"/>
  <c r="X116" i="808" a="1"/>
  <c r="X116" i="808" s="1"/>
  <c r="J119" i="172"/>
  <c r="F120" i="172"/>
  <c r="X117" i="172"/>
  <c r="X116" i="172"/>
  <c r="X113" i="172"/>
  <c r="X114" i="172"/>
  <c r="X112" i="172"/>
  <c r="X110" i="172"/>
  <c r="X115" i="172"/>
  <c r="X111" i="172"/>
  <c r="M118" i="172"/>
  <c r="Q118" i="172"/>
  <c r="T118" i="172" s="1"/>
  <c r="Y73" i="172"/>
  <c r="AC73" i="172"/>
  <c r="M118" i="998"/>
  <c r="Q118" i="998"/>
  <c r="T118" i="998" s="1"/>
  <c r="F120" i="999"/>
  <c r="J119" i="999"/>
  <c r="J119" i="998"/>
  <c r="F120" i="998"/>
  <c r="X112" i="999"/>
  <c r="X113" i="999"/>
  <c r="X116" i="999"/>
  <c r="X117" i="999"/>
  <c r="X115" i="999"/>
  <c r="X114" i="999"/>
  <c r="X110" i="999"/>
  <c r="X111" i="999"/>
  <c r="I108" i="1"/>
  <c r="L108" i="1"/>
  <c r="O108" i="1" s="1"/>
  <c r="AC82" i="808"/>
  <c r="Y82" i="808"/>
  <c r="AJ81" i="808"/>
  <c r="AK81" i="808"/>
  <c r="AL81" i="808" s="1"/>
  <c r="AK71" i="998"/>
  <c r="AL71" i="998" s="1"/>
  <c r="X113" i="998" a="1"/>
  <c r="X113" i="998" s="1"/>
  <c r="X116" i="998" a="1"/>
  <c r="X116" i="998" s="1"/>
  <c r="X114" i="998" a="1"/>
  <c r="X114" i="998" s="1"/>
  <c r="X117" i="998" a="1"/>
  <c r="X117" i="998" s="1"/>
  <c r="X111" i="998" a="1"/>
  <c r="X111" i="998" s="1"/>
  <c r="X115" i="998" a="1"/>
  <c r="X115" i="998" s="1"/>
  <c r="X112" i="998" a="1"/>
  <c r="X112" i="998" s="1"/>
  <c r="X110" i="998" a="1"/>
  <c r="X110" i="998" s="1"/>
  <c r="AI80" i="999"/>
  <c r="AG80" i="999"/>
  <c r="AF80" i="999"/>
  <c r="AH80" i="999"/>
  <c r="AM80" i="999"/>
  <c r="AN80" i="999"/>
  <c r="AE80" i="999"/>
  <c r="AD80" i="999"/>
  <c r="AA81" i="999"/>
  <c r="AM68" i="1"/>
  <c r="AD68" i="1"/>
  <c r="AI68" i="1"/>
  <c r="AG68" i="1"/>
  <c r="AN68" i="1"/>
  <c r="AH68" i="1"/>
  <c r="AE68" i="1"/>
  <c r="AF68" i="1"/>
  <c r="AA69" i="1"/>
  <c r="AC72" i="998"/>
  <c r="Y72" i="998"/>
  <c r="H109" i="1"/>
  <c r="D109" i="1"/>
  <c r="Q118" i="999"/>
  <c r="T118" i="999" s="1"/>
  <c r="M118" i="999"/>
  <c r="AK72" i="172"/>
  <c r="AL72" i="172" s="1"/>
  <c r="I119" i="808" l="1"/>
  <c r="L119" i="808"/>
  <c r="O119" i="808" s="1"/>
  <c r="D120" i="808"/>
  <c r="H120" i="808"/>
  <c r="H120" i="172"/>
  <c r="D120" i="172"/>
  <c r="I119" i="172"/>
  <c r="L119" i="172"/>
  <c r="O119" i="172" s="1"/>
  <c r="AE82" i="808"/>
  <c r="AF82" i="808"/>
  <c r="AM82" i="808"/>
  <c r="AD82" i="808"/>
  <c r="AN82" i="808"/>
  <c r="AH82" i="808"/>
  <c r="AI82" i="808"/>
  <c r="AG82" i="808"/>
  <c r="AA83" i="808"/>
  <c r="AK80" i="999"/>
  <c r="AL80" i="999" s="1"/>
  <c r="AJ80" i="999"/>
  <c r="AG72" i="998"/>
  <c r="AM72" i="998"/>
  <c r="AI72" i="998"/>
  <c r="AN72" i="998"/>
  <c r="AE72" i="998"/>
  <c r="AF72" i="998"/>
  <c r="AD72" i="998"/>
  <c r="AA73" i="998"/>
  <c r="AJ68" i="1"/>
  <c r="AK68" i="1"/>
  <c r="AL68" i="1" s="1"/>
  <c r="AC69" i="1"/>
  <c r="Y69" i="1"/>
  <c r="J109" i="1"/>
  <c r="F110" i="1"/>
  <c r="Y81" i="999"/>
  <c r="AC81" i="999"/>
  <c r="M108" i="1"/>
  <c r="Q108" i="1"/>
  <c r="T108" i="1" s="1"/>
  <c r="D120" i="998"/>
  <c r="H120" i="998"/>
  <c r="I119" i="998"/>
  <c r="L119" i="998"/>
  <c r="O119" i="998" s="1"/>
  <c r="I119" i="999"/>
  <c r="L119" i="999"/>
  <c r="O119" i="999" s="1"/>
  <c r="AN73" i="172"/>
  <c r="AH73" i="172"/>
  <c r="AI73" i="172"/>
  <c r="AE73" i="172"/>
  <c r="AG73" i="172"/>
  <c r="AF73" i="172"/>
  <c r="AM73" i="172"/>
  <c r="AD73" i="172"/>
  <c r="AA74" i="172"/>
  <c r="H120" i="999"/>
  <c r="D120" i="999"/>
  <c r="J120" i="808" l="1"/>
  <c r="F121" i="808"/>
  <c r="M119" i="808"/>
  <c r="Q119" i="808"/>
  <c r="T119" i="808" s="1"/>
  <c r="Q119" i="172"/>
  <c r="T119" i="172" s="1"/>
  <c r="M119" i="172"/>
  <c r="F121" i="172"/>
  <c r="J120" i="172"/>
  <c r="AF81" i="999"/>
  <c r="AE81" i="999"/>
  <c r="AI81" i="999"/>
  <c r="AG81" i="999"/>
  <c r="AN81" i="999"/>
  <c r="AM81" i="999"/>
  <c r="AD81" i="999"/>
  <c r="AA82" i="999"/>
  <c r="M119" i="998"/>
  <c r="Q119" i="998"/>
  <c r="T119" i="998" s="1"/>
  <c r="AF69" i="1"/>
  <c r="AN69" i="1"/>
  <c r="AD69" i="1"/>
  <c r="AH69" i="1"/>
  <c r="AM69" i="1"/>
  <c r="AE69" i="1"/>
  <c r="AG69" i="1"/>
  <c r="AI69" i="1"/>
  <c r="AA70" i="1"/>
  <c r="AJ82" i="808"/>
  <c r="AK82" i="808"/>
  <c r="AL82" i="808" s="1"/>
  <c r="AJ73" i="172"/>
  <c r="AK73" i="172"/>
  <c r="AL73" i="172" s="1"/>
  <c r="Y83" i="808"/>
  <c r="AC83" i="808"/>
  <c r="AC74" i="172"/>
  <c r="Y74" i="172"/>
  <c r="Q119" i="999"/>
  <c r="T119" i="999" s="1"/>
  <c r="M119" i="999"/>
  <c r="F121" i="998"/>
  <c r="J120" i="998"/>
  <c r="D110" i="1"/>
  <c r="H110" i="1"/>
  <c r="AC73" i="998"/>
  <c r="Y73" i="998"/>
  <c r="J120" i="999"/>
  <c r="F121" i="999"/>
  <c r="L109" i="1"/>
  <c r="O109" i="1" s="1"/>
  <c r="I109" i="1"/>
  <c r="AK72" i="998"/>
  <c r="AL72" i="998" s="1"/>
  <c r="D121" i="808" l="1"/>
  <c r="H121" i="808"/>
  <c r="I120" i="808"/>
  <c r="L120" i="808"/>
  <c r="O120" i="808" s="1"/>
  <c r="L120" i="172"/>
  <c r="O120" i="172" s="1"/>
  <c r="I120" i="172"/>
  <c r="D121" i="172"/>
  <c r="H121" i="172"/>
  <c r="H121" i="999"/>
  <c r="D121" i="999"/>
  <c r="AN83" i="808"/>
  <c r="AM83" i="808"/>
  <c r="AH83" i="808"/>
  <c r="AI83" i="808"/>
  <c r="AE83" i="808"/>
  <c r="AD83" i="808"/>
  <c r="AG83" i="808"/>
  <c r="AF83" i="808"/>
  <c r="AA84" i="808"/>
  <c r="AK81" i="999"/>
  <c r="AL81" i="999" s="1"/>
  <c r="F111" i="1"/>
  <c r="J110" i="1"/>
  <c r="AC70" i="1"/>
  <c r="Y70" i="1"/>
  <c r="AN73" i="998"/>
  <c r="AH73" i="998"/>
  <c r="AE73" i="998"/>
  <c r="AD73" i="998"/>
  <c r="AG73" i="998"/>
  <c r="AM73" i="998"/>
  <c r="AI73" i="998"/>
  <c r="AF73" i="998"/>
  <c r="AA74" i="998"/>
  <c r="L120" i="999"/>
  <c r="O120" i="999" s="1"/>
  <c r="I120" i="999"/>
  <c r="I120" i="998"/>
  <c r="L120" i="998"/>
  <c r="O120" i="998" s="1"/>
  <c r="M109" i="1"/>
  <c r="Q109" i="1"/>
  <c r="T109" i="1" s="1"/>
  <c r="H121" i="998"/>
  <c r="D121" i="998"/>
  <c r="AN74" i="172"/>
  <c r="AE74" i="172"/>
  <c r="AI74" i="172"/>
  <c r="AH74" i="172"/>
  <c r="AD74" i="172"/>
  <c r="AM74" i="172"/>
  <c r="AF74" i="172"/>
  <c r="AG74" i="172"/>
  <c r="AA75" i="172"/>
  <c r="AJ69" i="1"/>
  <c r="AK69" i="1"/>
  <c r="AL69" i="1" s="1"/>
  <c r="AC82" i="999"/>
  <c r="Y82" i="999"/>
  <c r="F122" i="808" l="1"/>
  <c r="J121" i="808"/>
  <c r="M120" i="808"/>
  <c r="Q120" i="808"/>
  <c r="T120" i="808" s="1"/>
  <c r="F122" i="172"/>
  <c r="J121" i="172"/>
  <c r="M120" i="172"/>
  <c r="Q120" i="172"/>
  <c r="T120" i="172" s="1"/>
  <c r="Y75" i="172"/>
  <c r="AC75" i="172"/>
  <c r="F122" i="999"/>
  <c r="J121" i="999"/>
  <c r="AK74" i="172"/>
  <c r="AL74" i="172" s="1"/>
  <c r="AJ74" i="172"/>
  <c r="AI70" i="1"/>
  <c r="AH70" i="1"/>
  <c r="AF70" i="1"/>
  <c r="AD70" i="1"/>
  <c r="AN70" i="1"/>
  <c r="AE70" i="1"/>
  <c r="AG70" i="1"/>
  <c r="AM70" i="1"/>
  <c r="AA71" i="1"/>
  <c r="M120" i="998"/>
  <c r="Q120" i="998"/>
  <c r="T120" i="998" s="1"/>
  <c r="AK73" i="998"/>
  <c r="AL73" i="998" s="1"/>
  <c r="AJ73" i="998"/>
  <c r="I110" i="1"/>
  <c r="L110" i="1"/>
  <c r="O110" i="1" s="1"/>
  <c r="Y84" i="808"/>
  <c r="AC84" i="808"/>
  <c r="D111" i="1"/>
  <c r="H111" i="1"/>
  <c r="M120" i="999"/>
  <c r="Q120" i="999"/>
  <c r="T120" i="999" s="1"/>
  <c r="AC74" i="998"/>
  <c r="Y74" i="998"/>
  <c r="AK83" i="808"/>
  <c r="AL83" i="808" s="1"/>
  <c r="AJ83" i="808"/>
  <c r="F122" i="998"/>
  <c r="J121" i="998"/>
  <c r="AE82" i="999"/>
  <c r="AF82" i="999"/>
  <c r="AN82" i="999"/>
  <c r="AI82" i="999"/>
  <c r="AM82" i="999"/>
  <c r="AD82" i="999"/>
  <c r="AG82" i="999"/>
  <c r="AH82" i="999"/>
  <c r="AA83" i="999"/>
  <c r="L121" i="808" l="1"/>
  <c r="O121" i="808" s="1"/>
  <c r="I121" i="808"/>
  <c r="H122" i="808"/>
  <c r="D122" i="808"/>
  <c r="L121" i="172"/>
  <c r="O121" i="172" s="1"/>
  <c r="I121" i="172"/>
  <c r="D122" i="172"/>
  <c r="H122" i="172"/>
  <c r="L121" i="999"/>
  <c r="O121" i="999" s="1"/>
  <c r="I121" i="999"/>
  <c r="AJ82" i="999"/>
  <c r="AK82" i="999"/>
  <c r="AL82" i="999" s="1"/>
  <c r="AE74" i="998"/>
  <c r="AD74" i="998"/>
  <c r="AM74" i="998"/>
  <c r="AI74" i="998"/>
  <c r="AN74" i="998"/>
  <c r="AG74" i="998"/>
  <c r="AF74" i="998"/>
  <c r="AA75" i="998"/>
  <c r="Q110" i="1"/>
  <c r="T110" i="1" s="1"/>
  <c r="M110" i="1"/>
  <c r="Y71" i="1"/>
  <c r="AC71" i="1"/>
  <c r="F112" i="1"/>
  <c r="J111" i="1"/>
  <c r="AC83" i="999"/>
  <c r="Y83" i="999"/>
  <c r="H122" i="999"/>
  <c r="D122" i="999"/>
  <c r="L121" i="998"/>
  <c r="O121" i="998" s="1"/>
  <c r="I121" i="998"/>
  <c r="AK70" i="1"/>
  <c r="AL70" i="1" s="1"/>
  <c r="AJ70" i="1"/>
  <c r="AE75" i="172"/>
  <c r="AG75" i="172"/>
  <c r="AF75" i="172"/>
  <c r="AM75" i="172"/>
  <c r="AH75" i="172"/>
  <c r="AI75" i="172"/>
  <c r="AD75" i="172"/>
  <c r="AN75" i="172"/>
  <c r="AA76" i="172"/>
  <c r="H122" i="998"/>
  <c r="D122" i="998"/>
  <c r="AI84" i="808"/>
  <c r="AE84" i="808"/>
  <c r="AF84" i="808"/>
  <c r="AG84" i="808"/>
  <c r="AD84" i="808"/>
  <c r="AN84" i="808"/>
  <c r="AM84" i="808"/>
  <c r="AH84" i="808"/>
  <c r="AA85" i="808"/>
  <c r="F123" i="808" l="1"/>
  <c r="J122" i="808"/>
  <c r="M121" i="808"/>
  <c r="Q121" i="808"/>
  <c r="T121" i="808" s="1"/>
  <c r="F123" i="172"/>
  <c r="J122" i="172"/>
  <c r="M121" i="172"/>
  <c r="Q121" i="172"/>
  <c r="T121" i="172" s="1"/>
  <c r="D112" i="1"/>
  <c r="H112" i="1"/>
  <c r="AC76" i="172"/>
  <c r="Y76" i="172"/>
  <c r="M121" i="998"/>
  <c r="Q121" i="998"/>
  <c r="T121" i="998" s="1"/>
  <c r="I111" i="1"/>
  <c r="L111" i="1"/>
  <c r="O111" i="1" s="1"/>
  <c r="AK74" i="998"/>
  <c r="AL74" i="998" s="1"/>
  <c r="AJ84" i="808"/>
  <c r="AK84" i="808"/>
  <c r="AL84" i="808" s="1"/>
  <c r="AJ75" i="172"/>
  <c r="AK75" i="172"/>
  <c r="AL75" i="172" s="1"/>
  <c r="J122" i="998"/>
  <c r="F123" i="998"/>
  <c r="AH71" i="1"/>
  <c r="AG71" i="1"/>
  <c r="AF71" i="1"/>
  <c r="AI71" i="1"/>
  <c r="AN71" i="1"/>
  <c r="AD71" i="1"/>
  <c r="AE71" i="1"/>
  <c r="AM71" i="1"/>
  <c r="AA72" i="1"/>
  <c r="J122" i="999"/>
  <c r="F123" i="999"/>
  <c r="AC75" i="998"/>
  <c r="Y75" i="998"/>
  <c r="Y85" i="808"/>
  <c r="AC85" i="808"/>
  <c r="AI83" i="999"/>
  <c r="AE83" i="999"/>
  <c r="AG83" i="999"/>
  <c r="AD83" i="999"/>
  <c r="AH83" i="999"/>
  <c r="AF83" i="999"/>
  <c r="AM83" i="999"/>
  <c r="AN83" i="999"/>
  <c r="AA84" i="999"/>
  <c r="M121" i="999"/>
  <c r="Q121" i="999"/>
  <c r="T121" i="999" s="1"/>
  <c r="L122" i="808" l="1"/>
  <c r="O122" i="808" s="1"/>
  <c r="I122" i="808"/>
  <c r="H123" i="808"/>
  <c r="D123" i="808"/>
  <c r="L122" i="172"/>
  <c r="O122" i="172" s="1"/>
  <c r="I122" i="172"/>
  <c r="D123" i="172"/>
  <c r="H123" i="172"/>
  <c r="D123" i="999"/>
  <c r="H123" i="999"/>
  <c r="Y72" i="1"/>
  <c r="AC72" i="1"/>
  <c r="D123" i="998"/>
  <c r="H123" i="998"/>
  <c r="AH75" i="998"/>
  <c r="AG75" i="998"/>
  <c r="AE75" i="998"/>
  <c r="AF75" i="998"/>
  <c r="AI75" i="998"/>
  <c r="AN75" i="998"/>
  <c r="AM75" i="998"/>
  <c r="AD75" i="998"/>
  <c r="AA76" i="998"/>
  <c r="AJ83" i="999"/>
  <c r="AK83" i="999"/>
  <c r="AL83" i="999" s="1"/>
  <c r="AH76" i="172"/>
  <c r="AI76" i="172"/>
  <c r="AE76" i="172"/>
  <c r="AF76" i="172"/>
  <c r="AD76" i="172"/>
  <c r="AN76" i="172"/>
  <c r="AG76" i="172"/>
  <c r="AM76" i="172"/>
  <c r="AA77" i="172"/>
  <c r="I122" i="998"/>
  <c r="L122" i="998"/>
  <c r="O122" i="998" s="1"/>
  <c r="L122" i="999"/>
  <c r="O122" i="999" s="1"/>
  <c r="I122" i="999"/>
  <c r="AK71" i="1"/>
  <c r="AL71" i="1" s="1"/>
  <c r="AJ71" i="1"/>
  <c r="Y84" i="999"/>
  <c r="AC84" i="999"/>
  <c r="M111" i="1"/>
  <c r="Q111" i="1"/>
  <c r="T111" i="1" s="1"/>
  <c r="F113" i="1"/>
  <c r="J112" i="1"/>
  <c r="AI85" i="808"/>
  <c r="AE85" i="808"/>
  <c r="AN85" i="808"/>
  <c r="AF85" i="808"/>
  <c r="AD85" i="808"/>
  <c r="AM85" i="808"/>
  <c r="AH85" i="808"/>
  <c r="AG85" i="808"/>
  <c r="AA86" i="808"/>
  <c r="F124" i="808" l="1"/>
  <c r="J123" i="808"/>
  <c r="M122" i="808"/>
  <c r="Q122" i="808"/>
  <c r="T122" i="808" s="1"/>
  <c r="J123" i="172"/>
  <c r="F124" i="172"/>
  <c r="M122" i="172"/>
  <c r="Q122" i="172"/>
  <c r="T122" i="172" s="1"/>
  <c r="Y86" i="808"/>
  <c r="AC86" i="808"/>
  <c r="H113" i="1"/>
  <c r="D113" i="1"/>
  <c r="M122" i="999"/>
  <c r="Q122" i="999"/>
  <c r="T122" i="999" s="1"/>
  <c r="AG72" i="1"/>
  <c r="AH72" i="1"/>
  <c r="AI72" i="1"/>
  <c r="AE72" i="1"/>
  <c r="AN72" i="1"/>
  <c r="AM72" i="1"/>
  <c r="AD72" i="1"/>
  <c r="AF72" i="1"/>
  <c r="AA73" i="1"/>
  <c r="Q122" i="998"/>
  <c r="T122" i="998" s="1"/>
  <c r="M122" i="998"/>
  <c r="AN84" i="999"/>
  <c r="AI84" i="999"/>
  <c r="AH84" i="999"/>
  <c r="AF84" i="999"/>
  <c r="AD84" i="999"/>
  <c r="AM84" i="999"/>
  <c r="AE84" i="999"/>
  <c r="AG84" i="999"/>
  <c r="AA85" i="999"/>
  <c r="Y77" i="172"/>
  <c r="AC77" i="172"/>
  <c r="AJ76" i="172"/>
  <c r="AK76" i="172"/>
  <c r="AL76" i="172" s="1"/>
  <c r="AK85" i="808"/>
  <c r="AL85" i="808" s="1"/>
  <c r="AJ85" i="808"/>
  <c r="Y76" i="998"/>
  <c r="AC76" i="998"/>
  <c r="J123" i="999"/>
  <c r="F124" i="999"/>
  <c r="L112" i="1"/>
  <c r="O112" i="1" s="1"/>
  <c r="I112" i="1"/>
  <c r="AJ75" i="998"/>
  <c r="AK75" i="998"/>
  <c r="AL75" i="998" s="1"/>
  <c r="J123" i="998"/>
  <c r="F124" i="998"/>
  <c r="L123" i="808" l="1"/>
  <c r="O123" i="808" s="1"/>
  <c r="I123" i="808"/>
  <c r="H124" i="808"/>
  <c r="D124" i="808"/>
  <c r="D124" i="172"/>
  <c r="H124" i="172"/>
  <c r="I123" i="172"/>
  <c r="L123" i="172"/>
  <c r="O123" i="172" s="1"/>
  <c r="AF76" i="998"/>
  <c r="AG76" i="998"/>
  <c r="AN76" i="998"/>
  <c r="AM76" i="998"/>
  <c r="AI76" i="998"/>
  <c r="AE76" i="998"/>
  <c r="AD76" i="998"/>
  <c r="AH76" i="998"/>
  <c r="AA77" i="998"/>
  <c r="AJ84" i="999"/>
  <c r="AK84" i="999"/>
  <c r="AL84" i="999" s="1"/>
  <c r="Y73" i="1"/>
  <c r="AC73" i="1"/>
  <c r="J113" i="1"/>
  <c r="F114" i="1"/>
  <c r="AN86" i="808"/>
  <c r="AD86" i="808"/>
  <c r="AI86" i="808"/>
  <c r="AF86" i="808"/>
  <c r="AH86" i="808"/>
  <c r="AG86" i="808"/>
  <c r="AM86" i="808"/>
  <c r="AE86" i="808"/>
  <c r="AA87" i="808"/>
  <c r="AJ72" i="1"/>
  <c r="AK72" i="1"/>
  <c r="AL72" i="1" s="1"/>
  <c r="D124" i="999"/>
  <c r="H124" i="999"/>
  <c r="L123" i="999"/>
  <c r="O123" i="999" s="1"/>
  <c r="I123" i="999"/>
  <c r="D124" i="998"/>
  <c r="H124" i="998"/>
  <c r="AM77" i="172"/>
  <c r="AH77" i="172"/>
  <c r="AE77" i="172"/>
  <c r="AD77" i="172"/>
  <c r="AG77" i="172"/>
  <c r="AF77" i="172"/>
  <c r="AN77" i="172"/>
  <c r="AI77" i="172"/>
  <c r="AA78" i="172"/>
  <c r="M112" i="1"/>
  <c r="Q112" i="1"/>
  <c r="T112" i="1" s="1"/>
  <c r="AC85" i="999"/>
  <c r="Y85" i="999"/>
  <c r="L123" i="998"/>
  <c r="O123" i="998" s="1"/>
  <c r="I123" i="998"/>
  <c r="F125" i="808" l="1"/>
  <c r="J124" i="808"/>
  <c r="M123" i="808"/>
  <c r="Q123" i="808"/>
  <c r="T123" i="808" s="1"/>
  <c r="Q123" i="172"/>
  <c r="T123" i="172" s="1"/>
  <c r="M123" i="172"/>
  <c r="F125" i="172"/>
  <c r="J124" i="172"/>
  <c r="M123" i="999"/>
  <c r="Q123" i="999"/>
  <c r="T123" i="999" s="1"/>
  <c r="AF73" i="1"/>
  <c r="AN73" i="1"/>
  <c r="AH73" i="1"/>
  <c r="AD73" i="1"/>
  <c r="AE73" i="1"/>
  <c r="AM73" i="1"/>
  <c r="AG73" i="1"/>
  <c r="AI73" i="1"/>
  <c r="AA74" i="1"/>
  <c r="AK77" i="172"/>
  <c r="AL77" i="172" s="1"/>
  <c r="AJ77" i="172"/>
  <c r="F125" i="999"/>
  <c r="J124" i="999"/>
  <c r="Q123" i="998"/>
  <c r="T123" i="998" s="1"/>
  <c r="M123" i="998"/>
  <c r="AK86" i="808"/>
  <c r="AL86" i="808" s="1"/>
  <c r="AJ86" i="808"/>
  <c r="Y78" i="172"/>
  <c r="AC78" i="172"/>
  <c r="F125" i="998"/>
  <c r="J124" i="998"/>
  <c r="AC87" i="808"/>
  <c r="Y87" i="808"/>
  <c r="AC77" i="998"/>
  <c r="Y77" i="998"/>
  <c r="D114" i="1"/>
  <c r="H114" i="1"/>
  <c r="AH85" i="999"/>
  <c r="AD85" i="999"/>
  <c r="AI85" i="999"/>
  <c r="AG85" i="999"/>
  <c r="AN85" i="999"/>
  <c r="AE85" i="999"/>
  <c r="AM85" i="999"/>
  <c r="AF85" i="999"/>
  <c r="AA86" i="999"/>
  <c r="I113" i="1"/>
  <c r="L113" i="1"/>
  <c r="O113" i="1" s="1"/>
  <c r="AK76" i="998"/>
  <c r="AL76" i="998" s="1"/>
  <c r="AJ76" i="998"/>
  <c r="I124" i="808" l="1"/>
  <c r="L124" i="808"/>
  <c r="O124" i="808" s="1"/>
  <c r="D125" i="808"/>
  <c r="H125" i="808"/>
  <c r="I124" i="172"/>
  <c r="L124" i="172"/>
  <c r="O124" i="172" s="1"/>
  <c r="D125" i="172"/>
  <c r="H125" i="172"/>
  <c r="F115" i="1"/>
  <c r="J114" i="1"/>
  <c r="D125" i="998"/>
  <c r="H125" i="998"/>
  <c r="AM78" i="172"/>
  <c r="AG78" i="172"/>
  <c r="AE78" i="172"/>
  <c r="AF78" i="172"/>
  <c r="AI78" i="172"/>
  <c r="AD78" i="172"/>
  <c r="AN78" i="172"/>
  <c r="AH78" i="172"/>
  <c r="AA79" i="172"/>
  <c r="I124" i="999"/>
  <c r="L124" i="999"/>
  <c r="O124" i="999" s="1"/>
  <c r="AK85" i="999"/>
  <c r="AL85" i="999" s="1"/>
  <c r="AJ85" i="999"/>
  <c r="AC86" i="999"/>
  <c r="Y86" i="999"/>
  <c r="H125" i="999"/>
  <c r="D125" i="999"/>
  <c r="AK73" i="1"/>
  <c r="AL73" i="1" s="1"/>
  <c r="AJ73" i="1"/>
  <c r="AN77" i="998"/>
  <c r="AD77" i="998"/>
  <c r="AM77" i="998"/>
  <c r="AH77" i="998"/>
  <c r="AF77" i="998"/>
  <c r="AI77" i="998"/>
  <c r="AG77" i="998"/>
  <c r="AE77" i="998"/>
  <c r="AA78" i="998"/>
  <c r="Q113" i="1"/>
  <c r="T113" i="1" s="1"/>
  <c r="M113" i="1"/>
  <c r="Y74" i="1"/>
  <c r="AC74" i="1"/>
  <c r="AH87" i="808"/>
  <c r="AE87" i="808"/>
  <c r="AN87" i="808"/>
  <c r="AD87" i="808"/>
  <c r="AF87" i="808"/>
  <c r="AM87" i="808"/>
  <c r="AI87" i="808"/>
  <c r="AG87" i="808"/>
  <c r="AA88" i="808"/>
  <c r="I124" i="998"/>
  <c r="L124" i="998"/>
  <c r="O124" i="998" s="1"/>
  <c r="J125" i="808" l="1"/>
  <c r="F126" i="808"/>
  <c r="M124" i="808"/>
  <c r="Q124" i="808"/>
  <c r="T124" i="808" s="1"/>
  <c r="J125" i="172"/>
  <c r="F126" i="172"/>
  <c r="Q124" i="172"/>
  <c r="T124" i="172" s="1"/>
  <c r="M124" i="172"/>
  <c r="AI74" i="1"/>
  <c r="AM74" i="1"/>
  <c r="AG74" i="1"/>
  <c r="AD74" i="1"/>
  <c r="AN74" i="1"/>
  <c r="AE74" i="1"/>
  <c r="AF74" i="1"/>
  <c r="AA75" i="1"/>
  <c r="Y79" i="172"/>
  <c r="AC79" i="172"/>
  <c r="U38" i="172"/>
  <c r="S38" i="172" s="1"/>
  <c r="AH38" i="172" s="1"/>
  <c r="AJ38" i="172" s="1"/>
  <c r="U47" i="172"/>
  <c r="S47" i="172" s="1"/>
  <c r="AH47" i="172" s="1"/>
  <c r="AJ47" i="172" s="1"/>
  <c r="U46" i="172"/>
  <c r="S46" i="172" s="1"/>
  <c r="AH46" i="172" s="1"/>
  <c r="AJ46" i="172" s="1"/>
  <c r="U55" i="172"/>
  <c r="S55" i="172" s="1"/>
  <c r="AH55" i="172" s="1"/>
  <c r="AJ55" i="172" s="1"/>
  <c r="U72" i="172"/>
  <c r="S72" i="172" s="1"/>
  <c r="AH72" i="172" s="1"/>
  <c r="AJ72" i="172" s="1"/>
  <c r="U97" i="172"/>
  <c r="S97" i="172" s="1"/>
  <c r="U104" i="172"/>
  <c r="S104" i="172" s="1"/>
  <c r="U106" i="172"/>
  <c r="S106" i="172" s="1"/>
  <c r="U102" i="172"/>
  <c r="S102" i="172" s="1"/>
  <c r="U112" i="172"/>
  <c r="S112" i="172" s="1"/>
  <c r="J125" i="999"/>
  <c r="F126" i="999"/>
  <c r="AJ87" i="808"/>
  <c r="AK87" i="808"/>
  <c r="AL87" i="808" s="1"/>
  <c r="Q124" i="998"/>
  <c r="T124" i="998" s="1"/>
  <c r="M124" i="998"/>
  <c r="AD86" i="999"/>
  <c r="AG86" i="999"/>
  <c r="AM86" i="999"/>
  <c r="AI86" i="999"/>
  <c r="AE86" i="999"/>
  <c r="AF86" i="999"/>
  <c r="AN86" i="999"/>
  <c r="AA87" i="999"/>
  <c r="AJ78" i="172"/>
  <c r="AK78" i="172"/>
  <c r="AL78" i="172" s="1"/>
  <c r="J125" i="998"/>
  <c r="F126" i="998"/>
  <c r="U19" i="1"/>
  <c r="S19" i="1" s="1"/>
  <c r="AH19" i="1" s="1"/>
  <c r="AJ19" i="1" s="1"/>
  <c r="U20" i="1"/>
  <c r="S20" i="1" s="1"/>
  <c r="AH20" i="1" s="1"/>
  <c r="AJ20" i="1" s="1"/>
  <c r="U28" i="1"/>
  <c r="S28" i="1" s="1"/>
  <c r="AH28" i="1" s="1"/>
  <c r="AJ28" i="1" s="1"/>
  <c r="U36" i="1"/>
  <c r="S36" i="1" s="1"/>
  <c r="AH36" i="1" s="1"/>
  <c r="AJ36" i="1" s="1"/>
  <c r="U42" i="1"/>
  <c r="S42" i="1" s="1"/>
  <c r="AH42" i="1" s="1"/>
  <c r="AJ42" i="1" s="1"/>
  <c r="U50" i="1"/>
  <c r="S50" i="1" s="1"/>
  <c r="AH50" i="1" s="1"/>
  <c r="AJ50" i="1" s="1"/>
  <c r="U53" i="1"/>
  <c r="S53" i="1" s="1"/>
  <c r="AH53" i="1" s="1"/>
  <c r="AJ53" i="1" s="1"/>
  <c r="U60" i="1"/>
  <c r="S60" i="1" s="1"/>
  <c r="AH60" i="1" s="1"/>
  <c r="AJ60" i="1" s="1"/>
  <c r="U66" i="1"/>
  <c r="S66" i="1" s="1"/>
  <c r="AH66" i="1" s="1"/>
  <c r="AJ66" i="1" s="1"/>
  <c r="U74" i="1"/>
  <c r="S74" i="1" s="1"/>
  <c r="AH74" i="1" s="1"/>
  <c r="U77" i="1"/>
  <c r="S77" i="1" s="1"/>
  <c r="U92" i="1"/>
  <c r="S92" i="1" s="1"/>
  <c r="U90" i="1"/>
  <c r="S90" i="1" s="1"/>
  <c r="U100" i="1"/>
  <c r="S100" i="1" s="1"/>
  <c r="U109" i="1"/>
  <c r="S109" i="1" s="1"/>
  <c r="U110" i="1"/>
  <c r="S110" i="1" s="1"/>
  <c r="U111" i="1"/>
  <c r="S111" i="1" s="1"/>
  <c r="U112" i="1"/>
  <c r="S112" i="1" s="1"/>
  <c r="W113" i="1"/>
  <c r="U108" i="1"/>
  <c r="S108" i="1" s="1"/>
  <c r="U107" i="1"/>
  <c r="S107" i="1" s="1"/>
  <c r="S113" i="1"/>
  <c r="U113" i="1"/>
  <c r="U106" i="1"/>
  <c r="S106" i="1" s="1"/>
  <c r="AK77" i="998"/>
  <c r="AL77" i="998" s="1"/>
  <c r="AJ77" i="998"/>
  <c r="Y78" i="998"/>
  <c r="AC78" i="998"/>
  <c r="L114" i="1"/>
  <c r="O114" i="1" s="1"/>
  <c r="I114" i="1"/>
  <c r="AC88" i="808"/>
  <c r="Y88" i="808"/>
  <c r="M124" i="999"/>
  <c r="Q124" i="999"/>
  <c r="T124" i="999" s="1"/>
  <c r="H115" i="1"/>
  <c r="D115" i="1"/>
  <c r="D126" i="808" l="1"/>
  <c r="H126" i="808"/>
  <c r="L125" i="808"/>
  <c r="O125" i="808" s="1"/>
  <c r="I125" i="808"/>
  <c r="D126" i="172"/>
  <c r="H126" i="172"/>
  <c r="L125" i="172"/>
  <c r="O125" i="172" s="1"/>
  <c r="I125" i="172"/>
  <c r="AE88" i="808"/>
  <c r="AD88" i="808"/>
  <c r="AG88" i="808"/>
  <c r="AF88" i="808"/>
  <c r="AN88" i="808"/>
  <c r="AM88" i="808"/>
  <c r="AI88" i="808"/>
  <c r="AA89" i="808"/>
  <c r="Y87" i="999"/>
  <c r="AC87" i="999"/>
  <c r="AK86" i="999"/>
  <c r="AL86" i="999" s="1"/>
  <c r="L125" i="999"/>
  <c r="O125" i="999" s="1"/>
  <c r="I125" i="999"/>
  <c r="F116" i="1"/>
  <c r="J115" i="1"/>
  <c r="AJ74" i="1"/>
  <c r="AK74" i="1"/>
  <c r="AL74" i="1" s="1"/>
  <c r="D126" i="998"/>
  <c r="H126" i="998"/>
  <c r="X112" i="1"/>
  <c r="X107" i="1"/>
  <c r="X108" i="1"/>
  <c r="X110" i="1"/>
  <c r="X109" i="1"/>
  <c r="X111" i="1"/>
  <c r="X106" i="1"/>
  <c r="X113" i="1"/>
  <c r="I125" i="998"/>
  <c r="L125" i="998"/>
  <c r="O125" i="998" s="1"/>
  <c r="AG79" i="172"/>
  <c r="AN79" i="172"/>
  <c r="AH79" i="172"/>
  <c r="AE79" i="172"/>
  <c r="AI79" i="172"/>
  <c r="AM79" i="172"/>
  <c r="AD79" i="172"/>
  <c r="AF79" i="172"/>
  <c r="AA80" i="172"/>
  <c r="AF78" i="998"/>
  <c r="AM78" i="998"/>
  <c r="AD78" i="998"/>
  <c r="AH78" i="998"/>
  <c r="AG78" i="998"/>
  <c r="AE78" i="998"/>
  <c r="AN78" i="998"/>
  <c r="AI78" i="998"/>
  <c r="AA79" i="998"/>
  <c r="U34" i="808" a="1"/>
  <c r="U34" i="808" s="1"/>
  <c r="S34" i="808" s="1"/>
  <c r="AH34" i="808" s="1"/>
  <c r="AJ34" i="808" s="1"/>
  <c r="U49" i="808" a="1"/>
  <c r="U49" i="808" s="1"/>
  <c r="S49" i="808" s="1"/>
  <c r="AH49" i="808" s="1"/>
  <c r="AJ49" i="808" s="1"/>
  <c r="U65" i="808" a="1"/>
  <c r="U65" i="808" s="1"/>
  <c r="S65" i="808" s="1"/>
  <c r="AH65" i="808" s="1"/>
  <c r="AJ65" i="808" s="1"/>
  <c r="U70" i="808" a="1"/>
  <c r="U70" i="808" s="1"/>
  <c r="S70" i="808" s="1"/>
  <c r="AH70" i="808" s="1"/>
  <c r="AJ70" i="808" s="1"/>
  <c r="U88" i="808" a="1"/>
  <c r="U88" i="808" s="1"/>
  <c r="S88" i="808" s="1"/>
  <c r="AH88" i="808" s="1"/>
  <c r="U96" i="808" a="1"/>
  <c r="U96" i="808" s="1"/>
  <c r="S96" i="808" s="1"/>
  <c r="U97" i="808" a="1"/>
  <c r="U97" i="808" s="1"/>
  <c r="S97" i="808" s="1"/>
  <c r="U105" i="808" a="1"/>
  <c r="U105" i="808" s="1"/>
  <c r="S105" i="808" s="1"/>
  <c r="U113" i="808" a="1"/>
  <c r="U113" i="808" s="1"/>
  <c r="S113" i="808" s="1"/>
  <c r="Q114" i="1"/>
  <c r="M114" i="1"/>
  <c r="D126" i="999"/>
  <c r="H126" i="999"/>
  <c r="AC75" i="1"/>
  <c r="Y75" i="1"/>
  <c r="Q125" i="808" l="1"/>
  <c r="T125" i="808" s="1"/>
  <c r="M125" i="808"/>
  <c r="J126" i="808"/>
  <c r="F127" i="808"/>
  <c r="M125" i="172"/>
  <c r="Q125" i="172"/>
  <c r="T125" i="172" s="1"/>
  <c r="J126" i="172"/>
  <c r="F127" i="172"/>
  <c r="AE75" i="1"/>
  <c r="AM75" i="1"/>
  <c r="AI75" i="1"/>
  <c r="AN75" i="1"/>
  <c r="AD75" i="1"/>
  <c r="AF75" i="1"/>
  <c r="AG75" i="1"/>
  <c r="AH75" i="1"/>
  <c r="AA76" i="1"/>
  <c r="F127" i="999"/>
  <c r="J126" i="999"/>
  <c r="M125" i="999"/>
  <c r="Q125" i="999"/>
  <c r="T125" i="999" s="1"/>
  <c r="AC79" i="998"/>
  <c r="Y79" i="998"/>
  <c r="AC80" i="172"/>
  <c r="Y80" i="172"/>
  <c r="AD87" i="999"/>
  <c r="AN87" i="999"/>
  <c r="AG87" i="999"/>
  <c r="AF87" i="999"/>
  <c r="AM87" i="999"/>
  <c r="AI87" i="999"/>
  <c r="AE87" i="999"/>
  <c r="AA88" i="999"/>
  <c r="AJ79" i="172"/>
  <c r="AK79" i="172"/>
  <c r="AL79" i="172" s="1"/>
  <c r="L115" i="1"/>
  <c r="O115" i="1" s="1"/>
  <c r="I115" i="1"/>
  <c r="M125" i="998"/>
  <c r="Q125" i="998"/>
  <c r="T125" i="998" s="1"/>
  <c r="H116" i="1"/>
  <c r="D116" i="1"/>
  <c r="AJ88" i="808"/>
  <c r="AK88" i="808"/>
  <c r="AL88" i="808" s="1"/>
  <c r="AJ78" i="998"/>
  <c r="AK78" i="998"/>
  <c r="AL78" i="998" s="1"/>
  <c r="F127" i="998"/>
  <c r="J126" i="998"/>
  <c r="AC89" i="808"/>
  <c r="Y89" i="808"/>
  <c r="H127" i="808" l="1"/>
  <c r="D127" i="808"/>
  <c r="I126" i="808"/>
  <c r="L126" i="808"/>
  <c r="O126" i="808" s="1"/>
  <c r="U119" i="808" a="1"/>
  <c r="U119" i="808" s="1"/>
  <c r="S119" i="808" s="1"/>
  <c r="U118" i="808" a="1"/>
  <c r="U118" i="808" s="1"/>
  <c r="S118" i="808" s="1"/>
  <c r="U120" i="808" a="1"/>
  <c r="U120" i="808" s="1"/>
  <c r="S120" i="808" s="1"/>
  <c r="U121" i="808" a="1"/>
  <c r="U121" i="808" s="1"/>
  <c r="S121" i="808" s="1"/>
  <c r="U124" i="808" a="1"/>
  <c r="U124" i="808" s="1"/>
  <c r="S124" i="808" s="1"/>
  <c r="U122" i="808" a="1"/>
  <c r="U122" i="808" s="1"/>
  <c r="S122" i="808" s="1"/>
  <c r="U125" i="808" a="1"/>
  <c r="U125" i="808" s="1"/>
  <c r="S125" i="808" s="1"/>
  <c r="U123" i="808" a="1"/>
  <c r="U123" i="808" s="1"/>
  <c r="S123" i="808" s="1"/>
  <c r="W125" i="808" a="1"/>
  <c r="W125" i="808" s="1"/>
  <c r="D127" i="172"/>
  <c r="H127" i="172"/>
  <c r="L126" i="172"/>
  <c r="O126" i="172" s="1"/>
  <c r="I126" i="172"/>
  <c r="U119" i="172"/>
  <c r="S119" i="172" s="1"/>
  <c r="U120" i="172"/>
  <c r="S120" i="172" s="1"/>
  <c r="U123" i="172"/>
  <c r="S123" i="172" s="1"/>
  <c r="U124" i="172"/>
  <c r="S124" i="172" s="1"/>
  <c r="U121" i="172"/>
  <c r="S121" i="172" s="1"/>
  <c r="W125" i="172"/>
  <c r="U125" i="172"/>
  <c r="S125" i="172" s="1"/>
  <c r="U118" i="172"/>
  <c r="S118" i="172" s="1"/>
  <c r="U122" i="172"/>
  <c r="S122" i="172" s="1"/>
  <c r="L126" i="999"/>
  <c r="O126" i="999" s="1"/>
  <c r="I126" i="999"/>
  <c r="Q115" i="1"/>
  <c r="M115" i="1"/>
  <c r="H127" i="999"/>
  <c r="D127" i="999"/>
  <c r="AD79" i="998"/>
  <c r="AM79" i="998"/>
  <c r="AG79" i="998"/>
  <c r="AN79" i="998"/>
  <c r="AI79" i="998"/>
  <c r="AE79" i="998"/>
  <c r="AH79" i="998"/>
  <c r="AF79" i="998"/>
  <c r="AA80" i="998"/>
  <c r="J116" i="1"/>
  <c r="F117" i="1"/>
  <c r="AC76" i="1"/>
  <c r="Y76" i="1"/>
  <c r="AK75" i="1"/>
  <c r="AL75" i="1" s="1"/>
  <c r="AJ75" i="1"/>
  <c r="Y88" i="999"/>
  <c r="AC88" i="999"/>
  <c r="AK87" i="999"/>
  <c r="AL87" i="999" s="1"/>
  <c r="U32" i="999"/>
  <c r="S32" i="999" s="1"/>
  <c r="AH32" i="999" s="1"/>
  <c r="AJ32" i="999" s="1"/>
  <c r="U30" i="999"/>
  <c r="S30" i="999" s="1"/>
  <c r="AH30" i="999" s="1"/>
  <c r="AJ30" i="999" s="1"/>
  <c r="U41" i="999"/>
  <c r="S41" i="999" s="1"/>
  <c r="AH41" i="999" s="1"/>
  <c r="AJ41" i="999" s="1"/>
  <c r="U38" i="999"/>
  <c r="S38" i="999" s="1"/>
  <c r="AH38" i="999" s="1"/>
  <c r="AJ38" i="999" s="1"/>
  <c r="U39" i="999"/>
  <c r="S39" i="999" s="1"/>
  <c r="AH39" i="999" s="1"/>
  <c r="AJ39" i="999" s="1"/>
  <c r="U46" i="999"/>
  <c r="S46" i="999" s="1"/>
  <c r="AH46" i="999" s="1"/>
  <c r="AJ46" i="999" s="1"/>
  <c r="U49" i="999"/>
  <c r="S49" i="999" s="1"/>
  <c r="AH49" i="999" s="1"/>
  <c r="AJ49" i="999" s="1"/>
  <c r="U54" i="999"/>
  <c r="S54" i="999" s="1"/>
  <c r="AH54" i="999" s="1"/>
  <c r="AJ54" i="999" s="1"/>
  <c r="U57" i="999"/>
  <c r="S57" i="999" s="1"/>
  <c r="AH57" i="999" s="1"/>
  <c r="AJ57" i="999" s="1"/>
  <c r="U64" i="999"/>
  <c r="S64" i="999" s="1"/>
  <c r="AH64" i="999" s="1"/>
  <c r="AJ64" i="999" s="1"/>
  <c r="U63" i="999"/>
  <c r="S63" i="999" s="1"/>
  <c r="AH63" i="999" s="1"/>
  <c r="AJ63" i="999" s="1"/>
  <c r="U70" i="999"/>
  <c r="S70" i="999" s="1"/>
  <c r="AH70" i="999" s="1"/>
  <c r="AJ70" i="999" s="1"/>
  <c r="U81" i="999"/>
  <c r="S81" i="999" s="1"/>
  <c r="AH81" i="999" s="1"/>
  <c r="AJ81" i="999" s="1"/>
  <c r="U86" i="999"/>
  <c r="S86" i="999" s="1"/>
  <c r="AH86" i="999" s="1"/>
  <c r="AJ86" i="999" s="1"/>
  <c r="U87" i="999"/>
  <c r="S87" i="999" s="1"/>
  <c r="AH87" i="999" s="1"/>
  <c r="AJ87" i="999" s="1"/>
  <c r="U94" i="999"/>
  <c r="S94" i="999" s="1"/>
  <c r="U102" i="999"/>
  <c r="S102" i="999" s="1"/>
  <c r="U122" i="999"/>
  <c r="S122" i="999" s="1"/>
  <c r="U121" i="999"/>
  <c r="S121" i="999" s="1"/>
  <c r="U118" i="999"/>
  <c r="S118" i="999" s="1"/>
  <c r="U119" i="999"/>
  <c r="S119" i="999" s="1"/>
  <c r="U120" i="999"/>
  <c r="S120" i="999" s="1"/>
  <c r="U125" i="999"/>
  <c r="S125" i="999" s="1"/>
  <c r="U123" i="999"/>
  <c r="S123" i="999" s="1"/>
  <c r="W125" i="999"/>
  <c r="U124" i="999"/>
  <c r="S124" i="999" s="1"/>
  <c r="L126" i="998"/>
  <c r="O126" i="998" s="1"/>
  <c r="I126" i="998"/>
  <c r="H127" i="998"/>
  <c r="D127" i="998"/>
  <c r="AE89" i="808"/>
  <c r="AM89" i="808"/>
  <c r="AN89" i="808"/>
  <c r="AG89" i="808"/>
  <c r="AF89" i="808"/>
  <c r="AH89" i="808"/>
  <c r="AD89" i="808"/>
  <c r="AI89" i="808"/>
  <c r="AA90" i="808"/>
  <c r="U31" i="998" a="1"/>
  <c r="U31" i="998" s="1"/>
  <c r="S31" i="998" s="1"/>
  <c r="AH31" i="998" s="1"/>
  <c r="AJ31" i="998" s="1"/>
  <c r="U42" i="998" a="1"/>
  <c r="U42" i="998" s="1"/>
  <c r="S42" i="998" s="1"/>
  <c r="AH42" i="998" s="1"/>
  <c r="AJ42" i="998" s="1"/>
  <c r="U41" i="998" a="1"/>
  <c r="U41" i="998" s="1"/>
  <c r="S41" i="998" s="1"/>
  <c r="AH41" i="998" s="1"/>
  <c r="AJ41" i="998" s="1"/>
  <c r="U50" i="998" a="1"/>
  <c r="U50" i="998" s="1"/>
  <c r="S50" i="998" s="1"/>
  <c r="AH50" i="998" s="1"/>
  <c r="AJ50" i="998" s="1"/>
  <c r="U49" i="998" a="1"/>
  <c r="U49" i="998" s="1"/>
  <c r="S49" i="998" s="1"/>
  <c r="AH49" i="998" s="1"/>
  <c r="AJ49" i="998" s="1"/>
  <c r="U64" i="998" a="1"/>
  <c r="U64" i="998" s="1"/>
  <c r="S64" i="998" s="1"/>
  <c r="AH64" i="998" s="1"/>
  <c r="AJ64" i="998" s="1"/>
  <c r="U72" i="998" a="1"/>
  <c r="U72" i="998" s="1"/>
  <c r="S72" i="998" s="1"/>
  <c r="AH72" i="998" s="1"/>
  <c r="AJ72" i="998" s="1"/>
  <c r="U74" i="998" a="1"/>
  <c r="U74" i="998" s="1"/>
  <c r="S74" i="998" s="1"/>
  <c r="AH74" i="998" s="1"/>
  <c r="AJ74" i="998" s="1"/>
  <c r="U71" i="998" a="1"/>
  <c r="U71" i="998" s="1"/>
  <c r="S71" i="998" s="1"/>
  <c r="AH71" i="998" s="1"/>
  <c r="AJ71" i="998" s="1"/>
  <c r="U80" i="998" a="1"/>
  <c r="U80" i="998" s="1"/>
  <c r="S80" i="998" s="1"/>
  <c r="U81" i="998" a="1"/>
  <c r="U81" i="998" s="1"/>
  <c r="S81" i="998" s="1"/>
  <c r="U89" i="998" a="1"/>
  <c r="U89" i="998" s="1"/>
  <c r="S89" i="998" s="1"/>
  <c r="U97" i="998" a="1"/>
  <c r="U97" i="998" s="1"/>
  <c r="S97" i="998" s="1"/>
  <c r="U95" i="998" a="1"/>
  <c r="U95" i="998" s="1"/>
  <c r="S95" i="998" s="1"/>
  <c r="U112" i="998" a="1"/>
  <c r="U112" i="998" s="1"/>
  <c r="S112" i="998" s="1"/>
  <c r="U119" i="998" a="1"/>
  <c r="U119" i="998" s="1"/>
  <c r="S119" i="998" s="1"/>
  <c r="U120" i="998" a="1"/>
  <c r="U120" i="998" s="1"/>
  <c r="S120" i="998" s="1"/>
  <c r="U124" i="998" a="1"/>
  <c r="U124" i="998" s="1"/>
  <c r="S124" i="998" s="1"/>
  <c r="W125" i="998" a="1"/>
  <c r="W125" i="998" s="1"/>
  <c r="U123" i="998" a="1"/>
  <c r="U123" i="998" s="1"/>
  <c r="S123" i="998" s="1"/>
  <c r="U121" i="998" a="1"/>
  <c r="U121" i="998" s="1"/>
  <c r="S121" i="998" s="1"/>
  <c r="U122" i="998" a="1"/>
  <c r="U122" i="998" s="1"/>
  <c r="S122" i="998" s="1"/>
  <c r="U125" i="998" a="1"/>
  <c r="U125" i="998" s="1"/>
  <c r="S125" i="998" s="1"/>
  <c r="U118" i="998" a="1"/>
  <c r="U118" i="998" s="1"/>
  <c r="S118" i="998" s="1"/>
  <c r="AG80" i="172"/>
  <c r="AE80" i="172"/>
  <c r="AF80" i="172"/>
  <c r="AN80" i="172"/>
  <c r="AI80" i="172"/>
  <c r="AD80" i="172"/>
  <c r="AM80" i="172"/>
  <c r="AH80" i="172"/>
  <c r="AA81" i="172"/>
  <c r="X123" i="808" l="1" a="1"/>
  <c r="X123" i="808" s="1"/>
  <c r="X120" i="808" a="1"/>
  <c r="X120" i="808" s="1"/>
  <c r="X122" i="808" a="1"/>
  <c r="X122" i="808" s="1"/>
  <c r="X119" i="808" a="1"/>
  <c r="X119" i="808" s="1"/>
  <c r="X121" i="808" a="1"/>
  <c r="X121" i="808" s="1"/>
  <c r="X118" i="808" a="1"/>
  <c r="X118" i="808" s="1"/>
  <c r="X125" i="808" a="1"/>
  <c r="X125" i="808" s="1"/>
  <c r="X124" i="808" a="1"/>
  <c r="X124" i="808" s="1"/>
  <c r="M126" i="808"/>
  <c r="Q126" i="808"/>
  <c r="J127" i="808"/>
  <c r="F128" i="808"/>
  <c r="Q126" i="172"/>
  <c r="M126" i="172"/>
  <c r="X121" i="172"/>
  <c r="X119" i="172"/>
  <c r="X123" i="172"/>
  <c r="X118" i="172"/>
  <c r="X124" i="172"/>
  <c r="X125" i="172"/>
  <c r="X120" i="172"/>
  <c r="X122" i="172"/>
  <c r="F128" i="172"/>
  <c r="J127" i="172"/>
  <c r="H117" i="1"/>
  <c r="J117" i="1" s="1"/>
  <c r="D117" i="1"/>
  <c r="AJ80" i="172"/>
  <c r="AK80" i="172"/>
  <c r="AL80" i="172" s="1"/>
  <c r="I116" i="1"/>
  <c r="L116" i="1"/>
  <c r="O116" i="1" s="1"/>
  <c r="AC90" i="808"/>
  <c r="Y90" i="808"/>
  <c r="X124" i="999"/>
  <c r="X119" i="999"/>
  <c r="X123" i="999"/>
  <c r="X121" i="999"/>
  <c r="X122" i="999"/>
  <c r="X120" i="999"/>
  <c r="X118" i="999"/>
  <c r="X125" i="999"/>
  <c r="Q126" i="999"/>
  <c r="M126" i="999"/>
  <c r="AJ89" i="808"/>
  <c r="AK89" i="808"/>
  <c r="AL89" i="808" s="1"/>
  <c r="J127" i="998"/>
  <c r="F128" i="998"/>
  <c r="Y80" i="998"/>
  <c r="AC80" i="998"/>
  <c r="AK79" i="998"/>
  <c r="AL79" i="998" s="1"/>
  <c r="AJ79" i="998"/>
  <c r="AD88" i="999"/>
  <c r="AI88" i="999"/>
  <c r="AG88" i="999"/>
  <c r="AM88" i="999"/>
  <c r="AF88" i="999"/>
  <c r="AE88" i="999"/>
  <c r="AN88" i="999"/>
  <c r="AH88" i="999"/>
  <c r="AA89" i="999"/>
  <c r="AN76" i="1"/>
  <c r="AH76" i="1"/>
  <c r="AF76" i="1"/>
  <c r="AG76" i="1"/>
  <c r="AM76" i="1"/>
  <c r="AE76" i="1"/>
  <c r="AD76" i="1"/>
  <c r="AI76" i="1"/>
  <c r="AA77" i="1"/>
  <c r="X124" i="998" a="1"/>
  <c r="X124" i="998" s="1"/>
  <c r="X121" i="998" a="1"/>
  <c r="X121" i="998" s="1"/>
  <c r="X122" i="998" a="1"/>
  <c r="X122" i="998" s="1"/>
  <c r="X119" i="998" a="1"/>
  <c r="X119" i="998" s="1"/>
  <c r="X120" i="998" a="1"/>
  <c r="X120" i="998" s="1"/>
  <c r="X123" i="998" a="1"/>
  <c r="X123" i="998" s="1"/>
  <c r="X118" i="998" a="1"/>
  <c r="X118" i="998" s="1"/>
  <c r="X125" i="998" a="1"/>
  <c r="X125" i="998" s="1"/>
  <c r="Y81" i="172"/>
  <c r="AC81" i="172"/>
  <c r="M126" i="998"/>
  <c r="Q126" i="998"/>
  <c r="F128" i="999"/>
  <c r="J127" i="999"/>
  <c r="D128" i="808" l="1"/>
  <c r="H128" i="808"/>
  <c r="I127" i="808"/>
  <c r="L127" i="808"/>
  <c r="O127" i="808" s="1"/>
  <c r="I127" i="172"/>
  <c r="L127" i="172"/>
  <c r="O127" i="172" s="1"/>
  <c r="H128" i="172"/>
  <c r="D128" i="172"/>
  <c r="I127" i="999"/>
  <c r="L127" i="999"/>
  <c r="O127" i="999" s="1"/>
  <c r="H128" i="999"/>
  <c r="D128" i="999"/>
  <c r="AK76" i="1"/>
  <c r="AL76" i="1" s="1"/>
  <c r="AJ76" i="1"/>
  <c r="AI80" i="998"/>
  <c r="AE80" i="998"/>
  <c r="AG80" i="998"/>
  <c r="AM80" i="998"/>
  <c r="AF80" i="998"/>
  <c r="AD80" i="998"/>
  <c r="AH80" i="998"/>
  <c r="AN80" i="998"/>
  <c r="AA81" i="998"/>
  <c r="D128" i="998"/>
  <c r="H128" i="998"/>
  <c r="I127" i="998"/>
  <c r="L127" i="998"/>
  <c r="O127" i="998" s="1"/>
  <c r="AF90" i="808"/>
  <c r="AG90" i="808"/>
  <c r="AM90" i="808"/>
  <c r="AD90" i="808"/>
  <c r="AH90" i="808"/>
  <c r="AE90" i="808"/>
  <c r="AN90" i="808"/>
  <c r="AI90" i="808"/>
  <c r="AA91" i="808"/>
  <c r="I117" i="1"/>
  <c r="L117" i="1"/>
  <c r="O117" i="1" s="1"/>
  <c r="Y77" i="1"/>
  <c r="AC77" i="1"/>
  <c r="M116" i="1"/>
  <c r="Q116" i="1"/>
  <c r="AH81" i="172"/>
  <c r="AG81" i="172"/>
  <c r="AD81" i="172"/>
  <c r="AI81" i="172"/>
  <c r="AN81" i="172"/>
  <c r="AM81" i="172"/>
  <c r="AF81" i="172"/>
  <c r="AE81" i="172"/>
  <c r="AA82" i="172"/>
  <c r="AC89" i="999"/>
  <c r="Y89" i="999"/>
  <c r="AK88" i="999"/>
  <c r="AL88" i="999" s="1"/>
  <c r="AJ88" i="999"/>
  <c r="Q127" i="808" l="1"/>
  <c r="M127" i="808"/>
  <c r="J128" i="808"/>
  <c r="F129" i="808"/>
  <c r="Q127" i="172"/>
  <c r="M127" i="172"/>
  <c r="F129" i="172"/>
  <c r="J128" i="172"/>
  <c r="F129" i="998"/>
  <c r="J128" i="998"/>
  <c r="Y82" i="172"/>
  <c r="AC82" i="172"/>
  <c r="AC81" i="998"/>
  <c r="Y81" i="998"/>
  <c r="M127" i="998"/>
  <c r="Q127" i="998"/>
  <c r="Y91" i="808"/>
  <c r="AC91" i="808"/>
  <c r="AI77" i="1"/>
  <c r="AF77" i="1"/>
  <c r="AD77" i="1"/>
  <c r="AH77" i="1"/>
  <c r="AN77" i="1"/>
  <c r="AG77" i="1"/>
  <c r="AE77" i="1"/>
  <c r="AM77" i="1"/>
  <c r="AA78" i="1"/>
  <c r="AK80" i="998"/>
  <c r="AL80" i="998" s="1"/>
  <c r="AJ80" i="998"/>
  <c r="F129" i="999"/>
  <c r="J128" i="999"/>
  <c r="M127" i="999"/>
  <c r="Q127" i="999"/>
  <c r="M117" i="1"/>
  <c r="Q117" i="1"/>
  <c r="AF89" i="999"/>
  <c r="AG89" i="999"/>
  <c r="AM89" i="999"/>
  <c r="AH89" i="999"/>
  <c r="AI89" i="999"/>
  <c r="AD89" i="999"/>
  <c r="AE89" i="999"/>
  <c r="AN89" i="999"/>
  <c r="AA90" i="999"/>
  <c r="AJ81" i="172"/>
  <c r="AK81" i="172"/>
  <c r="AL81" i="172" s="1"/>
  <c r="AJ90" i="808"/>
  <c r="AK90" i="808"/>
  <c r="AL90" i="808" s="1"/>
  <c r="D129" i="808" l="1"/>
  <c r="H129" i="808"/>
  <c r="J129" i="808" s="1"/>
  <c r="I128" i="808"/>
  <c r="L128" i="808"/>
  <c r="O128" i="808" s="1"/>
  <c r="L128" i="172"/>
  <c r="O128" i="172" s="1"/>
  <c r="I128" i="172"/>
  <c r="D129" i="172"/>
  <c r="H129" i="172"/>
  <c r="J129" i="172" s="1"/>
  <c r="AC78" i="1"/>
  <c r="Y78" i="1"/>
  <c r="AN81" i="998"/>
  <c r="AD81" i="998"/>
  <c r="AG81" i="998"/>
  <c r="AE81" i="998"/>
  <c r="AI81" i="998"/>
  <c r="AH81" i="998"/>
  <c r="AM81" i="998"/>
  <c r="AF81" i="998"/>
  <c r="AA82" i="998"/>
  <c r="Y90" i="999"/>
  <c r="AC90" i="999"/>
  <c r="AM91" i="808"/>
  <c r="AD91" i="808"/>
  <c r="AN91" i="808"/>
  <c r="AE91" i="808"/>
  <c r="AF91" i="808"/>
  <c r="AG91" i="808"/>
  <c r="AI91" i="808"/>
  <c r="AH91" i="808"/>
  <c r="AA92" i="808"/>
  <c r="AJ89" i="999"/>
  <c r="AK89" i="999"/>
  <c r="AL89" i="999" s="1"/>
  <c r="AM82" i="172"/>
  <c r="AH82" i="172"/>
  <c r="AD82" i="172"/>
  <c r="AI82" i="172"/>
  <c r="AE82" i="172"/>
  <c r="AF82" i="172"/>
  <c r="AN82" i="172"/>
  <c r="AG82" i="172"/>
  <c r="AA83" i="172"/>
  <c r="L128" i="999"/>
  <c r="O128" i="999" s="1"/>
  <c r="I128" i="999"/>
  <c r="D129" i="999"/>
  <c r="H129" i="999"/>
  <c r="J129" i="999" s="1"/>
  <c r="I128" i="998"/>
  <c r="L128" i="998"/>
  <c r="O128" i="998" s="1"/>
  <c r="AK77" i="1"/>
  <c r="AL77" i="1" s="1"/>
  <c r="AJ77" i="1"/>
  <c r="H129" i="998"/>
  <c r="J129" i="998" s="1"/>
  <c r="D129" i="998"/>
  <c r="Q128" i="808" l="1"/>
  <c r="M128" i="808"/>
  <c r="L129" i="808"/>
  <c r="O129" i="808" s="1"/>
  <c r="I129" i="808"/>
  <c r="Q128" i="172"/>
  <c r="M128" i="172"/>
  <c r="I129" i="172"/>
  <c r="L129" i="172"/>
  <c r="O129" i="172" s="1"/>
  <c r="L129" i="999"/>
  <c r="O129" i="999" s="1"/>
  <c r="I129" i="999"/>
  <c r="AC92" i="808"/>
  <c r="Y92" i="808"/>
  <c r="AJ91" i="808"/>
  <c r="AK91" i="808"/>
  <c r="AL91" i="808" s="1"/>
  <c r="AN90" i="999"/>
  <c r="AF90" i="999"/>
  <c r="AD90" i="999"/>
  <c r="AG90" i="999"/>
  <c r="AM90" i="999"/>
  <c r="AE90" i="999"/>
  <c r="AH90" i="999"/>
  <c r="AI90" i="999"/>
  <c r="AA91" i="999"/>
  <c r="AK81" i="998"/>
  <c r="AL81" i="998" s="1"/>
  <c r="AJ81" i="998"/>
  <c r="Y82" i="998"/>
  <c r="AC82" i="998"/>
  <c r="AJ82" i="172"/>
  <c r="AK82" i="172"/>
  <c r="AL82" i="172" s="1"/>
  <c r="M128" i="999"/>
  <c r="Q128" i="999"/>
  <c r="AC83" i="172"/>
  <c r="Y83" i="172"/>
  <c r="I129" i="998"/>
  <c r="L129" i="998"/>
  <c r="O129" i="998" s="1"/>
  <c r="Q128" i="998"/>
  <c r="M128" i="998"/>
  <c r="AE78" i="1"/>
  <c r="AH78" i="1"/>
  <c r="AM78" i="1"/>
  <c r="AD78" i="1"/>
  <c r="AG78" i="1"/>
  <c r="AI78" i="1"/>
  <c r="AN78" i="1"/>
  <c r="AF78" i="1"/>
  <c r="AA79" i="1"/>
  <c r="M129" i="808" l="1"/>
  <c r="Q129" i="808"/>
  <c r="Q129" i="172"/>
  <c r="M129" i="172"/>
  <c r="AI83" i="172"/>
  <c r="AF83" i="172"/>
  <c r="AD83" i="172"/>
  <c r="AE83" i="172"/>
  <c r="AG83" i="172"/>
  <c r="AH83" i="172"/>
  <c r="AM83" i="172"/>
  <c r="AN83" i="172"/>
  <c r="AA84" i="172"/>
  <c r="Q129" i="998"/>
  <c r="M129" i="998"/>
  <c r="AF92" i="808"/>
  <c r="AE92" i="808"/>
  <c r="AM92" i="808"/>
  <c r="AI92" i="808"/>
  <c r="AN92" i="808"/>
  <c r="AD92" i="808"/>
  <c r="AH92" i="808"/>
  <c r="AG92" i="808"/>
  <c r="AA93" i="808"/>
  <c r="AC91" i="999"/>
  <c r="Y91" i="999"/>
  <c r="AC79" i="1"/>
  <c r="Y79" i="1"/>
  <c r="AH82" i="998"/>
  <c r="AG82" i="998"/>
  <c r="AD82" i="998"/>
  <c r="AN82" i="998"/>
  <c r="AF82" i="998"/>
  <c r="AM82" i="998"/>
  <c r="AI82" i="998"/>
  <c r="AE82" i="998"/>
  <c r="AA83" i="998"/>
  <c r="AK78" i="1"/>
  <c r="AL78" i="1" s="1"/>
  <c r="AJ78" i="1"/>
  <c r="AK90" i="999"/>
  <c r="AL90" i="999" s="1"/>
  <c r="AJ90" i="999"/>
  <c r="M129" i="999"/>
  <c r="Q129" i="999"/>
  <c r="AF79" i="1" l="1"/>
  <c r="AI79" i="1"/>
  <c r="AE79" i="1"/>
  <c r="AH79" i="1"/>
  <c r="AN79" i="1"/>
  <c r="AM79" i="1"/>
  <c r="AD79" i="1"/>
  <c r="AG79" i="1"/>
  <c r="AA80" i="1"/>
  <c r="AM91" i="999"/>
  <c r="AN91" i="999"/>
  <c r="AF91" i="999"/>
  <c r="AD91" i="999"/>
  <c r="AI91" i="999"/>
  <c r="AG91" i="999"/>
  <c r="AH91" i="999"/>
  <c r="AE91" i="999"/>
  <c r="AA92" i="999"/>
  <c r="AC93" i="808"/>
  <c r="Y93" i="808"/>
  <c r="AK82" i="998"/>
  <c r="AL82" i="998" s="1"/>
  <c r="AJ82" i="998"/>
  <c r="AK83" i="172"/>
  <c r="AL83" i="172" s="1"/>
  <c r="AJ83" i="172"/>
  <c r="AC83" i="998"/>
  <c r="Y83" i="998"/>
  <c r="AK92" i="808"/>
  <c r="AL92" i="808" s="1"/>
  <c r="AJ92" i="808"/>
  <c r="Y84" i="172"/>
  <c r="AC84" i="172"/>
  <c r="AK79" i="1" l="1"/>
  <c r="AL79" i="1" s="1"/>
  <c r="AJ79" i="1"/>
  <c r="AK91" i="999"/>
  <c r="AL91" i="999" s="1"/>
  <c r="AJ91" i="999"/>
  <c r="AF84" i="172"/>
  <c r="AD84" i="172"/>
  <c r="AI84" i="172"/>
  <c r="AM84" i="172"/>
  <c r="AH84" i="172"/>
  <c r="AG84" i="172"/>
  <c r="AE84" i="172"/>
  <c r="AN84" i="172"/>
  <c r="AA85" i="172"/>
  <c r="AH93" i="808"/>
  <c r="AM93" i="808"/>
  <c r="AD93" i="808"/>
  <c r="AE93" i="808"/>
  <c r="AG93" i="808"/>
  <c r="AN93" i="808"/>
  <c r="AI93" i="808"/>
  <c r="AF93" i="808"/>
  <c r="AA94" i="808"/>
  <c r="AC92" i="999"/>
  <c r="Y92" i="999"/>
  <c r="AE83" i="998"/>
  <c r="AN83" i="998"/>
  <c r="AF83" i="998"/>
  <c r="AD83" i="998"/>
  <c r="AM83" i="998"/>
  <c r="AI83" i="998"/>
  <c r="AH83" i="998"/>
  <c r="AG83" i="998"/>
  <c r="AA84" i="998"/>
  <c r="Y80" i="1"/>
  <c r="AC80" i="1"/>
  <c r="AJ84" i="172" l="1"/>
  <c r="AK84" i="172"/>
  <c r="AL84" i="172" s="1"/>
  <c r="AD92" i="999"/>
  <c r="AH92" i="999"/>
  <c r="AM92" i="999"/>
  <c r="AG92" i="999"/>
  <c r="AE92" i="999"/>
  <c r="AN92" i="999"/>
  <c r="AI92" i="999"/>
  <c r="AF92" i="999"/>
  <c r="AA93" i="999"/>
  <c r="AC94" i="808"/>
  <c r="Y94" i="808"/>
  <c r="AK83" i="998"/>
  <c r="AL83" i="998" s="1"/>
  <c r="AJ83" i="998"/>
  <c r="AK93" i="808"/>
  <c r="AL93" i="808" s="1"/>
  <c r="AJ93" i="808"/>
  <c r="AC85" i="172"/>
  <c r="Y85" i="172"/>
  <c r="AD80" i="1"/>
  <c r="AI80" i="1"/>
  <c r="AN80" i="1"/>
  <c r="AH80" i="1"/>
  <c r="AM80" i="1"/>
  <c r="AE80" i="1"/>
  <c r="AG80" i="1"/>
  <c r="AF80" i="1"/>
  <c r="AA81" i="1"/>
  <c r="AC84" i="998"/>
  <c r="Y84" i="998"/>
  <c r="Y81" i="1" l="1"/>
  <c r="AC81" i="1"/>
  <c r="AM84" i="998"/>
  <c r="AN84" i="998"/>
  <c r="AE84" i="998"/>
  <c r="AH84" i="998"/>
  <c r="AF84" i="998"/>
  <c r="AD84" i="998"/>
  <c r="AI84" i="998"/>
  <c r="AG84" i="998"/>
  <c r="AA85" i="998"/>
  <c r="AC93" i="999"/>
  <c r="Y93" i="999"/>
  <c r="AJ92" i="999"/>
  <c r="AK92" i="999"/>
  <c r="AL92" i="999" s="1"/>
  <c r="AF85" i="172"/>
  <c r="AN85" i="172"/>
  <c r="AD85" i="172"/>
  <c r="AI85" i="172"/>
  <c r="AH85" i="172"/>
  <c r="AM85" i="172"/>
  <c r="AG85" i="172"/>
  <c r="AE85" i="172"/>
  <c r="AA86" i="172"/>
  <c r="AK80" i="1"/>
  <c r="AL80" i="1" s="1"/>
  <c r="AJ80" i="1"/>
  <c r="AG94" i="808"/>
  <c r="AM94" i="808"/>
  <c r="AF94" i="808"/>
  <c r="AD94" i="808"/>
  <c r="AH94" i="808"/>
  <c r="AN94" i="808"/>
  <c r="AI94" i="808"/>
  <c r="AE94" i="808"/>
  <c r="AA95" i="808"/>
  <c r="AK84" i="998" l="1"/>
  <c r="AL84" i="998" s="1"/>
  <c r="AJ84" i="998"/>
  <c r="Y86" i="172"/>
  <c r="AC86" i="172"/>
  <c r="AG93" i="999"/>
  <c r="AN93" i="999"/>
  <c r="AI93" i="999"/>
  <c r="AD93" i="999"/>
  <c r="AH93" i="999"/>
  <c r="AM93" i="999"/>
  <c r="AF93" i="999"/>
  <c r="AE93" i="999"/>
  <c r="AA94" i="999"/>
  <c r="AC85" i="998"/>
  <c r="Y85" i="998"/>
  <c r="AK94" i="808"/>
  <c r="AL94" i="808" s="1"/>
  <c r="AJ94" i="808"/>
  <c r="AK85" i="172"/>
  <c r="AL85" i="172" s="1"/>
  <c r="AJ85" i="172"/>
  <c r="AD81" i="1"/>
  <c r="AH81" i="1"/>
  <c r="AF81" i="1"/>
  <c r="AN81" i="1"/>
  <c r="AE81" i="1"/>
  <c r="AI81" i="1"/>
  <c r="AM81" i="1"/>
  <c r="AG81" i="1"/>
  <c r="AA82" i="1"/>
  <c r="Y95" i="808"/>
  <c r="AC95" i="808"/>
  <c r="AK93" i="999" l="1"/>
  <c r="AL93" i="999" s="1"/>
  <c r="AJ93" i="999"/>
  <c r="AN85" i="998"/>
  <c r="AI85" i="998"/>
  <c r="AM85" i="998"/>
  <c r="AE85" i="998"/>
  <c r="AH85" i="998"/>
  <c r="AD85" i="998"/>
  <c r="AF85" i="998"/>
  <c r="AG85" i="998"/>
  <c r="AA86" i="998"/>
  <c r="AF86" i="172"/>
  <c r="AD86" i="172"/>
  <c r="AN86" i="172"/>
  <c r="AH86" i="172"/>
  <c r="AG86" i="172"/>
  <c r="AE86" i="172"/>
  <c r="AI86" i="172"/>
  <c r="AM86" i="172"/>
  <c r="AA87" i="172"/>
  <c r="AG95" i="808"/>
  <c r="AI95" i="808"/>
  <c r="AF95" i="808"/>
  <c r="AM95" i="808"/>
  <c r="AN95" i="808"/>
  <c r="AE95" i="808"/>
  <c r="AD95" i="808"/>
  <c r="AH95" i="808"/>
  <c r="AA96" i="808"/>
  <c r="Y94" i="999"/>
  <c r="AC94" i="999"/>
  <c r="Y82" i="1"/>
  <c r="AC82" i="1"/>
  <c r="AK81" i="1"/>
  <c r="AL81" i="1" s="1"/>
  <c r="AJ81" i="1"/>
  <c r="AK85" i="998" l="1"/>
  <c r="AL85" i="998" s="1"/>
  <c r="AJ85" i="998"/>
  <c r="AC96" i="808"/>
  <c r="Y96" i="808"/>
  <c r="AC86" i="998"/>
  <c r="Y86" i="998"/>
  <c r="AG94" i="999"/>
  <c r="AH94" i="999"/>
  <c r="AN94" i="999"/>
  <c r="AE94" i="999"/>
  <c r="AM94" i="999"/>
  <c r="AF94" i="999"/>
  <c r="AD94" i="999"/>
  <c r="AI94" i="999"/>
  <c r="AA95" i="999"/>
  <c r="Y87" i="172"/>
  <c r="AC87" i="172"/>
  <c r="AK95" i="808"/>
  <c r="AL95" i="808" s="1"/>
  <c r="AJ95" i="808"/>
  <c r="AJ86" i="172"/>
  <c r="AK86" i="172"/>
  <c r="AL86" i="172" s="1"/>
  <c r="AH82" i="1"/>
  <c r="AN82" i="1"/>
  <c r="AE82" i="1"/>
  <c r="AI82" i="1"/>
  <c r="AF82" i="1"/>
  <c r="AD82" i="1"/>
  <c r="AM82" i="1"/>
  <c r="AG82" i="1"/>
  <c r="AA83" i="1"/>
  <c r="AC83" i="1" l="1"/>
  <c r="Y83" i="1"/>
  <c r="AJ94" i="999"/>
  <c r="AK94" i="999"/>
  <c r="AL94" i="999" s="1"/>
  <c r="AN86" i="998"/>
  <c r="AE86" i="998"/>
  <c r="AD86" i="998"/>
  <c r="AI86" i="998"/>
  <c r="AF86" i="998"/>
  <c r="AG86" i="998"/>
  <c r="AM86" i="998"/>
  <c r="AH86" i="998"/>
  <c r="AA87" i="998"/>
  <c r="AK82" i="1"/>
  <c r="AL82" i="1" s="1"/>
  <c r="AJ82" i="1"/>
  <c r="AH96" i="808"/>
  <c r="AM96" i="808"/>
  <c r="AE96" i="808"/>
  <c r="AF96" i="808"/>
  <c r="AD96" i="808"/>
  <c r="AN96" i="808"/>
  <c r="AI96" i="808"/>
  <c r="AG96" i="808"/>
  <c r="AA97" i="808"/>
  <c r="Y95" i="999"/>
  <c r="AC95" i="999"/>
  <c r="AF87" i="172"/>
  <c r="AH87" i="172"/>
  <c r="AI87" i="172"/>
  <c r="AE87" i="172"/>
  <c r="AG87" i="172"/>
  <c r="AM87" i="172"/>
  <c r="AN87" i="172"/>
  <c r="AD87" i="172"/>
  <c r="AA88" i="172"/>
  <c r="AK86" i="998" l="1"/>
  <c r="AL86" i="998" s="1"/>
  <c r="AJ86" i="998"/>
  <c r="AC87" i="998"/>
  <c r="Y87" i="998"/>
  <c r="AJ96" i="808"/>
  <c r="AK96" i="808"/>
  <c r="AL96" i="808" s="1"/>
  <c r="AC97" i="808"/>
  <c r="Y97" i="808"/>
  <c r="Y88" i="172"/>
  <c r="AC88" i="172"/>
  <c r="AK87" i="172"/>
  <c r="AL87" i="172" s="1"/>
  <c r="AJ87" i="172"/>
  <c r="AF95" i="999"/>
  <c r="AM95" i="999"/>
  <c r="AN95" i="999"/>
  <c r="AI95" i="999"/>
  <c r="AH95" i="999"/>
  <c r="AD95" i="999"/>
  <c r="AG95" i="999"/>
  <c r="AE95" i="999"/>
  <c r="AA96" i="999"/>
  <c r="AM83" i="1"/>
  <c r="AI83" i="1"/>
  <c r="AH83" i="1"/>
  <c r="AD83" i="1"/>
  <c r="AF83" i="1"/>
  <c r="AN83" i="1"/>
  <c r="AE83" i="1"/>
  <c r="AG83" i="1"/>
  <c r="AA84" i="1"/>
  <c r="AM97" i="808" l="1"/>
  <c r="AG97" i="808"/>
  <c r="AN97" i="808"/>
  <c r="AD97" i="808"/>
  <c r="AE97" i="808"/>
  <c r="AF97" i="808"/>
  <c r="AI97" i="808"/>
  <c r="AH97" i="808"/>
  <c r="AA98" i="808"/>
  <c r="AC84" i="1"/>
  <c r="Y84" i="1"/>
  <c r="AC96" i="999"/>
  <c r="Y96" i="999"/>
  <c r="AE87" i="998"/>
  <c r="AN87" i="998"/>
  <c r="AI87" i="998"/>
  <c r="AG87" i="998"/>
  <c r="AF87" i="998"/>
  <c r="AD87" i="998"/>
  <c r="AM87" i="998"/>
  <c r="AH87" i="998"/>
  <c r="AA88" i="998"/>
  <c r="AE88" i="172"/>
  <c r="AI88" i="172"/>
  <c r="AH88" i="172"/>
  <c r="AF88" i="172"/>
  <c r="AN88" i="172"/>
  <c r="AM88" i="172"/>
  <c r="AG88" i="172"/>
  <c r="AD88" i="172"/>
  <c r="AA89" i="172"/>
  <c r="AK95" i="999"/>
  <c r="AL95" i="999" s="1"/>
  <c r="AJ95" i="999"/>
  <c r="AK83" i="1"/>
  <c r="AL83" i="1" s="1"/>
  <c r="AJ83" i="1"/>
  <c r="AC89" i="172" l="1"/>
  <c r="Y89" i="172"/>
  <c r="AI96" i="999"/>
  <c r="AM96" i="999"/>
  <c r="AN96" i="999"/>
  <c r="AH96" i="999"/>
  <c r="AF96" i="999"/>
  <c r="AG96" i="999"/>
  <c r="AE96" i="999"/>
  <c r="AD96" i="999"/>
  <c r="AA97" i="999"/>
  <c r="AJ97" i="808"/>
  <c r="AK97" i="808"/>
  <c r="AL97" i="808" s="1"/>
  <c r="AK88" i="172"/>
  <c r="AL88" i="172" s="1"/>
  <c r="AJ88" i="172"/>
  <c r="AD84" i="1"/>
  <c r="AG84" i="1"/>
  <c r="AM84" i="1"/>
  <c r="AE84" i="1"/>
  <c r="AN84" i="1"/>
  <c r="AF84" i="1"/>
  <c r="AI84" i="1"/>
  <c r="AH84" i="1"/>
  <c r="AA85" i="1"/>
  <c r="AC88" i="998"/>
  <c r="Y88" i="998"/>
  <c r="AK87" i="998"/>
  <c r="AL87" i="998" s="1"/>
  <c r="AJ87" i="998"/>
  <c r="Y98" i="808"/>
  <c r="AC98" i="808"/>
  <c r="AJ84" i="1" l="1"/>
  <c r="AK84" i="1"/>
  <c r="AL84" i="1" s="1"/>
  <c r="AI98" i="808"/>
  <c r="AM98" i="808"/>
  <c r="AF98" i="808"/>
  <c r="AN98" i="808"/>
  <c r="AH98" i="808"/>
  <c r="AD98" i="808"/>
  <c r="AE98" i="808"/>
  <c r="AG98" i="808"/>
  <c r="AA99" i="808"/>
  <c r="AC97" i="999"/>
  <c r="Y97" i="999"/>
  <c r="AJ96" i="999"/>
  <c r="AK96" i="999"/>
  <c r="AL96" i="999" s="1"/>
  <c r="AC85" i="1"/>
  <c r="Y85" i="1"/>
  <c r="AD88" i="998"/>
  <c r="AG88" i="998"/>
  <c r="AF88" i="998"/>
  <c r="AE88" i="998"/>
  <c r="AN88" i="998"/>
  <c r="AH88" i="998"/>
  <c r="AI88" i="998"/>
  <c r="AM88" i="998"/>
  <c r="AA89" i="998"/>
  <c r="AH89" i="172"/>
  <c r="AF89" i="172"/>
  <c r="AI89" i="172"/>
  <c r="AM89" i="172"/>
  <c r="AG89" i="172"/>
  <c r="AD89" i="172"/>
  <c r="AE89" i="172"/>
  <c r="AN89" i="172"/>
  <c r="AA90" i="172"/>
  <c r="AK98" i="808" l="1"/>
  <c r="AL98" i="808" s="1"/>
  <c r="AJ98" i="808"/>
  <c r="AM97" i="999"/>
  <c r="AN97" i="999"/>
  <c r="AG97" i="999"/>
  <c r="AH97" i="999"/>
  <c r="AI97" i="999"/>
  <c r="AD97" i="999"/>
  <c r="AE97" i="999"/>
  <c r="AF97" i="999"/>
  <c r="AA98" i="999"/>
  <c r="AK89" i="172"/>
  <c r="AL89" i="172" s="1"/>
  <c r="AJ89" i="172"/>
  <c r="AC99" i="808"/>
  <c r="Y99" i="808"/>
  <c r="AC90" i="172"/>
  <c r="Y90" i="172"/>
  <c r="Y89" i="998"/>
  <c r="AC89" i="998"/>
  <c r="AI85" i="1"/>
  <c r="AE85" i="1"/>
  <c r="AM85" i="1"/>
  <c r="AN85" i="1"/>
  <c r="AG85" i="1"/>
  <c r="AH85" i="1"/>
  <c r="AF85" i="1"/>
  <c r="AD85" i="1"/>
  <c r="AA86" i="1"/>
  <c r="AJ88" i="998"/>
  <c r="AK88" i="998"/>
  <c r="AL88" i="998" s="1"/>
  <c r="AF90" i="172" l="1"/>
  <c r="AG90" i="172"/>
  <c r="AD90" i="172"/>
  <c r="AN90" i="172"/>
  <c r="AI90" i="172"/>
  <c r="AM90" i="172"/>
  <c r="AH90" i="172"/>
  <c r="AE90" i="172"/>
  <c r="AA91" i="172"/>
  <c r="AC98" i="999"/>
  <c r="Y98" i="999"/>
  <c r="AJ97" i="999"/>
  <c r="AK97" i="999"/>
  <c r="AL97" i="999" s="1"/>
  <c r="AD99" i="808"/>
  <c r="AH99" i="808"/>
  <c r="AE99" i="808"/>
  <c r="AF99" i="808"/>
  <c r="AN99" i="808"/>
  <c r="AI99" i="808"/>
  <c r="AG99" i="808"/>
  <c r="AM99" i="808"/>
  <c r="AA100" i="808"/>
  <c r="Y86" i="1"/>
  <c r="AC86" i="1"/>
  <c r="AJ85" i="1"/>
  <c r="AK85" i="1"/>
  <c r="AL85" i="1" s="1"/>
  <c r="AM89" i="998"/>
  <c r="AN89" i="998"/>
  <c r="AE89" i="998"/>
  <c r="AG89" i="998"/>
  <c r="AF89" i="998"/>
  <c r="AH89" i="998"/>
  <c r="AD89" i="998"/>
  <c r="AI89" i="998"/>
  <c r="AA90" i="998"/>
  <c r="AJ99" i="808" l="1"/>
  <c r="AK99" i="808"/>
  <c r="AL99" i="808" s="1"/>
  <c r="AG86" i="1"/>
  <c r="AH86" i="1"/>
  <c r="AE86" i="1"/>
  <c r="AD86" i="1"/>
  <c r="AM86" i="1"/>
  <c r="AI86" i="1"/>
  <c r="AN86" i="1"/>
  <c r="AF86" i="1"/>
  <c r="AA87" i="1"/>
  <c r="AC90" i="998"/>
  <c r="Y90" i="998"/>
  <c r="AJ90" i="172"/>
  <c r="AK90" i="172"/>
  <c r="AL90" i="172" s="1"/>
  <c r="Y100" i="808"/>
  <c r="AC100" i="808"/>
  <c r="AE98" i="999"/>
  <c r="AH98" i="999"/>
  <c r="AG98" i="999"/>
  <c r="AD98" i="999"/>
  <c r="AI98" i="999"/>
  <c r="AN98" i="999"/>
  <c r="AF98" i="999"/>
  <c r="AM98" i="999"/>
  <c r="AA99" i="999"/>
  <c r="AK89" i="998"/>
  <c r="AL89" i="998" s="1"/>
  <c r="AJ89" i="998"/>
  <c r="AC91" i="172"/>
  <c r="Y91" i="172"/>
  <c r="AK86" i="1" l="1"/>
  <c r="AL86" i="1" s="1"/>
  <c r="AJ86" i="1"/>
  <c r="AC87" i="1"/>
  <c r="Y87" i="1"/>
  <c r="AK98" i="999"/>
  <c r="AL98" i="999" s="1"/>
  <c r="AJ98" i="999"/>
  <c r="Y99" i="999"/>
  <c r="AC99" i="999"/>
  <c r="AI91" i="172"/>
  <c r="AH91" i="172"/>
  <c r="AG91" i="172"/>
  <c r="AM91" i="172"/>
  <c r="AE91" i="172"/>
  <c r="AF91" i="172"/>
  <c r="AD91" i="172"/>
  <c r="AN91" i="172"/>
  <c r="AA92" i="172"/>
  <c r="AE90" i="998"/>
  <c r="AM90" i="998"/>
  <c r="AG90" i="998"/>
  <c r="AD90" i="998"/>
  <c r="AF90" i="998"/>
  <c r="AI90" i="998"/>
  <c r="AN90" i="998"/>
  <c r="AH90" i="998"/>
  <c r="AA91" i="998"/>
  <c r="AI100" i="808"/>
  <c r="AN100" i="808"/>
  <c r="AD100" i="808"/>
  <c r="AM100" i="808"/>
  <c r="AG100" i="808"/>
  <c r="AE100" i="808"/>
  <c r="AH100" i="808"/>
  <c r="AF100" i="808"/>
  <c r="AA101" i="808"/>
  <c r="AJ91" i="172" l="1"/>
  <c r="AK91" i="172"/>
  <c r="AL91" i="172" s="1"/>
  <c r="AJ100" i="808"/>
  <c r="AK100" i="808"/>
  <c r="AL100" i="808" s="1"/>
  <c r="AE99" i="999"/>
  <c r="AF99" i="999"/>
  <c r="AM99" i="999"/>
  <c r="AD99" i="999"/>
  <c r="AG99" i="999"/>
  <c r="AH99" i="999"/>
  <c r="AN99" i="999"/>
  <c r="AI99" i="999"/>
  <c r="AA100" i="999"/>
  <c r="AJ90" i="998"/>
  <c r="AK90" i="998"/>
  <c r="AL90" i="998" s="1"/>
  <c r="AN87" i="1"/>
  <c r="AH87" i="1"/>
  <c r="AG87" i="1"/>
  <c r="AD87" i="1"/>
  <c r="AM87" i="1"/>
  <c r="AF87" i="1"/>
  <c r="AI87" i="1"/>
  <c r="AE87" i="1"/>
  <c r="AA88" i="1"/>
  <c r="Y91" i="998"/>
  <c r="AC91" i="998"/>
  <c r="Y101" i="808"/>
  <c r="AC101" i="808"/>
  <c r="Y92" i="172"/>
  <c r="AC92" i="172"/>
  <c r="AF92" i="172" l="1"/>
  <c r="AG92" i="172"/>
  <c r="AD92" i="172"/>
  <c r="AN92" i="172"/>
  <c r="AH92" i="172"/>
  <c r="AM92" i="172"/>
  <c r="AI92" i="172"/>
  <c r="AE92" i="172"/>
  <c r="AA93" i="172"/>
  <c r="AK99" i="999"/>
  <c r="AL99" i="999" s="1"/>
  <c r="AJ99" i="999"/>
  <c r="Y100" i="999"/>
  <c r="AC100" i="999"/>
  <c r="Y88" i="1"/>
  <c r="AC88" i="1"/>
  <c r="AD101" i="808"/>
  <c r="AF101" i="808"/>
  <c r="AG101" i="808"/>
  <c r="AI101" i="808"/>
  <c r="AE101" i="808"/>
  <c r="AM101" i="808"/>
  <c r="AN101" i="808"/>
  <c r="AH101" i="808"/>
  <c r="AA102" i="808"/>
  <c r="AK87" i="1"/>
  <c r="AL87" i="1" s="1"/>
  <c r="AJ87" i="1"/>
  <c r="AG91" i="998"/>
  <c r="AF91" i="998"/>
  <c r="AM91" i="998"/>
  <c r="AI91" i="998"/>
  <c r="AD91" i="998"/>
  <c r="AN91" i="998"/>
  <c r="AE91" i="998"/>
  <c r="AH91" i="998"/>
  <c r="AA92" i="998"/>
  <c r="AN88" i="1" l="1"/>
  <c r="AF88" i="1"/>
  <c r="AI88" i="1"/>
  <c r="AH88" i="1"/>
  <c r="AM88" i="1"/>
  <c r="AE88" i="1"/>
  <c r="AG88" i="1"/>
  <c r="AD88" i="1"/>
  <c r="AA89" i="1"/>
  <c r="AC102" i="808"/>
  <c r="Y102" i="808"/>
  <c r="AK101" i="808"/>
  <c r="AL101" i="808" s="1"/>
  <c r="AJ101" i="808"/>
  <c r="AK92" i="172"/>
  <c r="AL92" i="172" s="1"/>
  <c r="AJ92" i="172"/>
  <c r="AJ91" i="998"/>
  <c r="AK91" i="998"/>
  <c r="AL91" i="998" s="1"/>
  <c r="AG100" i="999"/>
  <c r="AM100" i="999"/>
  <c r="AI100" i="999"/>
  <c r="AD100" i="999"/>
  <c r="AF100" i="999"/>
  <c r="AN100" i="999"/>
  <c r="AE100" i="999"/>
  <c r="AH100" i="999"/>
  <c r="AA101" i="999"/>
  <c r="AC92" i="998"/>
  <c r="Y92" i="998"/>
  <c r="AC93" i="172"/>
  <c r="Y93" i="172"/>
  <c r="AD93" i="172" l="1"/>
  <c r="AI93" i="172"/>
  <c r="AN93" i="172"/>
  <c r="AM93" i="172"/>
  <c r="AH93" i="172"/>
  <c r="AF93" i="172"/>
  <c r="AG93" i="172"/>
  <c r="AE93" i="172"/>
  <c r="AA94" i="172"/>
  <c r="AK88" i="1"/>
  <c r="AL88" i="1" s="1"/>
  <c r="AJ88" i="1"/>
  <c r="AD92" i="998"/>
  <c r="AH92" i="998"/>
  <c r="AN92" i="998"/>
  <c r="AE92" i="998"/>
  <c r="AM92" i="998"/>
  <c r="AF92" i="998"/>
  <c r="AI92" i="998"/>
  <c r="AG92" i="998"/>
  <c r="AA93" i="998"/>
  <c r="AF102" i="808"/>
  <c r="AI102" i="808"/>
  <c r="AG102" i="808"/>
  <c r="AM102" i="808"/>
  <c r="AN102" i="808"/>
  <c r="AE102" i="808"/>
  <c r="AD102" i="808"/>
  <c r="AH102" i="808"/>
  <c r="AA103" i="808"/>
  <c r="AJ100" i="999"/>
  <c r="AK100" i="999"/>
  <c r="AL100" i="999" s="1"/>
  <c r="AC101" i="999"/>
  <c r="Y101" i="999"/>
  <c r="Y89" i="1"/>
  <c r="AC89" i="1"/>
  <c r="AG101" i="999" l="1"/>
  <c r="AN101" i="999"/>
  <c r="AE101" i="999"/>
  <c r="AD101" i="999"/>
  <c r="AH101" i="999"/>
  <c r="AF101" i="999"/>
  <c r="AI101" i="999"/>
  <c r="AM101" i="999"/>
  <c r="AA102" i="999"/>
  <c r="AC103" i="808"/>
  <c r="Y103" i="808"/>
  <c r="AK92" i="998"/>
  <c r="AL92" i="998" s="1"/>
  <c r="AJ92" i="998"/>
  <c r="AN89" i="1"/>
  <c r="AF89" i="1"/>
  <c r="AE89" i="1"/>
  <c r="AG89" i="1"/>
  <c r="AD89" i="1"/>
  <c r="AM89" i="1"/>
  <c r="AI89" i="1"/>
  <c r="AH89" i="1"/>
  <c r="AA90" i="1"/>
  <c r="AJ102" i="808"/>
  <c r="AK102" i="808"/>
  <c r="AL102" i="808" s="1"/>
  <c r="Y93" i="998"/>
  <c r="AC93" i="998"/>
  <c r="Y94" i="172"/>
  <c r="AC94" i="172"/>
  <c r="AK93" i="172"/>
  <c r="AL93" i="172" s="1"/>
  <c r="AJ93" i="172"/>
  <c r="Y90" i="1" l="1"/>
  <c r="AC90" i="1"/>
  <c r="AK101" i="999"/>
  <c r="AL101" i="999" s="1"/>
  <c r="AJ101" i="999"/>
  <c r="AN94" i="172"/>
  <c r="AH94" i="172"/>
  <c r="AM94" i="172"/>
  <c r="AF94" i="172"/>
  <c r="AD94" i="172"/>
  <c r="AE94" i="172"/>
  <c r="AI94" i="172"/>
  <c r="AG94" i="172"/>
  <c r="AA95" i="172"/>
  <c r="AM93" i="998"/>
  <c r="AH93" i="998"/>
  <c r="AE93" i="998"/>
  <c r="AG93" i="998"/>
  <c r="AD93" i="998"/>
  <c r="AN93" i="998"/>
  <c r="AI93" i="998"/>
  <c r="AF93" i="998"/>
  <c r="AA94" i="998"/>
  <c r="AG103" i="808"/>
  <c r="AN103" i="808"/>
  <c r="AM103" i="808"/>
  <c r="AH103" i="808"/>
  <c r="AI103" i="808"/>
  <c r="AF103" i="808"/>
  <c r="AD103" i="808"/>
  <c r="AE103" i="808"/>
  <c r="AA104" i="808"/>
  <c r="AJ89" i="1"/>
  <c r="AK89" i="1"/>
  <c r="AL89" i="1" s="1"/>
  <c r="Y102" i="999"/>
  <c r="AC102" i="999"/>
  <c r="Y94" i="998" l="1"/>
  <c r="AC94" i="998"/>
  <c r="Y95" i="172"/>
  <c r="AC95" i="172"/>
  <c r="AC104" i="808"/>
  <c r="Y104" i="808"/>
  <c r="AG102" i="999"/>
  <c r="AM102" i="999"/>
  <c r="AI102" i="999"/>
  <c r="AF102" i="999"/>
  <c r="AN102" i="999"/>
  <c r="AE102" i="999"/>
  <c r="AD102" i="999"/>
  <c r="AH102" i="999"/>
  <c r="AA103" i="999"/>
  <c r="AJ93" i="998"/>
  <c r="AK93" i="998"/>
  <c r="AL93" i="998" s="1"/>
  <c r="AI90" i="1"/>
  <c r="AD90" i="1"/>
  <c r="AM90" i="1"/>
  <c r="AE90" i="1"/>
  <c r="AG90" i="1"/>
  <c r="AN90" i="1"/>
  <c r="AH90" i="1"/>
  <c r="AF90" i="1"/>
  <c r="AA91" i="1"/>
  <c r="AK103" i="808"/>
  <c r="AL103" i="808" s="1"/>
  <c r="AJ103" i="808"/>
  <c r="AJ94" i="172"/>
  <c r="AK94" i="172"/>
  <c r="AL94" i="172" s="1"/>
  <c r="Y103" i="999" l="1"/>
  <c r="AC103" i="999"/>
  <c r="AI104" i="808"/>
  <c r="AH104" i="808"/>
  <c r="AE104" i="808"/>
  <c r="AM104" i="808"/>
  <c r="AF104" i="808"/>
  <c r="AN104" i="808"/>
  <c r="AG104" i="808"/>
  <c r="AD104" i="808"/>
  <c r="AA105" i="808"/>
  <c r="AM95" i="172"/>
  <c r="AI95" i="172"/>
  <c r="AH95" i="172"/>
  <c r="AD95" i="172"/>
  <c r="AN95" i="172"/>
  <c r="AG95" i="172"/>
  <c r="AE95" i="172"/>
  <c r="AF95" i="172"/>
  <c r="AA96" i="172"/>
  <c r="AK102" i="999"/>
  <c r="AL102" i="999" s="1"/>
  <c r="AJ102" i="999"/>
  <c r="AJ90" i="1"/>
  <c r="AK90" i="1"/>
  <c r="AL90" i="1" s="1"/>
  <c r="AG94" i="998"/>
  <c r="AI94" i="998"/>
  <c r="AE94" i="998"/>
  <c r="AD94" i="998"/>
  <c r="AN94" i="998"/>
  <c r="AM94" i="998"/>
  <c r="AH94" i="998"/>
  <c r="AF94" i="998"/>
  <c r="AA95" i="998"/>
  <c r="AC91" i="1"/>
  <c r="Y91" i="1"/>
  <c r="AC96" i="172" l="1"/>
  <c r="Y96" i="172"/>
  <c r="Y105" i="808"/>
  <c r="AC105" i="808"/>
  <c r="AJ95" i="172"/>
  <c r="AK95" i="172"/>
  <c r="AL95" i="172" s="1"/>
  <c r="AE91" i="1"/>
  <c r="AN91" i="1"/>
  <c r="AH91" i="1"/>
  <c r="AF91" i="1"/>
  <c r="AD91" i="1"/>
  <c r="AI91" i="1"/>
  <c r="AM91" i="1"/>
  <c r="AG91" i="1"/>
  <c r="AA92" i="1"/>
  <c r="AK104" i="808"/>
  <c r="AL104" i="808" s="1"/>
  <c r="AJ104" i="808"/>
  <c r="AM103" i="999"/>
  <c r="AE103" i="999"/>
  <c r="AF103" i="999"/>
  <c r="AG103" i="999"/>
  <c r="AD103" i="999"/>
  <c r="AN103" i="999"/>
  <c r="AI103" i="999"/>
  <c r="AH103" i="999"/>
  <c r="AA104" i="999"/>
  <c r="AJ94" i="998"/>
  <c r="AK94" i="998"/>
  <c r="AL94" i="998" s="1"/>
  <c r="AC95" i="998"/>
  <c r="Y95" i="998"/>
  <c r="AC92" i="1" l="1"/>
  <c r="Y92" i="1"/>
  <c r="AN105" i="808"/>
  <c r="AG105" i="808"/>
  <c r="AI105" i="808"/>
  <c r="AE105" i="808"/>
  <c r="AM105" i="808"/>
  <c r="AF105" i="808"/>
  <c r="AD105" i="808"/>
  <c r="AH105" i="808"/>
  <c r="AA106" i="808"/>
  <c r="AJ91" i="1"/>
  <c r="AK91" i="1"/>
  <c r="AL91" i="1" s="1"/>
  <c r="AC104" i="999"/>
  <c r="Y104" i="999"/>
  <c r="AJ103" i="999"/>
  <c r="AK103" i="999"/>
  <c r="AL103" i="999" s="1"/>
  <c r="AH95" i="998"/>
  <c r="AM95" i="998"/>
  <c r="AG95" i="998"/>
  <c r="AF95" i="998"/>
  <c r="AI95" i="998"/>
  <c r="AN95" i="998"/>
  <c r="AE95" i="998"/>
  <c r="AD95" i="998"/>
  <c r="AA96" i="998"/>
  <c r="AI96" i="172"/>
  <c r="AN96" i="172"/>
  <c r="AF96" i="172"/>
  <c r="AG96" i="172"/>
  <c r="AE96" i="172"/>
  <c r="AD96" i="172"/>
  <c r="AM96" i="172"/>
  <c r="AH96" i="172"/>
  <c r="AA97" i="172"/>
  <c r="AJ96" i="172" l="1"/>
  <c r="AK96" i="172"/>
  <c r="AL96" i="172" s="1"/>
  <c r="AE104" i="999"/>
  <c r="AG104" i="999"/>
  <c r="AF104" i="999"/>
  <c r="AD104" i="999"/>
  <c r="AN104" i="999"/>
  <c r="AI104" i="999"/>
  <c r="AM104" i="999"/>
  <c r="AH104" i="999"/>
  <c r="AA105" i="999"/>
  <c r="Y106" i="808"/>
  <c r="AC106" i="808"/>
  <c r="Y97" i="172"/>
  <c r="AC97" i="172"/>
  <c r="Y96" i="998"/>
  <c r="AC96" i="998"/>
  <c r="AK95" i="998"/>
  <c r="AL95" i="998" s="1"/>
  <c r="AJ95" i="998"/>
  <c r="AK105" i="808"/>
  <c r="AL105" i="808" s="1"/>
  <c r="AJ105" i="808"/>
  <c r="AF92" i="1"/>
  <c r="AE92" i="1"/>
  <c r="AH92" i="1"/>
  <c r="AD92" i="1"/>
  <c r="AG92" i="1"/>
  <c r="AM92" i="1"/>
  <c r="AN92" i="1"/>
  <c r="AI92" i="1"/>
  <c r="AA93" i="1"/>
  <c r="AG97" i="172" l="1"/>
  <c r="AM97" i="172"/>
  <c r="AE97" i="172"/>
  <c r="AF97" i="172"/>
  <c r="AH97" i="172"/>
  <c r="AD97" i="172"/>
  <c r="AI97" i="172"/>
  <c r="AN97" i="172"/>
  <c r="AA98" i="172"/>
  <c r="AC105" i="999"/>
  <c r="Y105" i="999"/>
  <c r="Y93" i="1"/>
  <c r="AC93" i="1"/>
  <c r="AJ104" i="999"/>
  <c r="AK104" i="999"/>
  <c r="AL104" i="999" s="1"/>
  <c r="AM106" i="808"/>
  <c r="AI106" i="808"/>
  <c r="AF106" i="808"/>
  <c r="AD106" i="808"/>
  <c r="AE106" i="808"/>
  <c r="AN106" i="808"/>
  <c r="AH106" i="808"/>
  <c r="AG106" i="808"/>
  <c r="AA107" i="808"/>
  <c r="AJ92" i="1"/>
  <c r="AK92" i="1"/>
  <c r="AL92" i="1" s="1"/>
  <c r="AM96" i="998"/>
  <c r="AG96" i="998"/>
  <c r="AI96" i="998"/>
  <c r="AE96" i="998"/>
  <c r="AH96" i="998"/>
  <c r="AN96" i="998"/>
  <c r="AD96" i="998"/>
  <c r="AF96" i="998"/>
  <c r="AA97" i="998"/>
  <c r="AJ97" i="172" l="1"/>
  <c r="AK97" i="172"/>
  <c r="AL97" i="172" s="1"/>
  <c r="Y107" i="808"/>
  <c r="AC107" i="808"/>
  <c r="AH93" i="1"/>
  <c r="AD93" i="1"/>
  <c r="AE93" i="1"/>
  <c r="AG93" i="1"/>
  <c r="AF93" i="1"/>
  <c r="AM93" i="1"/>
  <c r="AI93" i="1"/>
  <c r="AN93" i="1"/>
  <c r="AA94" i="1"/>
  <c r="AJ106" i="808"/>
  <c r="AK106" i="808"/>
  <c r="AL106" i="808" s="1"/>
  <c r="Y97" i="998"/>
  <c r="AC97" i="998"/>
  <c r="AI105" i="999"/>
  <c r="AH105" i="999"/>
  <c r="AD105" i="999"/>
  <c r="AG105" i="999"/>
  <c r="AN105" i="999"/>
  <c r="AF105" i="999"/>
  <c r="AM105" i="999"/>
  <c r="AE105" i="999"/>
  <c r="AA106" i="999"/>
  <c r="AJ96" i="998"/>
  <c r="AK96" i="998"/>
  <c r="AL96" i="998" s="1"/>
  <c r="Y98" i="172"/>
  <c r="AC98" i="172"/>
  <c r="AK93" i="1" l="1"/>
  <c r="AL93" i="1" s="1"/>
  <c r="AJ93" i="1"/>
  <c r="AE98" i="172"/>
  <c r="AD98" i="172"/>
  <c r="AH98" i="172"/>
  <c r="AM98" i="172"/>
  <c r="AG98" i="172"/>
  <c r="AF98" i="172"/>
  <c r="AI98" i="172"/>
  <c r="AN98" i="172"/>
  <c r="AA99" i="172"/>
  <c r="AJ105" i="999"/>
  <c r="AK105" i="999"/>
  <c r="AL105" i="999" s="1"/>
  <c r="AI107" i="808"/>
  <c r="AN107" i="808"/>
  <c r="AF107" i="808"/>
  <c r="AG107" i="808"/>
  <c r="AH107" i="808"/>
  <c r="AM107" i="808"/>
  <c r="AD107" i="808"/>
  <c r="AE107" i="808"/>
  <c r="AA108" i="808"/>
  <c r="Y94" i="1"/>
  <c r="AC94" i="1"/>
  <c r="Y106" i="999"/>
  <c r="AC106" i="999"/>
  <c r="AI97" i="998"/>
  <c r="AM97" i="998"/>
  <c r="AD97" i="998"/>
  <c r="AG97" i="998"/>
  <c r="AE97" i="998"/>
  <c r="AH97" i="998"/>
  <c r="AN97" i="998"/>
  <c r="AF97" i="998"/>
  <c r="AA98" i="998"/>
  <c r="AI94" i="1" l="1"/>
  <c r="AN94" i="1"/>
  <c r="AM94" i="1"/>
  <c r="AD94" i="1"/>
  <c r="AG94" i="1"/>
  <c r="AH94" i="1"/>
  <c r="AF94" i="1"/>
  <c r="AE94" i="1"/>
  <c r="AA95" i="1"/>
  <c r="AJ98" i="172"/>
  <c r="AK98" i="172"/>
  <c r="AL98" i="172" s="1"/>
  <c r="Y98" i="998"/>
  <c r="AC98" i="998"/>
  <c r="AC99" i="172"/>
  <c r="Y99" i="172"/>
  <c r="AK97" i="998"/>
  <c r="AL97" i="998" s="1"/>
  <c r="AJ97" i="998"/>
  <c r="AM106" i="999"/>
  <c r="AD106" i="999"/>
  <c r="AH106" i="999"/>
  <c r="AI106" i="999"/>
  <c r="AF106" i="999"/>
  <c r="AE106" i="999"/>
  <c r="AN106" i="999"/>
  <c r="AG106" i="999"/>
  <c r="AA107" i="999"/>
  <c r="Y108" i="808"/>
  <c r="AC108" i="808"/>
  <c r="AJ107" i="808"/>
  <c r="AK107" i="808"/>
  <c r="AL107" i="808" s="1"/>
  <c r="AK94" i="1" l="1"/>
  <c r="AL94" i="1" s="1"/>
  <c r="AJ94" i="1"/>
  <c r="AD99" i="172"/>
  <c r="AN99" i="172"/>
  <c r="AG99" i="172"/>
  <c r="AE99" i="172"/>
  <c r="AH99" i="172"/>
  <c r="AM99" i="172"/>
  <c r="AI99" i="172"/>
  <c r="AF99" i="172"/>
  <c r="AA100" i="172"/>
  <c r="AF108" i="808"/>
  <c r="AG108" i="808"/>
  <c r="AD108" i="808"/>
  <c r="AN108" i="808"/>
  <c r="AH108" i="808"/>
  <c r="AM108" i="808"/>
  <c r="AI108" i="808"/>
  <c r="AE108" i="808"/>
  <c r="AA109" i="808"/>
  <c r="AM98" i="998"/>
  <c r="AN98" i="998"/>
  <c r="AF98" i="998"/>
  <c r="AD98" i="998"/>
  <c r="AG98" i="998"/>
  <c r="AE98" i="998"/>
  <c r="AH98" i="998"/>
  <c r="AI98" i="998"/>
  <c r="AA99" i="998"/>
  <c r="AJ106" i="999"/>
  <c r="AK106" i="999"/>
  <c r="AL106" i="999" s="1"/>
  <c r="Y107" i="999"/>
  <c r="AC107" i="999"/>
  <c r="AC95" i="1"/>
  <c r="Y95" i="1"/>
  <c r="Y99" i="998" l="1"/>
  <c r="AC99" i="998"/>
  <c r="AJ108" i="808"/>
  <c r="AK108" i="808"/>
  <c r="AL108" i="808" s="1"/>
  <c r="Y100" i="172"/>
  <c r="AC100" i="172"/>
  <c r="AJ99" i="172"/>
  <c r="AK99" i="172"/>
  <c r="AL99" i="172" s="1"/>
  <c r="AK98" i="998"/>
  <c r="AL98" i="998" s="1"/>
  <c r="AJ98" i="998"/>
  <c r="Y109" i="808"/>
  <c r="AC109" i="808"/>
  <c r="AE95" i="1"/>
  <c r="AG95" i="1"/>
  <c r="AI95" i="1"/>
  <c r="AD95" i="1"/>
  <c r="AM95" i="1"/>
  <c r="AN95" i="1"/>
  <c r="AH95" i="1"/>
  <c r="AF95" i="1"/>
  <c r="AA96" i="1"/>
  <c r="AE107" i="999"/>
  <c r="AI107" i="999"/>
  <c r="AG107" i="999"/>
  <c r="AD107" i="999"/>
  <c r="AH107" i="999"/>
  <c r="AM107" i="999"/>
  <c r="AF107" i="999"/>
  <c r="AN107" i="999"/>
  <c r="AA108" i="999"/>
  <c r="AC108" i="999" l="1"/>
  <c r="Y108" i="999"/>
  <c r="AG109" i="808"/>
  <c r="AN109" i="808"/>
  <c r="AD109" i="808"/>
  <c r="AE109" i="808"/>
  <c r="AH109" i="808"/>
  <c r="AF109" i="808"/>
  <c r="AI109" i="808"/>
  <c r="AM109" i="808"/>
  <c r="AA110" i="808"/>
  <c r="AE100" i="172"/>
  <c r="AM100" i="172"/>
  <c r="AI100" i="172"/>
  <c r="AG100" i="172"/>
  <c r="AH100" i="172"/>
  <c r="AN100" i="172"/>
  <c r="AF100" i="172"/>
  <c r="AD100" i="172"/>
  <c r="AA101" i="172"/>
  <c r="AF99" i="998"/>
  <c r="AN99" i="998"/>
  <c r="AD99" i="998"/>
  <c r="AE99" i="998"/>
  <c r="AM99" i="998"/>
  <c r="AI99" i="998"/>
  <c r="AH99" i="998"/>
  <c r="AG99" i="998"/>
  <c r="AA100" i="998"/>
  <c r="AK95" i="1"/>
  <c r="AL95" i="1" s="1"/>
  <c r="AJ95" i="1"/>
  <c r="AC96" i="1"/>
  <c r="Y96" i="1"/>
  <c r="AK107" i="999"/>
  <c r="AL107" i="999" s="1"/>
  <c r="AJ107" i="999"/>
  <c r="AF96" i="1" l="1"/>
  <c r="AN96" i="1"/>
  <c r="AI96" i="1"/>
  <c r="AG96" i="1"/>
  <c r="AM96" i="1"/>
  <c r="AH96" i="1"/>
  <c r="AD96" i="1"/>
  <c r="AE96" i="1"/>
  <c r="AA97" i="1"/>
  <c r="AK99" i="998"/>
  <c r="AL99" i="998" s="1"/>
  <c r="AJ99" i="998"/>
  <c r="AC100" i="998"/>
  <c r="Y100" i="998"/>
  <c r="AJ109" i="808"/>
  <c r="AK109" i="808"/>
  <c r="AL109" i="808" s="1"/>
  <c r="AC101" i="172"/>
  <c r="Y101" i="172"/>
  <c r="AJ100" i="172"/>
  <c r="AK100" i="172"/>
  <c r="AL100" i="172" s="1"/>
  <c r="Y110" i="808"/>
  <c r="AC110" i="808"/>
  <c r="AD108" i="999"/>
  <c r="AH108" i="999"/>
  <c r="AE108" i="999"/>
  <c r="AI108" i="999"/>
  <c r="AG108" i="999"/>
  <c r="AM108" i="999"/>
  <c r="AF108" i="999"/>
  <c r="AN108" i="999"/>
  <c r="AA109" i="999"/>
  <c r="AN101" i="172" l="1"/>
  <c r="AM101" i="172"/>
  <c r="AD101" i="172"/>
  <c r="AE101" i="172"/>
  <c r="AH101" i="172"/>
  <c r="AI101" i="172"/>
  <c r="AG101" i="172"/>
  <c r="AF101" i="172"/>
  <c r="AA102" i="172"/>
  <c r="AJ96" i="1"/>
  <c r="AK96" i="1"/>
  <c r="AL96" i="1" s="1"/>
  <c r="AF100" i="998"/>
  <c r="AN100" i="998"/>
  <c r="AI100" i="998"/>
  <c r="AE100" i="998"/>
  <c r="AG100" i="998"/>
  <c r="AD100" i="998"/>
  <c r="AH100" i="998"/>
  <c r="AM100" i="998"/>
  <c r="AA101" i="998"/>
  <c r="AK108" i="999"/>
  <c r="AL108" i="999" s="1"/>
  <c r="AJ108" i="999"/>
  <c r="AG110" i="808"/>
  <c r="AD110" i="808"/>
  <c r="AF110" i="808"/>
  <c r="AE110" i="808"/>
  <c r="AH110" i="808"/>
  <c r="AN110" i="808"/>
  <c r="AM110" i="808"/>
  <c r="AI110" i="808"/>
  <c r="AA111" i="808"/>
  <c r="AC109" i="999"/>
  <c r="Y109" i="999"/>
  <c r="AC97" i="1"/>
  <c r="Y97" i="1"/>
  <c r="AJ110" i="808" l="1"/>
  <c r="AK110" i="808"/>
  <c r="AL110" i="808" s="1"/>
  <c r="AF109" i="999"/>
  <c r="AH109" i="999"/>
  <c r="AE109" i="999"/>
  <c r="AG109" i="999"/>
  <c r="AN109" i="999"/>
  <c r="AD109" i="999"/>
  <c r="AI109" i="999"/>
  <c r="AM109" i="999"/>
  <c r="AA110" i="999"/>
  <c r="AC101" i="998"/>
  <c r="Y101" i="998"/>
  <c r="Y111" i="808"/>
  <c r="AC111" i="808"/>
  <c r="AK101" i="172"/>
  <c r="AL101" i="172" s="1"/>
  <c r="AJ101" i="172"/>
  <c r="AF97" i="1"/>
  <c r="AE97" i="1"/>
  <c r="AG97" i="1"/>
  <c r="AD97" i="1"/>
  <c r="AH97" i="1"/>
  <c r="AI97" i="1"/>
  <c r="AM97" i="1"/>
  <c r="AN97" i="1"/>
  <c r="AA98" i="1"/>
  <c r="AJ100" i="998"/>
  <c r="AK100" i="998"/>
  <c r="AL100" i="998" s="1"/>
  <c r="AC102" i="172"/>
  <c r="Y102" i="172"/>
  <c r="AK109" i="999" l="1"/>
  <c r="AL109" i="999" s="1"/>
  <c r="AJ109" i="999"/>
  <c r="AF111" i="808"/>
  <c r="AI111" i="808"/>
  <c r="AN111" i="808"/>
  <c r="AM111" i="808"/>
  <c r="AH111" i="808"/>
  <c r="AD111" i="808"/>
  <c r="AG111" i="808"/>
  <c r="AE111" i="808"/>
  <c r="AA112" i="808"/>
  <c r="AH102" i="172"/>
  <c r="AG102" i="172"/>
  <c r="AF102" i="172"/>
  <c r="AN102" i="172"/>
  <c r="AI102" i="172"/>
  <c r="AE102" i="172"/>
  <c r="AD102" i="172"/>
  <c r="AM102" i="172"/>
  <c r="AA103" i="172"/>
  <c r="AH101" i="998"/>
  <c r="AG101" i="998"/>
  <c r="AM101" i="998"/>
  <c r="AN101" i="998"/>
  <c r="AD101" i="998"/>
  <c r="AF101" i="998"/>
  <c r="AE101" i="998"/>
  <c r="AI101" i="998"/>
  <c r="AA102" i="998"/>
  <c r="Y110" i="999"/>
  <c r="AC110" i="999"/>
  <c r="AJ97" i="1"/>
  <c r="AK97" i="1"/>
  <c r="AL97" i="1" s="1"/>
  <c r="AC98" i="1"/>
  <c r="Y98" i="1"/>
  <c r="AJ111" i="808" l="1"/>
  <c r="AK111" i="808"/>
  <c r="AL111" i="808" s="1"/>
  <c r="Y102" i="998"/>
  <c r="AC102" i="998"/>
  <c r="Y112" i="808"/>
  <c r="AC112" i="808"/>
  <c r="AF110" i="999"/>
  <c r="AH110" i="999"/>
  <c r="AG110" i="999"/>
  <c r="AM110" i="999"/>
  <c r="AN110" i="999"/>
  <c r="AD110" i="999"/>
  <c r="AI110" i="999"/>
  <c r="AE110" i="999"/>
  <c r="AA111" i="999"/>
  <c r="Y103" i="172"/>
  <c r="AC103" i="172"/>
  <c r="AH98" i="1"/>
  <c r="AD98" i="1"/>
  <c r="AN98" i="1"/>
  <c r="AF98" i="1"/>
  <c r="AE98" i="1"/>
  <c r="AM98" i="1"/>
  <c r="AG98" i="1"/>
  <c r="AI98" i="1"/>
  <c r="AA99" i="1"/>
  <c r="AK102" i="172"/>
  <c r="AL102" i="172" s="1"/>
  <c r="AJ102" i="172"/>
  <c r="AK101" i="998"/>
  <c r="AL101" i="998" s="1"/>
  <c r="AJ101" i="998"/>
  <c r="AJ110" i="999" l="1"/>
  <c r="AK110" i="999"/>
  <c r="AL110" i="999" s="1"/>
  <c r="AI102" i="998"/>
  <c r="AG102" i="998"/>
  <c r="AD102" i="998"/>
  <c r="AF102" i="998"/>
  <c r="AE102" i="998"/>
  <c r="AN102" i="998"/>
  <c r="AM102" i="998"/>
  <c r="AH102" i="998"/>
  <c r="AA103" i="998"/>
  <c r="Y111" i="999"/>
  <c r="AC111" i="999"/>
  <c r="Y99" i="1"/>
  <c r="AC99" i="1"/>
  <c r="AN112" i="808"/>
  <c r="AI112" i="808"/>
  <c r="AE112" i="808"/>
  <c r="AG112" i="808"/>
  <c r="AM112" i="808"/>
  <c r="AF112" i="808"/>
  <c r="AH112" i="808"/>
  <c r="AD112" i="808"/>
  <c r="AA113" i="808"/>
  <c r="AJ98" i="1"/>
  <c r="AK98" i="1"/>
  <c r="AL98" i="1" s="1"/>
  <c r="AM103" i="172"/>
  <c r="AG103" i="172"/>
  <c r="AH103" i="172"/>
  <c r="AF103" i="172"/>
  <c r="AD103" i="172"/>
  <c r="AN103" i="172"/>
  <c r="AI103" i="172"/>
  <c r="AE103" i="172"/>
  <c r="AA104" i="172"/>
  <c r="Y113" i="808" l="1"/>
  <c r="AC113" i="808"/>
  <c r="AF111" i="999"/>
  <c r="AG111" i="999"/>
  <c r="AN111" i="999"/>
  <c r="AI111" i="999"/>
  <c r="AH111" i="999"/>
  <c r="AE111" i="999"/>
  <c r="AM111" i="999"/>
  <c r="AD111" i="999"/>
  <c r="AA112" i="999"/>
  <c r="AK102" i="998"/>
  <c r="AL102" i="998" s="1"/>
  <c r="AJ102" i="998"/>
  <c r="AK103" i="172"/>
  <c r="AL103" i="172" s="1"/>
  <c r="AJ103" i="172"/>
  <c r="Y103" i="998"/>
  <c r="AC103" i="998"/>
  <c r="AK112" i="808"/>
  <c r="AL112" i="808" s="1"/>
  <c r="AJ112" i="808"/>
  <c r="AI99" i="1"/>
  <c r="AD99" i="1"/>
  <c r="AG99" i="1"/>
  <c r="AF99" i="1"/>
  <c r="AH99" i="1"/>
  <c r="AE99" i="1"/>
  <c r="AN99" i="1"/>
  <c r="AM99" i="1"/>
  <c r="AA100" i="1"/>
  <c r="AC104" i="172"/>
  <c r="Y104" i="172"/>
  <c r="AG104" i="172" l="1"/>
  <c r="AF104" i="172"/>
  <c r="AI104" i="172"/>
  <c r="AD104" i="172"/>
  <c r="AE104" i="172"/>
  <c r="AM104" i="172"/>
  <c r="AH104" i="172"/>
  <c r="AN104" i="172"/>
  <c r="AA105" i="172"/>
  <c r="AK111" i="999"/>
  <c r="AL111" i="999" s="1"/>
  <c r="AJ111" i="999"/>
  <c r="AM113" i="808"/>
  <c r="AF113" i="808"/>
  <c r="AG113" i="808"/>
  <c r="AH113" i="808"/>
  <c r="AD113" i="808"/>
  <c r="AE113" i="808"/>
  <c r="AN113" i="808"/>
  <c r="AI113" i="808"/>
  <c r="AA114" i="808"/>
  <c r="AK99" i="1"/>
  <c r="AL99" i="1" s="1"/>
  <c r="AJ99" i="1"/>
  <c r="Y100" i="1"/>
  <c r="AC100" i="1"/>
  <c r="AC112" i="999"/>
  <c r="Y112" i="999"/>
  <c r="AH103" i="998"/>
  <c r="AG103" i="998"/>
  <c r="AD103" i="998"/>
  <c r="AE103" i="998"/>
  <c r="AN103" i="998"/>
  <c r="AI103" i="998"/>
  <c r="AF103" i="998"/>
  <c r="AM103" i="998"/>
  <c r="AA104" i="998"/>
  <c r="AJ113" i="808" l="1"/>
  <c r="AK113" i="808"/>
  <c r="AL113" i="808" s="1"/>
  <c r="AK104" i="172"/>
  <c r="AL104" i="172" s="1"/>
  <c r="AJ104" i="172"/>
  <c r="AC114" i="808"/>
  <c r="Y114" i="808"/>
  <c r="AJ103" i="998"/>
  <c r="AK103" i="998"/>
  <c r="AL103" i="998" s="1"/>
  <c r="AC104" i="998"/>
  <c r="Y104" i="998"/>
  <c r="AG100" i="1"/>
  <c r="AD100" i="1"/>
  <c r="AE100" i="1"/>
  <c r="AN100" i="1"/>
  <c r="AH100" i="1"/>
  <c r="AF100" i="1"/>
  <c r="AI100" i="1"/>
  <c r="AM100" i="1"/>
  <c r="AA101" i="1"/>
  <c r="AG112" i="999"/>
  <c r="AI112" i="999"/>
  <c r="AN112" i="999"/>
  <c r="AE112" i="999"/>
  <c r="AF112" i="999"/>
  <c r="AH112" i="999"/>
  <c r="AD112" i="999"/>
  <c r="AM112" i="999"/>
  <c r="AA113" i="999"/>
  <c r="AC105" i="172"/>
  <c r="Y105" i="172"/>
  <c r="AM114" i="808" l="1"/>
  <c r="AD114" i="808"/>
  <c r="AN114" i="808"/>
  <c r="AG114" i="808"/>
  <c r="AF114" i="808"/>
  <c r="AI114" i="808"/>
  <c r="AH114" i="808"/>
  <c r="AE114" i="808"/>
  <c r="AA115" i="808"/>
  <c r="AE105" i="172"/>
  <c r="AI105" i="172"/>
  <c r="AH105" i="172"/>
  <c r="AN105" i="172"/>
  <c r="AG105" i="172"/>
  <c r="AM105" i="172"/>
  <c r="AD105" i="172"/>
  <c r="AF105" i="172"/>
  <c r="AA106" i="172"/>
  <c r="Y101" i="1"/>
  <c r="AC101" i="1"/>
  <c r="Y113" i="999"/>
  <c r="AC113" i="999"/>
  <c r="AK112" i="999"/>
  <c r="AL112" i="999" s="1"/>
  <c r="AJ112" i="999"/>
  <c r="AK100" i="1"/>
  <c r="AL100" i="1" s="1"/>
  <c r="AJ100" i="1"/>
  <c r="AD104" i="998"/>
  <c r="AI104" i="998"/>
  <c r="AH104" i="998"/>
  <c r="AF104" i="998"/>
  <c r="AE104" i="998"/>
  <c r="AN104" i="998"/>
  <c r="AG104" i="998"/>
  <c r="AM104" i="998"/>
  <c r="AA105" i="998"/>
  <c r="AJ105" i="172" l="1"/>
  <c r="AK105" i="172"/>
  <c r="AL105" i="172" s="1"/>
  <c r="AD101" i="1"/>
  <c r="AG101" i="1"/>
  <c r="AM101" i="1"/>
  <c r="AN101" i="1"/>
  <c r="AF101" i="1"/>
  <c r="AH101" i="1"/>
  <c r="AE101" i="1"/>
  <c r="AI101" i="1"/>
  <c r="AA102" i="1"/>
  <c r="Y106" i="172"/>
  <c r="AC106" i="172"/>
  <c r="AJ114" i="808"/>
  <c r="AK114" i="808"/>
  <c r="AL114" i="808" s="1"/>
  <c r="AF113" i="999"/>
  <c r="AH113" i="999"/>
  <c r="AI113" i="999"/>
  <c r="AN113" i="999"/>
  <c r="AE113" i="999"/>
  <c r="AG113" i="999"/>
  <c r="AD113" i="999"/>
  <c r="AM113" i="999"/>
  <c r="AA114" i="999"/>
  <c r="Y105" i="998"/>
  <c r="AC105" i="998"/>
  <c r="AK104" i="998"/>
  <c r="AL104" i="998" s="1"/>
  <c r="AJ104" i="998"/>
  <c r="AC115" i="808"/>
  <c r="Y115" i="808"/>
  <c r="AK113" i="999" l="1"/>
  <c r="AL113" i="999" s="1"/>
  <c r="AJ113" i="999"/>
  <c r="AC114" i="999"/>
  <c r="Y114" i="999"/>
  <c r="AH115" i="808"/>
  <c r="AN115" i="808"/>
  <c r="AG115" i="808"/>
  <c r="AI115" i="808"/>
  <c r="AM115" i="808"/>
  <c r="AF115" i="808"/>
  <c r="AE115" i="808"/>
  <c r="AD115" i="808"/>
  <c r="AA116" i="808"/>
  <c r="AJ101" i="1"/>
  <c r="AK101" i="1"/>
  <c r="AL101" i="1" s="1"/>
  <c r="AG106" i="172"/>
  <c r="AH106" i="172"/>
  <c r="AE106" i="172"/>
  <c r="AN106" i="172"/>
  <c r="AM106" i="172"/>
  <c r="AD106" i="172"/>
  <c r="AI106" i="172"/>
  <c r="AF106" i="172"/>
  <c r="AA107" i="172"/>
  <c r="AC102" i="1"/>
  <c r="Y102" i="1"/>
  <c r="AF105" i="998"/>
  <c r="AM105" i="998"/>
  <c r="AH105" i="998"/>
  <c r="AE105" i="998"/>
  <c r="AN105" i="998"/>
  <c r="AI105" i="998"/>
  <c r="AD105" i="998"/>
  <c r="AG105" i="998"/>
  <c r="AA106" i="998"/>
  <c r="AC107" i="172" l="1"/>
  <c r="Y107" i="172"/>
  <c r="AJ106" i="172"/>
  <c r="AK106" i="172"/>
  <c r="AL106" i="172" s="1"/>
  <c r="Y116" i="808"/>
  <c r="AC116" i="808"/>
  <c r="AJ115" i="808"/>
  <c r="AK115" i="808"/>
  <c r="AL115" i="808" s="1"/>
  <c r="AH114" i="999"/>
  <c r="AM114" i="999"/>
  <c r="AN114" i="999"/>
  <c r="AF114" i="999"/>
  <c r="AG114" i="999"/>
  <c r="AI114" i="999"/>
  <c r="AD114" i="999"/>
  <c r="AE114" i="999"/>
  <c r="AA115" i="999"/>
  <c r="AC106" i="998"/>
  <c r="Y106" i="998"/>
  <c r="AK105" i="998"/>
  <c r="AL105" i="998" s="1"/>
  <c r="AJ105" i="998"/>
  <c r="AI102" i="1"/>
  <c r="AM102" i="1"/>
  <c r="AD102" i="1"/>
  <c r="AH102" i="1"/>
  <c r="AF102" i="1"/>
  <c r="AE102" i="1"/>
  <c r="AG102" i="1"/>
  <c r="AN102" i="1"/>
  <c r="AA103" i="1"/>
  <c r="Y103" i="1" l="1"/>
  <c r="AC103" i="1"/>
  <c r="AK114" i="999"/>
  <c r="AL114" i="999" s="1"/>
  <c r="AJ114" i="999"/>
  <c r="AJ102" i="1"/>
  <c r="AK102" i="1"/>
  <c r="AL102" i="1" s="1"/>
  <c r="AD106" i="998"/>
  <c r="AM106" i="998"/>
  <c r="AE106" i="998"/>
  <c r="AI106" i="998"/>
  <c r="AH106" i="998"/>
  <c r="AN106" i="998"/>
  <c r="AG106" i="998"/>
  <c r="AF106" i="998"/>
  <c r="AA107" i="998"/>
  <c r="AE116" i="808"/>
  <c r="AG116" i="808"/>
  <c r="AM116" i="808"/>
  <c r="AF116" i="808"/>
  <c r="AN116" i="808"/>
  <c r="AI116" i="808"/>
  <c r="AH116" i="808"/>
  <c r="AD116" i="808"/>
  <c r="AA117" i="808"/>
  <c r="Y115" i="999"/>
  <c r="AC115" i="999"/>
  <c r="AF107" i="172"/>
  <c r="AM107" i="172"/>
  <c r="AD107" i="172"/>
  <c r="AE107" i="172"/>
  <c r="AN107" i="172"/>
  <c r="AG107" i="172"/>
  <c r="AI107" i="172"/>
  <c r="AH107" i="172"/>
  <c r="AA108" i="172"/>
  <c r="AJ106" i="998" l="1"/>
  <c r="AK106" i="998"/>
  <c r="AL106" i="998" s="1"/>
  <c r="AJ116" i="808"/>
  <c r="AK116" i="808"/>
  <c r="AL116" i="808" s="1"/>
  <c r="AC117" i="808"/>
  <c r="Y117" i="808"/>
  <c r="AK107" i="172"/>
  <c r="AL107" i="172" s="1"/>
  <c r="AJ107" i="172"/>
  <c r="AC108" i="172"/>
  <c r="Y108" i="172"/>
  <c r="AI103" i="1"/>
  <c r="AF103" i="1"/>
  <c r="AH103" i="1"/>
  <c r="AE103" i="1"/>
  <c r="AD103" i="1"/>
  <c r="AM103" i="1"/>
  <c r="AN103" i="1"/>
  <c r="AG103" i="1"/>
  <c r="AA104" i="1"/>
  <c r="Y107" i="998"/>
  <c r="AC107" i="998"/>
  <c r="AD115" i="999"/>
  <c r="AH115" i="999"/>
  <c r="AM115" i="999"/>
  <c r="AG115" i="999"/>
  <c r="AN115" i="999"/>
  <c r="AE115" i="999"/>
  <c r="AF115" i="999"/>
  <c r="AI115" i="999"/>
  <c r="AA116" i="999"/>
  <c r="AJ103" i="1" l="1"/>
  <c r="AK103" i="1"/>
  <c r="AL103" i="1" s="1"/>
  <c r="AD117" i="808"/>
  <c r="AM117" i="808"/>
  <c r="AN117" i="808"/>
  <c r="AH117" i="808"/>
  <c r="AF117" i="808"/>
  <c r="AE117" i="808"/>
  <c r="AG117" i="808"/>
  <c r="AI117" i="808"/>
  <c r="AA118" i="808"/>
  <c r="AC116" i="999"/>
  <c r="Y116" i="999"/>
  <c r="AJ115" i="999"/>
  <c r="AK115" i="999"/>
  <c r="AL115" i="999" s="1"/>
  <c r="AF107" i="998"/>
  <c r="AH107" i="998"/>
  <c r="AG107" i="998"/>
  <c r="AD107" i="998"/>
  <c r="AM107" i="998"/>
  <c r="AN107" i="998"/>
  <c r="AI107" i="998"/>
  <c r="AE107" i="998"/>
  <c r="AA108" i="998"/>
  <c r="AC104" i="1"/>
  <c r="Y104" i="1"/>
  <c r="AI108" i="172"/>
  <c r="AN108" i="172"/>
  <c r="AD108" i="172"/>
  <c r="AG108" i="172"/>
  <c r="AH108" i="172"/>
  <c r="AE108" i="172"/>
  <c r="AM108" i="172"/>
  <c r="AF108" i="172"/>
  <c r="AA109" i="172"/>
  <c r="AC108" i="998" l="1"/>
  <c r="Y108" i="998"/>
  <c r="AD116" i="999"/>
  <c r="AN116" i="999"/>
  <c r="AF116" i="999"/>
  <c r="AG116" i="999"/>
  <c r="AM116" i="999"/>
  <c r="AH116" i="999"/>
  <c r="AI116" i="999"/>
  <c r="AE116" i="999"/>
  <c r="AA117" i="999"/>
  <c r="AJ107" i="998"/>
  <c r="AK107" i="998"/>
  <c r="AL107" i="998" s="1"/>
  <c r="AC118" i="808"/>
  <c r="Y118" i="808"/>
  <c r="AK117" i="808"/>
  <c r="AL117" i="808" s="1"/>
  <c r="AJ117" i="808"/>
  <c r="AK108" i="172"/>
  <c r="AL108" i="172" s="1"/>
  <c r="AJ108" i="172"/>
  <c r="Y109" i="172"/>
  <c r="AC109" i="172"/>
  <c r="AH104" i="1"/>
  <c r="AG104" i="1"/>
  <c r="AM104" i="1"/>
  <c r="AE104" i="1"/>
  <c r="AN104" i="1"/>
  <c r="AI104" i="1"/>
  <c r="AF104" i="1"/>
  <c r="AD104" i="1"/>
  <c r="AA105" i="1"/>
  <c r="AJ104" i="1" l="1"/>
  <c r="AK104" i="1"/>
  <c r="AL104" i="1" s="1"/>
  <c r="AC105" i="1"/>
  <c r="Y105" i="1"/>
  <c r="AK116" i="999"/>
  <c r="AL116" i="999" s="1"/>
  <c r="AJ116" i="999"/>
  <c r="AF109" i="172"/>
  <c r="AE109" i="172"/>
  <c r="AD109" i="172"/>
  <c r="AM109" i="172"/>
  <c r="AH109" i="172"/>
  <c r="AI109" i="172"/>
  <c r="AG109" i="172"/>
  <c r="AN109" i="172"/>
  <c r="AA110" i="172"/>
  <c r="AM118" i="808"/>
  <c r="AE118" i="808"/>
  <c r="AN118" i="808"/>
  <c r="AH118" i="808"/>
  <c r="AF118" i="808"/>
  <c r="AD118" i="808"/>
  <c r="AG118" i="808"/>
  <c r="AI118" i="808"/>
  <c r="AA119" i="808"/>
  <c r="Y117" i="999"/>
  <c r="AC117" i="999"/>
  <c r="AH108" i="998"/>
  <c r="AG108" i="998"/>
  <c r="AF108" i="998"/>
  <c r="AM108" i="998"/>
  <c r="AI108" i="998"/>
  <c r="AN108" i="998"/>
  <c r="AE108" i="998"/>
  <c r="AD108" i="998"/>
  <c r="AA109" i="998"/>
  <c r="AC110" i="172" l="1"/>
  <c r="Y110" i="172"/>
  <c r="AD105" i="1"/>
  <c r="AN105" i="1"/>
  <c r="AM105" i="1"/>
  <c r="AH105" i="1"/>
  <c r="AG105" i="1"/>
  <c r="AI105" i="1"/>
  <c r="AF105" i="1"/>
  <c r="AE105" i="1"/>
  <c r="AA106" i="1"/>
  <c r="Y119" i="808"/>
  <c r="AC119" i="808"/>
  <c r="AC109" i="998"/>
  <c r="Y109" i="998"/>
  <c r="AK118" i="808"/>
  <c r="AL118" i="808" s="1"/>
  <c r="AJ118" i="808"/>
  <c r="AK108" i="998"/>
  <c r="AL108" i="998" s="1"/>
  <c r="AJ108" i="998"/>
  <c r="AD117" i="999"/>
  <c r="AI117" i="999"/>
  <c r="AF117" i="999"/>
  <c r="AN117" i="999"/>
  <c r="AM117" i="999"/>
  <c r="AG117" i="999"/>
  <c r="AE117" i="999"/>
  <c r="AH117" i="999"/>
  <c r="AA118" i="999"/>
  <c r="AK109" i="172"/>
  <c r="AL109" i="172" s="1"/>
  <c r="AJ109" i="172"/>
  <c r="AE119" i="808" l="1"/>
  <c r="AN119" i="808"/>
  <c r="AF119" i="808"/>
  <c r="AI119" i="808"/>
  <c r="AH119" i="808"/>
  <c r="AM119" i="808"/>
  <c r="AG119" i="808"/>
  <c r="AD119" i="808"/>
  <c r="AA120" i="808"/>
  <c r="AC118" i="999"/>
  <c r="Y118" i="999"/>
  <c r="AJ105" i="1"/>
  <c r="AK105" i="1"/>
  <c r="AL105" i="1" s="1"/>
  <c r="AJ117" i="999"/>
  <c r="AK117" i="999"/>
  <c r="AL117" i="999" s="1"/>
  <c r="AG109" i="998"/>
  <c r="AF109" i="998"/>
  <c r="AM109" i="998"/>
  <c r="AE109" i="998"/>
  <c r="AH109" i="998"/>
  <c r="AI109" i="998"/>
  <c r="AD109" i="998"/>
  <c r="AN109" i="998"/>
  <c r="AA110" i="998"/>
  <c r="AC106" i="1"/>
  <c r="Y106" i="1"/>
  <c r="AF110" i="172"/>
  <c r="AI110" i="172"/>
  <c r="AE110" i="172"/>
  <c r="AG110" i="172"/>
  <c r="AH110" i="172"/>
  <c r="AM110" i="172"/>
  <c r="AD110" i="172"/>
  <c r="AN110" i="172"/>
  <c r="AA111" i="172"/>
  <c r="Y110" i="998" l="1"/>
  <c r="AC110" i="998"/>
  <c r="AJ119" i="808"/>
  <c r="AK119" i="808"/>
  <c r="AL119" i="808" s="1"/>
  <c r="AK109" i="998"/>
  <c r="AL109" i="998" s="1"/>
  <c r="AJ109" i="998"/>
  <c r="Y111" i="172"/>
  <c r="AC111" i="172"/>
  <c r="AE118" i="999"/>
  <c r="AH118" i="999"/>
  <c r="AN118" i="999"/>
  <c r="AF118" i="999"/>
  <c r="AI118" i="999"/>
  <c r="AD118" i="999"/>
  <c r="AM118" i="999"/>
  <c r="AG118" i="999"/>
  <c r="AA119" i="999"/>
  <c r="AJ110" i="172"/>
  <c r="AK110" i="172"/>
  <c r="AL110" i="172" s="1"/>
  <c r="AI106" i="1"/>
  <c r="AN106" i="1"/>
  <c r="AH106" i="1"/>
  <c r="AG106" i="1"/>
  <c r="AM106" i="1"/>
  <c r="AD106" i="1"/>
  <c r="AF106" i="1"/>
  <c r="AE106" i="1"/>
  <c r="AA107" i="1"/>
  <c r="AC120" i="808"/>
  <c r="Y120" i="808"/>
  <c r="AI111" i="172" l="1"/>
  <c r="AF111" i="172"/>
  <c r="AN111" i="172"/>
  <c r="AH111" i="172"/>
  <c r="AE111" i="172"/>
  <c r="AG111" i="172"/>
  <c r="AD111" i="172"/>
  <c r="AM111" i="172"/>
  <c r="AA112" i="172"/>
  <c r="AD120" i="808"/>
  <c r="AE120" i="808"/>
  <c r="AF120" i="808"/>
  <c r="AG120" i="808"/>
  <c r="AN120" i="808"/>
  <c r="AH120" i="808"/>
  <c r="AM120" i="808"/>
  <c r="AI120" i="808"/>
  <c r="AA121" i="808"/>
  <c r="AC107" i="1"/>
  <c r="Y107" i="1"/>
  <c r="AM110" i="998"/>
  <c r="AN110" i="998"/>
  <c r="AF110" i="998"/>
  <c r="AE110" i="998"/>
  <c r="AD110" i="998"/>
  <c r="AH110" i="998"/>
  <c r="AG110" i="998"/>
  <c r="AI110" i="998"/>
  <c r="AA111" i="998"/>
  <c r="AJ118" i="999"/>
  <c r="AK118" i="999"/>
  <c r="AL118" i="999" s="1"/>
  <c r="AK106" i="1"/>
  <c r="AL106" i="1" s="1"/>
  <c r="AJ106" i="1"/>
  <c r="AC119" i="999"/>
  <c r="Y119" i="999"/>
  <c r="Y111" i="998" l="1"/>
  <c r="AC111" i="998"/>
  <c r="AJ111" i="172"/>
  <c r="AK111" i="172"/>
  <c r="AL111" i="172" s="1"/>
  <c r="AE107" i="1"/>
  <c r="AG107" i="1"/>
  <c r="AF107" i="1"/>
  <c r="AH107" i="1"/>
  <c r="AD107" i="1"/>
  <c r="AN107" i="1"/>
  <c r="AM107" i="1"/>
  <c r="AI107" i="1"/>
  <c r="AA108" i="1"/>
  <c r="AI119" i="999"/>
  <c r="AF119" i="999"/>
  <c r="AH119" i="999"/>
  <c r="AG119" i="999"/>
  <c r="AM119" i="999"/>
  <c r="AD119" i="999"/>
  <c r="AE119" i="999"/>
  <c r="AN119" i="999"/>
  <c r="AA120" i="999"/>
  <c r="Y121" i="808"/>
  <c r="AC121" i="808"/>
  <c r="AJ120" i="808"/>
  <c r="AK120" i="808"/>
  <c r="AL120" i="808" s="1"/>
  <c r="AK110" i="998"/>
  <c r="AL110" i="998" s="1"/>
  <c r="AJ110" i="998"/>
  <c r="Y112" i="172"/>
  <c r="AC112" i="172"/>
  <c r="AG112" i="172" l="1"/>
  <c r="AI112" i="172"/>
  <c r="AE112" i="172"/>
  <c r="AM112" i="172"/>
  <c r="AH112" i="172"/>
  <c r="AN112" i="172"/>
  <c r="AF112" i="172"/>
  <c r="AD112" i="172"/>
  <c r="AA113" i="172"/>
  <c r="Y108" i="1"/>
  <c r="AC108" i="1"/>
  <c r="AH121" i="808"/>
  <c r="AG121" i="808"/>
  <c r="AM121" i="808"/>
  <c r="AI121" i="808"/>
  <c r="AD121" i="808"/>
  <c r="AE121" i="808"/>
  <c r="AN121" i="808"/>
  <c r="AF121" i="808"/>
  <c r="AA122" i="808"/>
  <c r="AC120" i="999"/>
  <c r="Y120" i="999"/>
  <c r="AH111" i="998"/>
  <c r="AG111" i="998"/>
  <c r="AF111" i="998"/>
  <c r="AD111" i="998"/>
  <c r="AI111" i="998"/>
  <c r="AM111" i="998"/>
  <c r="AN111" i="998"/>
  <c r="AE111" i="998"/>
  <c r="AA112" i="998"/>
  <c r="AK119" i="999"/>
  <c r="AL119" i="999" s="1"/>
  <c r="AJ119" i="999"/>
  <c r="AJ107" i="1"/>
  <c r="AK107" i="1"/>
  <c r="AL107" i="1" s="1"/>
  <c r="AK121" i="808" l="1"/>
  <c r="AL121" i="808" s="1"/>
  <c r="AJ121" i="808"/>
  <c r="AK112" i="172"/>
  <c r="AL112" i="172" s="1"/>
  <c r="AJ112" i="172"/>
  <c r="AG120" i="999"/>
  <c r="AD120" i="999"/>
  <c r="AN120" i="999"/>
  <c r="AF120" i="999"/>
  <c r="AE120" i="999"/>
  <c r="AH120" i="999"/>
  <c r="AM120" i="999"/>
  <c r="AI120" i="999"/>
  <c r="AA121" i="999"/>
  <c r="Y112" i="998"/>
  <c r="AC112" i="998"/>
  <c r="AN108" i="1"/>
  <c r="AE108" i="1"/>
  <c r="AF108" i="1"/>
  <c r="AI108" i="1"/>
  <c r="AM108" i="1"/>
  <c r="AH108" i="1"/>
  <c r="AG108" i="1"/>
  <c r="AD108" i="1"/>
  <c r="AA109" i="1"/>
  <c r="AC122" i="808"/>
  <c r="Y122" i="808"/>
  <c r="AK111" i="998"/>
  <c r="AL111" i="998" s="1"/>
  <c r="AJ111" i="998"/>
  <c r="Y113" i="172"/>
  <c r="AC113" i="172"/>
  <c r="Y109" i="1" l="1"/>
  <c r="AC109" i="1"/>
  <c r="AJ120" i="999"/>
  <c r="AK120" i="999"/>
  <c r="AL120" i="999" s="1"/>
  <c r="AE113" i="172"/>
  <c r="AF113" i="172"/>
  <c r="AH113" i="172"/>
  <c r="AI113" i="172"/>
  <c r="AD113" i="172"/>
  <c r="AM113" i="172"/>
  <c r="AN113" i="172"/>
  <c r="AG113" i="172"/>
  <c r="AA114" i="172"/>
  <c r="AI112" i="998"/>
  <c r="AH112" i="998"/>
  <c r="AE112" i="998"/>
  <c r="AG112" i="998"/>
  <c r="AF112" i="998"/>
  <c r="AD112" i="998"/>
  <c r="AM112" i="998"/>
  <c r="AN112" i="998"/>
  <c r="AA113" i="998"/>
  <c r="AC121" i="999"/>
  <c r="Y121" i="999"/>
  <c r="AJ108" i="1"/>
  <c r="AK108" i="1"/>
  <c r="AL108" i="1" s="1"/>
  <c r="AE122" i="808"/>
  <c r="AG122" i="808"/>
  <c r="AN122" i="808"/>
  <c r="AI122" i="808"/>
  <c r="AH122" i="808"/>
  <c r="AD122" i="808"/>
  <c r="AM122" i="808"/>
  <c r="AF122" i="808"/>
  <c r="AA123" i="808"/>
  <c r="AK122" i="808" l="1"/>
  <c r="AL122" i="808" s="1"/>
  <c r="AJ122" i="808"/>
  <c r="AE121" i="999"/>
  <c r="AI121" i="999"/>
  <c r="AF121" i="999"/>
  <c r="AD121" i="999"/>
  <c r="AH121" i="999"/>
  <c r="AG121" i="999"/>
  <c r="AM121" i="999"/>
  <c r="AN121" i="999"/>
  <c r="AA122" i="999"/>
  <c r="Y113" i="998"/>
  <c r="AC113" i="998"/>
  <c r="AC123" i="808"/>
  <c r="Y123" i="808"/>
  <c r="AK112" i="998"/>
  <c r="AL112" i="998" s="1"/>
  <c r="AJ112" i="998"/>
  <c r="AC114" i="172"/>
  <c r="Y114" i="172"/>
  <c r="AF109" i="1"/>
  <c r="AE109" i="1"/>
  <c r="AH109" i="1"/>
  <c r="AN109" i="1"/>
  <c r="AD109" i="1"/>
  <c r="AG109" i="1"/>
  <c r="AM109" i="1"/>
  <c r="AI109" i="1"/>
  <c r="AA110" i="1"/>
  <c r="AK113" i="172"/>
  <c r="AL113" i="172" s="1"/>
  <c r="AJ113" i="172"/>
  <c r="AM123" i="808" l="1"/>
  <c r="AG123" i="808"/>
  <c r="AD123" i="808"/>
  <c r="AF123" i="808"/>
  <c r="AH123" i="808"/>
  <c r="AI123" i="808"/>
  <c r="AN123" i="808"/>
  <c r="AE123" i="808"/>
  <c r="AA124" i="808"/>
  <c r="AD113" i="998"/>
  <c r="AG113" i="998"/>
  <c r="AN113" i="998"/>
  <c r="AH113" i="998"/>
  <c r="AE113" i="998"/>
  <c r="AM113" i="998"/>
  <c r="AI113" i="998"/>
  <c r="AF113" i="998"/>
  <c r="AA114" i="998"/>
  <c r="AK121" i="999"/>
  <c r="AL121" i="999" s="1"/>
  <c r="AJ121" i="999"/>
  <c r="AC122" i="999"/>
  <c r="Y122" i="999"/>
  <c r="AC110" i="1"/>
  <c r="Y110" i="1"/>
  <c r="AG114" i="172"/>
  <c r="AE114" i="172"/>
  <c r="AI114" i="172"/>
  <c r="AN114" i="172"/>
  <c r="AH114" i="172"/>
  <c r="AM114" i="172"/>
  <c r="AF114" i="172"/>
  <c r="AD114" i="172"/>
  <c r="AA115" i="172"/>
  <c r="AK109" i="1"/>
  <c r="AL109" i="1" s="1"/>
  <c r="AJ109" i="1"/>
  <c r="AJ114" i="172" l="1"/>
  <c r="AK114" i="172"/>
  <c r="AL114" i="172" s="1"/>
  <c r="AM122" i="999"/>
  <c r="AF122" i="999"/>
  <c r="AD122" i="999"/>
  <c r="AN122" i="999"/>
  <c r="AE122" i="999"/>
  <c r="AH122" i="999"/>
  <c r="AG122" i="999"/>
  <c r="AI122" i="999"/>
  <c r="AA123" i="999"/>
  <c r="AF110" i="1"/>
  <c r="AD110" i="1"/>
  <c r="AG110" i="1"/>
  <c r="AI110" i="1"/>
  <c r="AH110" i="1"/>
  <c r="AM110" i="1"/>
  <c r="AN110" i="1"/>
  <c r="AE110" i="1"/>
  <c r="AA111" i="1"/>
  <c r="AK123" i="808"/>
  <c r="AL123" i="808" s="1"/>
  <c r="AJ123" i="808"/>
  <c r="AC114" i="998"/>
  <c r="Y114" i="998"/>
  <c r="AJ113" i="998"/>
  <c r="AK113" i="998"/>
  <c r="AL113" i="998" s="1"/>
  <c r="AC115" i="172"/>
  <c r="Y115" i="172"/>
  <c r="Y124" i="808"/>
  <c r="AC124" i="808"/>
  <c r="AF124" i="808" l="1"/>
  <c r="AN124" i="808"/>
  <c r="AM124" i="808"/>
  <c r="AH124" i="808"/>
  <c r="AG124" i="808"/>
  <c r="AD124" i="808"/>
  <c r="AI124" i="808"/>
  <c r="AE124" i="808"/>
  <c r="AA125" i="808"/>
  <c r="AM114" i="998"/>
  <c r="AG114" i="998"/>
  <c r="AE114" i="998"/>
  <c r="AI114" i="998"/>
  <c r="AD114" i="998"/>
  <c r="AF114" i="998"/>
  <c r="AN114" i="998"/>
  <c r="AH114" i="998"/>
  <c r="AA115" i="998"/>
  <c r="AK122" i="999"/>
  <c r="AL122" i="999" s="1"/>
  <c r="AJ122" i="999"/>
  <c r="AC111" i="1"/>
  <c r="Y111" i="1"/>
  <c r="AC123" i="999"/>
  <c r="Y123" i="999"/>
  <c r="AK110" i="1"/>
  <c r="AL110" i="1" s="1"/>
  <c r="AJ110" i="1"/>
  <c r="AI115" i="172"/>
  <c r="AG115" i="172"/>
  <c r="AD115" i="172"/>
  <c r="AN115" i="172"/>
  <c r="AH115" i="172"/>
  <c r="AF115" i="172"/>
  <c r="AE115" i="172"/>
  <c r="AM115" i="172"/>
  <c r="AA116" i="172"/>
  <c r="AK115" i="172" l="1"/>
  <c r="AL115" i="172" s="1"/>
  <c r="AJ115" i="172"/>
  <c r="AJ114" i="998"/>
  <c r="AK114" i="998"/>
  <c r="AL114" i="998" s="1"/>
  <c r="AC116" i="172"/>
  <c r="Y116" i="172"/>
  <c r="AJ124" i="808"/>
  <c r="AK124" i="808"/>
  <c r="AL124" i="808" s="1"/>
  <c r="Y115" i="998"/>
  <c r="AC115" i="998"/>
  <c r="AI123" i="999"/>
  <c r="AM123" i="999"/>
  <c r="AD123" i="999"/>
  <c r="AN123" i="999"/>
  <c r="AE123" i="999"/>
  <c r="AF123" i="999"/>
  <c r="AH123" i="999"/>
  <c r="AG123" i="999"/>
  <c r="AA124" i="999"/>
  <c r="AD111" i="1"/>
  <c r="AN111" i="1"/>
  <c r="AH111" i="1"/>
  <c r="AG111" i="1"/>
  <c r="AE111" i="1"/>
  <c r="AI111" i="1"/>
  <c r="AF111" i="1"/>
  <c r="AM111" i="1"/>
  <c r="AA112" i="1"/>
  <c r="AC125" i="808"/>
  <c r="Y125" i="808"/>
  <c r="AH116" i="172" l="1"/>
  <c r="AD116" i="172"/>
  <c r="AG116" i="172"/>
  <c r="AE116" i="172"/>
  <c r="AF116" i="172"/>
  <c r="AN116" i="172"/>
  <c r="AM116" i="172"/>
  <c r="AI116" i="172"/>
  <c r="AA117" i="172"/>
  <c r="AC112" i="1"/>
  <c r="Y112" i="1"/>
  <c r="AK111" i="1"/>
  <c r="AL111" i="1" s="1"/>
  <c r="AJ111" i="1"/>
  <c r="AD115" i="998"/>
  <c r="AE115" i="998"/>
  <c r="AH115" i="998"/>
  <c r="AI115" i="998"/>
  <c r="AG115" i="998"/>
  <c r="AM115" i="998"/>
  <c r="AN115" i="998"/>
  <c r="AF115" i="998"/>
  <c r="AA116" i="998"/>
  <c r="AD125" i="808"/>
  <c r="AG125" i="808"/>
  <c r="AM125" i="808"/>
  <c r="AI125" i="808"/>
  <c r="AE125" i="808"/>
  <c r="AH125" i="808"/>
  <c r="AN125" i="808"/>
  <c r="AF125" i="808"/>
  <c r="AK123" i="999"/>
  <c r="AL123" i="999" s="1"/>
  <c r="AJ123" i="999"/>
  <c r="AC124" i="999"/>
  <c r="Y124" i="999"/>
  <c r="D14" i="808" a="1"/>
  <c r="D14" i="808" l="1"/>
  <c r="AJ125" i="808"/>
  <c r="AK125" i="808"/>
  <c r="AL125" i="808" s="1"/>
  <c r="Y116" i="998"/>
  <c r="AC116" i="998"/>
  <c r="AK115" i="998"/>
  <c r="AL115" i="998" s="1"/>
  <c r="AJ115" i="998"/>
  <c r="AH112" i="1"/>
  <c r="AM112" i="1"/>
  <c r="AN112" i="1"/>
  <c r="AI112" i="1"/>
  <c r="AG112" i="1"/>
  <c r="AE112" i="1"/>
  <c r="AF112" i="1"/>
  <c r="AD112" i="1"/>
  <c r="AA113" i="1"/>
  <c r="AJ116" i="172"/>
  <c r="AK116" i="172"/>
  <c r="AL116" i="172" s="1"/>
  <c r="AM124" i="999"/>
  <c r="AN124" i="999"/>
  <c r="AD124" i="999"/>
  <c r="AE124" i="999"/>
  <c r="AH124" i="999"/>
  <c r="AI124" i="999"/>
  <c r="AG124" i="999"/>
  <c r="AF124" i="999"/>
  <c r="AA125" i="999"/>
  <c r="AC117" i="172"/>
  <c r="Y117" i="172"/>
  <c r="E14" i="808" a="1"/>
  <c r="D9" i="808" a="1"/>
  <c r="F14" i="808" a="1"/>
  <c r="D8" i="808" a="1"/>
  <c r="G14" i="808" a="1"/>
  <c r="D7" i="808" a="1"/>
  <c r="D6" i="808" a="1"/>
  <c r="D17" i="808" a="1"/>
  <c r="D20" i="808" a="1"/>
  <c r="D20" i="808" l="1"/>
  <c r="D17" i="808"/>
  <c r="D6" i="808"/>
  <c r="D7" i="808"/>
  <c r="G14" i="808"/>
  <c r="D8" i="808"/>
  <c r="F14" i="808"/>
  <c r="D9" i="808"/>
  <c r="E14" i="808"/>
  <c r="AD116" i="998"/>
  <c r="AN116" i="998"/>
  <c r="AG116" i="998"/>
  <c r="AH116" i="998"/>
  <c r="AF116" i="998"/>
  <c r="AI116" i="998"/>
  <c r="AM116" i="998"/>
  <c r="AE116" i="998"/>
  <c r="AA117" i="998"/>
  <c r="Y113" i="1"/>
  <c r="AC113" i="1"/>
  <c r="AJ112" i="1"/>
  <c r="AK112" i="1"/>
  <c r="AL112" i="1" s="1"/>
  <c r="AC125" i="999"/>
  <c r="Y125" i="999"/>
  <c r="AK124" i="999"/>
  <c r="AL124" i="999" s="1"/>
  <c r="AJ124" i="999"/>
  <c r="AI117" i="172"/>
  <c r="AG117" i="172"/>
  <c r="AE117" i="172"/>
  <c r="AM117" i="172"/>
  <c r="AF117" i="172"/>
  <c r="AN117" i="172"/>
  <c r="AD117" i="172"/>
  <c r="AH117" i="172"/>
  <c r="AA118" i="172"/>
  <c r="D21" i="808" a="1"/>
  <c r="F20" i="808" a="1"/>
  <c r="G20" i="808" a="1"/>
  <c r="E20" i="808" a="1"/>
  <c r="E17" i="808" a="1"/>
  <c r="F17" i="808" a="1"/>
  <c r="G17" i="808" a="1"/>
  <c r="E6" i="808" a="1"/>
  <c r="F6" i="808" a="1"/>
  <c r="G6" i="808" a="1"/>
  <c r="G7" i="808" a="1"/>
  <c r="E7" i="808" a="1"/>
  <c r="F7" i="808" a="1"/>
  <c r="E8" i="808" a="1"/>
  <c r="F8" i="808" a="1"/>
  <c r="G8" i="808" a="1"/>
  <c r="E9" i="808" a="1"/>
  <c r="G9" i="808" a="1"/>
  <c r="F9" i="808" a="1"/>
  <c r="F9" i="808" l="1"/>
  <c r="G9" i="808"/>
  <c r="E9" i="808"/>
  <c r="G8" i="808"/>
  <c r="F8" i="808"/>
  <c r="E8" i="808"/>
  <c r="F7" i="808"/>
  <c r="E7" i="808"/>
  <c r="G7" i="808"/>
  <c r="G6" i="808"/>
  <c r="F6" i="808"/>
  <c r="E6" i="808"/>
  <c r="G17" i="808"/>
  <c r="F17" i="808"/>
  <c r="E17" i="808"/>
  <c r="E20" i="808"/>
  <c r="G20" i="808"/>
  <c r="F20" i="808"/>
  <c r="D21" i="808"/>
  <c r="AH125" i="999"/>
  <c r="AF125" i="999"/>
  <c r="AI125" i="999"/>
  <c r="AE125" i="999"/>
  <c r="AG125" i="999"/>
  <c r="AD125" i="999"/>
  <c r="AN125" i="999"/>
  <c r="AM125" i="999"/>
  <c r="AE113" i="1"/>
  <c r="AH113" i="1"/>
  <c r="AM113" i="1"/>
  <c r="AF113" i="1"/>
  <c r="AI113" i="1"/>
  <c r="AD113" i="1"/>
  <c r="AN113" i="1"/>
  <c r="E5" i="1" s="1"/>
  <c r="AG113" i="1"/>
  <c r="D10" i="808"/>
  <c r="Y117" i="998"/>
  <c r="AC117" i="998"/>
  <c r="AJ116" i="998"/>
  <c r="AK116" i="998"/>
  <c r="AL116" i="998" s="1"/>
  <c r="AC118" i="172"/>
  <c r="Y118" i="172"/>
  <c r="AK117" i="172"/>
  <c r="AL117" i="172" s="1"/>
  <c r="AJ117" i="172"/>
  <c r="D14" i="999" a="1"/>
  <c r="F21" i="808" a="1"/>
  <c r="G21" i="808" a="1"/>
  <c r="E21" i="808" a="1"/>
  <c r="F10" i="808" a="1"/>
  <c r="G10" i="808" a="1"/>
  <c r="G10" i="808" l="1"/>
  <c r="F10" i="808"/>
  <c r="E21" i="808"/>
  <c r="G21" i="808"/>
  <c r="F21" i="808"/>
  <c r="D14" i="999"/>
  <c r="AF117" i="998"/>
  <c r="AG117" i="998"/>
  <c r="AM117" i="998"/>
  <c r="AD117" i="998"/>
  <c r="AI117" i="998"/>
  <c r="AE117" i="998"/>
  <c r="AN117" i="998"/>
  <c r="AH117" i="998"/>
  <c r="AA118" i="998"/>
  <c r="E10" i="808"/>
  <c r="AD118" i="172"/>
  <c r="AG118" i="172"/>
  <c r="AF118" i="172"/>
  <c r="AI118" i="172"/>
  <c r="AH118" i="172"/>
  <c r="AN118" i="172"/>
  <c r="AM118" i="172"/>
  <c r="AE118" i="172"/>
  <c r="AA119" i="172"/>
  <c r="E7" i="1"/>
  <c r="AK113" i="1"/>
  <c r="AL113" i="1" s="1"/>
  <c r="E9" i="1" s="1"/>
  <c r="AJ113" i="1"/>
  <c r="E10" i="1" s="1"/>
  <c r="AK125" i="999"/>
  <c r="AL125" i="999" s="1"/>
  <c r="AJ125" i="999"/>
  <c r="D8" i="999" a="1"/>
  <c r="D7" i="999" a="1"/>
  <c r="F14" i="999" a="1"/>
  <c r="D17" i="999" a="1"/>
  <c r="G14" i="999" a="1"/>
  <c r="E14" i="999" a="1"/>
  <c r="D6" i="999" a="1"/>
  <c r="D9" i="999" a="1"/>
  <c r="D20" i="999" a="1"/>
  <c r="D20" i="999" l="1"/>
  <c r="D9" i="999"/>
  <c r="D6" i="999"/>
  <c r="E14" i="999"/>
  <c r="G14" i="999"/>
  <c r="D17" i="999"/>
  <c r="F14" i="999"/>
  <c r="D7" i="999"/>
  <c r="D8" i="999"/>
  <c r="Y118" i="998"/>
  <c r="AC118" i="998"/>
  <c r="Y119" i="172"/>
  <c r="AC119" i="172"/>
  <c r="AK118" i="172"/>
  <c r="AL118" i="172" s="1"/>
  <c r="AJ118" i="172"/>
  <c r="AK117" i="998"/>
  <c r="AL117" i="998" s="1"/>
  <c r="AJ117" i="998"/>
  <c r="E8" i="1"/>
  <c r="D21" i="999" a="1"/>
  <c r="E20" i="999" a="1"/>
  <c r="G20" i="999" a="1"/>
  <c r="F20" i="999" a="1"/>
  <c r="G8" i="999" a="1"/>
  <c r="E8" i="999" a="1"/>
  <c r="F8" i="999" a="1"/>
  <c r="E17" i="999" a="1"/>
  <c r="F17" i="999" a="1"/>
  <c r="G17" i="999" a="1"/>
  <c r="E9" i="999" a="1"/>
  <c r="G9" i="999" a="1"/>
  <c r="F9" i="999" a="1"/>
  <c r="F7" i="999" a="1"/>
  <c r="G7" i="999" a="1"/>
  <c r="E7" i="999" a="1"/>
  <c r="F6" i="999" a="1"/>
  <c r="G6" i="999" a="1"/>
  <c r="E6" i="999" a="1"/>
  <c r="E6" i="999" l="1"/>
  <c r="G6" i="999"/>
  <c r="F6" i="999"/>
  <c r="E7" i="999"/>
  <c r="G7" i="999"/>
  <c r="F7" i="999"/>
  <c r="F9" i="999"/>
  <c r="G9" i="999"/>
  <c r="E9" i="999"/>
  <c r="G17" i="999"/>
  <c r="F17" i="999"/>
  <c r="E17" i="999"/>
  <c r="F8" i="999"/>
  <c r="E8" i="999"/>
  <c r="G8" i="999"/>
  <c r="F20" i="999"/>
  <c r="G20" i="999"/>
  <c r="E20" i="999"/>
  <c r="D21" i="999"/>
  <c r="D10" i="999"/>
  <c r="AG119" i="172"/>
  <c r="AN119" i="172"/>
  <c r="AM119" i="172"/>
  <c r="AH119" i="172"/>
  <c r="AF119" i="172"/>
  <c r="AD119" i="172"/>
  <c r="AI119" i="172"/>
  <c r="AE119" i="172"/>
  <c r="AA120" i="172"/>
  <c r="AM118" i="998"/>
  <c r="AE118" i="998"/>
  <c r="AN118" i="998"/>
  <c r="AD118" i="998"/>
  <c r="AH118" i="998"/>
  <c r="AG118" i="998"/>
  <c r="AI118" i="998"/>
  <c r="AF118" i="998"/>
  <c r="AA119" i="998"/>
  <c r="G21" i="999" a="1"/>
  <c r="F21" i="999" a="1"/>
  <c r="E21" i="999" a="1"/>
  <c r="G10" i="999" a="1"/>
  <c r="F10" i="999" a="1"/>
  <c r="F10" i="999" l="1"/>
  <c r="G10" i="999"/>
  <c r="E21" i="999"/>
  <c r="F21" i="999"/>
  <c r="G21" i="999"/>
  <c r="Y119" i="998"/>
  <c r="AC119" i="998"/>
  <c r="AC120" i="172"/>
  <c r="Y120" i="172"/>
  <c r="AK119" i="172"/>
  <c r="AL119" i="172" s="1"/>
  <c r="AJ119" i="172"/>
  <c r="AK118" i="998"/>
  <c r="AL118" i="998" s="1"/>
  <c r="AJ118" i="998"/>
  <c r="E10" i="999"/>
  <c r="AH119" i="998" l="1"/>
  <c r="AN119" i="998"/>
  <c r="AM119" i="998"/>
  <c r="AI119" i="998"/>
  <c r="AG119" i="998"/>
  <c r="AD119" i="998"/>
  <c r="AF119" i="998"/>
  <c r="AE119" i="998"/>
  <c r="AA120" i="998"/>
  <c r="AN120" i="172"/>
  <c r="AI120" i="172"/>
  <c r="AD120" i="172"/>
  <c r="AM120" i="172"/>
  <c r="AE120" i="172"/>
  <c r="AF120" i="172"/>
  <c r="AH120" i="172"/>
  <c r="AG120" i="172"/>
  <c r="AA121" i="172"/>
  <c r="AK119" i="998" l="1"/>
  <c r="AL119" i="998" s="1"/>
  <c r="AJ119" i="998"/>
  <c r="Y121" i="172"/>
  <c r="AC121" i="172"/>
  <c r="AK120" i="172"/>
  <c r="AL120" i="172" s="1"/>
  <c r="AJ120" i="172"/>
  <c r="Y120" i="998"/>
  <c r="AC120" i="998"/>
  <c r="AN120" i="998" l="1"/>
  <c r="AH120" i="998"/>
  <c r="AE120" i="998"/>
  <c r="AD120" i="998"/>
  <c r="AI120" i="998"/>
  <c r="AG120" i="998"/>
  <c r="AF120" i="998"/>
  <c r="AM120" i="998"/>
  <c r="AA121" i="998"/>
  <c r="AD121" i="172"/>
  <c r="AG121" i="172"/>
  <c r="AE121" i="172"/>
  <c r="AN121" i="172"/>
  <c r="AI121" i="172"/>
  <c r="AF121" i="172"/>
  <c r="AM121" i="172"/>
  <c r="AH121" i="172"/>
  <c r="AA122" i="172"/>
  <c r="Y122" i="172" l="1"/>
  <c r="AC122" i="172"/>
  <c r="AJ121" i="172"/>
  <c r="AK121" i="172"/>
  <c r="AL121" i="172" s="1"/>
  <c r="AK120" i="998"/>
  <c r="AL120" i="998" s="1"/>
  <c r="AJ120" i="998"/>
  <c r="Y121" i="998"/>
  <c r="AC121" i="998"/>
  <c r="AH121" i="998" l="1"/>
  <c r="AE121" i="998"/>
  <c r="AD121" i="998"/>
  <c r="AF121" i="998"/>
  <c r="AG121" i="998"/>
  <c r="AN121" i="998"/>
  <c r="AI121" i="998"/>
  <c r="AM121" i="998"/>
  <c r="AA122" i="998"/>
  <c r="AH122" i="172"/>
  <c r="AN122" i="172"/>
  <c r="AD122" i="172"/>
  <c r="AG122" i="172"/>
  <c r="AF122" i="172"/>
  <c r="AI122" i="172"/>
  <c r="AE122" i="172"/>
  <c r="AM122" i="172"/>
  <c r="AA123" i="172"/>
  <c r="AJ122" i="172" l="1"/>
  <c r="AK122" i="172"/>
  <c r="AL122" i="172" s="1"/>
  <c r="AK121" i="998"/>
  <c r="AL121" i="998" s="1"/>
  <c r="AJ121" i="998"/>
  <c r="AC123" i="172"/>
  <c r="Y123" i="172"/>
  <c r="Y122" i="998"/>
  <c r="AC122" i="998"/>
  <c r="AE122" i="998" l="1"/>
  <c r="AD122" i="998"/>
  <c r="AH122" i="998"/>
  <c r="AG122" i="998"/>
  <c r="AI122" i="998"/>
  <c r="AN122" i="998"/>
  <c r="AF122" i="998"/>
  <c r="AM122" i="998"/>
  <c r="AA123" i="998"/>
  <c r="AD123" i="172"/>
  <c r="AN123" i="172"/>
  <c r="AE123" i="172"/>
  <c r="AM123" i="172"/>
  <c r="AH123" i="172"/>
  <c r="AF123" i="172"/>
  <c r="AG123" i="172"/>
  <c r="AI123" i="172"/>
  <c r="AA124" i="172"/>
  <c r="Y124" i="172" l="1"/>
  <c r="AC124" i="172"/>
  <c r="AK123" i="172"/>
  <c r="AL123" i="172" s="1"/>
  <c r="AJ123" i="172"/>
  <c r="AK122" i="998"/>
  <c r="AL122" i="998" s="1"/>
  <c r="AJ122" i="998"/>
  <c r="AC123" i="998"/>
  <c r="Y123" i="998"/>
  <c r="AF123" i="998" l="1"/>
  <c r="AN123" i="998"/>
  <c r="AD123" i="998"/>
  <c r="AE123" i="998"/>
  <c r="AG123" i="998"/>
  <c r="AH123" i="998"/>
  <c r="AI123" i="998"/>
  <c r="AM123" i="998"/>
  <c r="AA124" i="998"/>
  <c r="AG124" i="172"/>
  <c r="AN124" i="172"/>
  <c r="AM124" i="172"/>
  <c r="AH124" i="172"/>
  <c r="AD124" i="172"/>
  <c r="AI124" i="172"/>
  <c r="AF124" i="172"/>
  <c r="AE124" i="172"/>
  <c r="AA125" i="172"/>
  <c r="AK124" i="172" l="1"/>
  <c r="AL124" i="172" s="1"/>
  <c r="AJ124" i="172"/>
  <c r="AK123" i="998"/>
  <c r="AL123" i="998" s="1"/>
  <c r="AJ123" i="998"/>
  <c r="AC125" i="172"/>
  <c r="Y125" i="172"/>
  <c r="Y124" i="998"/>
  <c r="AC124" i="998"/>
  <c r="AI124" i="998" l="1"/>
  <c r="AD124" i="998"/>
  <c r="AH124" i="998"/>
  <c r="AM124" i="998"/>
  <c r="AN124" i="998"/>
  <c r="AF124" i="998"/>
  <c r="AG124" i="998"/>
  <c r="AE124" i="998"/>
  <c r="AA125" i="998"/>
  <c r="AH125" i="172"/>
  <c r="AD125" i="172"/>
  <c r="AF125" i="172"/>
  <c r="AM125" i="172"/>
  <c r="AN125" i="172"/>
  <c r="AE125" i="172"/>
  <c r="AI125" i="172"/>
  <c r="AG125" i="172"/>
  <c r="D14" i="172" a="1"/>
  <c r="D14" i="172" l="1"/>
  <c r="AJ124" i="998"/>
  <c r="AK124" i="998"/>
  <c r="AL124" i="998" s="1"/>
  <c r="AJ125" i="172"/>
  <c r="AK125" i="172"/>
  <c r="AL125" i="172" s="1"/>
  <c r="AC125" i="998"/>
  <c r="Y125" i="998"/>
  <c r="G14" i="172" a="1"/>
  <c r="F14" i="172" a="1"/>
  <c r="D6" i="172" a="1"/>
  <c r="D8" i="172" a="1"/>
  <c r="D9" i="172" a="1"/>
  <c r="D7" i="172" a="1"/>
  <c r="E14" i="172" a="1"/>
  <c r="D17" i="172" a="1"/>
  <c r="D20" i="172" a="1"/>
  <c r="D20" i="172" l="1"/>
  <c r="D17" i="172"/>
  <c r="E14" i="172"/>
  <c r="D7" i="172"/>
  <c r="D9" i="172"/>
  <c r="D8" i="172"/>
  <c r="D6" i="172"/>
  <c r="F14" i="172"/>
  <c r="G14" i="172"/>
  <c r="AF125" i="998"/>
  <c r="AM125" i="998"/>
  <c r="AN125" i="998"/>
  <c r="AG125" i="998"/>
  <c r="AH125" i="998"/>
  <c r="AI125" i="998"/>
  <c r="AD125" i="998"/>
  <c r="AE125" i="998"/>
  <c r="D21" i="172" a="1"/>
  <c r="E20" i="172" a="1"/>
  <c r="G20" i="172" a="1"/>
  <c r="F20" i="172" a="1"/>
  <c r="F8" i="172" a="1"/>
  <c r="G8" i="172" a="1"/>
  <c r="E8" i="172" a="1"/>
  <c r="G6" i="172" a="1"/>
  <c r="E6" i="172" a="1"/>
  <c r="F6" i="172" a="1"/>
  <c r="F17" i="172" a="1"/>
  <c r="E17" i="172" a="1"/>
  <c r="G17" i="172" a="1"/>
  <c r="G7" i="172" a="1"/>
  <c r="E7" i="172" a="1"/>
  <c r="F7" i="172" a="1"/>
  <c r="D14" i="998" a="1"/>
  <c r="G9" i="172" a="1"/>
  <c r="E9" i="172" a="1"/>
  <c r="F9" i="172" a="1"/>
  <c r="F9" i="172" l="1"/>
  <c r="E9" i="172"/>
  <c r="G9" i="172"/>
  <c r="D14" i="998"/>
  <c r="F7" i="172"/>
  <c r="E7" i="172"/>
  <c r="G7" i="172"/>
  <c r="G17" i="172"/>
  <c r="E17" i="172"/>
  <c r="F17" i="172"/>
  <c r="F6" i="172"/>
  <c r="E6" i="172"/>
  <c r="G6" i="172"/>
  <c r="E8" i="172"/>
  <c r="G8" i="172"/>
  <c r="F8" i="172"/>
  <c r="F20" i="172"/>
  <c r="G20" i="172"/>
  <c r="E20" i="172"/>
  <c r="D21" i="172"/>
  <c r="AJ125" i="998"/>
  <c r="AK125" i="998"/>
  <c r="AL125" i="998" s="1"/>
  <c r="D10" i="172"/>
  <c r="D17" i="998" a="1"/>
  <c r="E14" i="998" a="1"/>
  <c r="D9" i="998" a="1"/>
  <c r="F14" i="998" a="1"/>
  <c r="D8" i="998" a="1"/>
  <c r="D6" i="998" a="1"/>
  <c r="G14" i="998" a="1"/>
  <c r="D7" i="998" a="1"/>
  <c r="F21" i="172" a="1"/>
  <c r="G21" i="172" a="1"/>
  <c r="E21" i="172" a="1"/>
  <c r="D20" i="998" a="1"/>
  <c r="F10" i="172" a="1"/>
  <c r="G10" i="172" a="1"/>
  <c r="G10" i="172" l="1"/>
  <c r="F10" i="172"/>
  <c r="D20" i="998"/>
  <c r="E21" i="172"/>
  <c r="G21" i="172"/>
  <c r="F21" i="172"/>
  <c r="D7" i="998"/>
  <c r="G14" i="998"/>
  <c r="D6" i="998"/>
  <c r="D8" i="998"/>
  <c r="F14" i="998"/>
  <c r="D9" i="998"/>
  <c r="E14" i="998"/>
  <c r="D17" i="998"/>
  <c r="E10" i="172"/>
  <c r="F6" i="998" a="1"/>
  <c r="E6" i="998" a="1"/>
  <c r="G6" i="998" a="1"/>
  <c r="D21" i="998" a="1"/>
  <c r="F20" i="998" a="1"/>
  <c r="G20" i="998" a="1"/>
  <c r="E20" i="998" a="1"/>
  <c r="F9" i="998" a="1"/>
  <c r="E9" i="998" a="1"/>
  <c r="G9" i="998" a="1"/>
  <c r="G17" i="998" a="1"/>
  <c r="F17" i="998" a="1"/>
  <c r="E17" i="998" a="1"/>
  <c r="G7" i="998" a="1"/>
  <c r="E7" i="998" a="1"/>
  <c r="F7" i="998" a="1"/>
  <c r="G8" i="998" a="1"/>
  <c r="F8" i="998" a="1"/>
  <c r="E8" i="998" a="1"/>
  <c r="E8" i="998" l="1"/>
  <c r="F8" i="998"/>
  <c r="G8" i="998"/>
  <c r="F7" i="998"/>
  <c r="E7" i="998"/>
  <c r="G7" i="998"/>
  <c r="E17" i="998"/>
  <c r="F17" i="998"/>
  <c r="G17" i="998"/>
  <c r="G9" i="998"/>
  <c r="E9" i="998"/>
  <c r="F9" i="998"/>
  <c r="E20" i="998"/>
  <c r="G20" i="998"/>
  <c r="F20" i="998"/>
  <c r="D21" i="998"/>
  <c r="G6" i="998"/>
  <c r="E6" i="998"/>
  <c r="F6" i="998"/>
  <c r="D10" i="998"/>
  <c r="F10" i="998" a="1"/>
  <c r="G10" i="998" a="1"/>
  <c r="F21" i="998" a="1"/>
  <c r="G21" i="998" a="1"/>
  <c r="E21" i="998" a="1"/>
  <c r="E21" i="998" l="1"/>
  <c r="G21" i="998"/>
  <c r="F21" i="998"/>
  <c r="G10" i="998"/>
  <c r="F10" i="998"/>
  <c r="E10" i="99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<sst xmlns="http://schemas.openxmlformats.org/spreadsheetml/2006/main" count="820" uniqueCount="219">
  <si>
    <t>Sample</t>
  </si>
  <si>
    <t>Inter-Arrival Time</t>
  </si>
  <si>
    <t>Start</t>
  </si>
  <si>
    <t>Service Time</t>
  </si>
  <si>
    <t>Finish</t>
  </si>
  <si>
    <t>Sample Queue</t>
  </si>
  <si>
    <t>Mean IAT</t>
  </si>
  <si>
    <t>minutes</t>
  </si>
  <si>
    <t>CSI arrival time</t>
  </si>
  <si>
    <t>min</t>
  </si>
  <si>
    <t>ML</t>
  </si>
  <si>
    <t>max</t>
  </si>
  <si>
    <t>Sample collection time</t>
  </si>
  <si>
    <t>Shape</t>
  </si>
  <si>
    <t>Scale</t>
  </si>
  <si>
    <t>jobs</t>
  </si>
  <si>
    <t>samples</t>
  </si>
  <si>
    <t>Number of sequencers</t>
  </si>
  <si>
    <t>Number of researchers</t>
  </si>
  <si>
    <t>Variable Description</t>
  </si>
  <si>
    <t>values</t>
  </si>
  <si>
    <t>units</t>
  </si>
  <si>
    <t>DNA Match?</t>
  </si>
  <si>
    <t>Researcher Waiting time</t>
  </si>
  <si>
    <t>Validation time</t>
  </si>
  <si>
    <t>week</t>
  </si>
  <si>
    <t>Simulation time</t>
  </si>
  <si>
    <t>Simulation Period</t>
  </si>
  <si>
    <t>Mean</t>
  </si>
  <si>
    <t>Results</t>
  </si>
  <si>
    <t>Parameters</t>
  </si>
  <si>
    <t>=RiskPert(min,ML,max)</t>
  </si>
  <si>
    <t>=RiskUniform(min,max)</t>
  </si>
  <si>
    <t>=RiskWeibull(shape,scale)</t>
  </si>
  <si>
    <t>Written By Version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</si>
  <si>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</si>
  <si>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</si>
  <si>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</si>
  <si>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</si>
  <si>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</si>
  <si>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</si>
  <si>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</si>
  <si>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</si>
  <si>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</si>
  <si>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</si>
  <si>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</si>
  <si>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</si>
  <si>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</si>
  <si>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</si>
  <si>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</si>
  <si>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</si>
  <si>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</si>
  <si>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</si>
  <si>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</si>
  <si>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</si>
  <si>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Courier Delivery Time</t>
  </si>
  <si>
    <t>Other jobs</t>
  </si>
  <si>
    <t>Sample preparation time</t>
  </si>
  <si>
    <t>Units</t>
  </si>
  <si>
    <t>researcher</t>
  </si>
  <si>
    <t>sequencer</t>
  </si>
  <si>
    <t>DNA sequencing time</t>
  </si>
  <si>
    <t>Probability of successful DNA Match</t>
  </si>
  <si>
    <t>Variables</t>
  </si>
  <si>
    <t>Queueing time</t>
  </si>
  <si>
    <t>Service time</t>
  </si>
  <si>
    <t>Rapid DNA matching process</t>
  </si>
  <si>
    <t>Formulas</t>
  </si>
  <si>
    <t>SP</t>
  </si>
  <si>
    <t>RiskUniform(C39,E39)</t>
  </si>
  <si>
    <r>
      <t>n</t>
    </r>
    <r>
      <rPr>
        <vertAlign val="subscript"/>
        <sz val="11"/>
        <color theme="1"/>
        <rFont val="Aptos Narrow"/>
        <family val="2"/>
        <scheme val="minor"/>
      </rPr>
      <t>sequencers</t>
    </r>
  </si>
  <si>
    <r>
      <t>n</t>
    </r>
    <r>
      <rPr>
        <vertAlign val="subscript"/>
        <sz val="11"/>
        <color theme="1"/>
        <rFont val="Aptos Narrow"/>
        <family val="2"/>
        <scheme val="minor"/>
      </rPr>
      <t>researchers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</si>
  <si>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validation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</si>
  <si>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sequencing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</si>
  <si>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collection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</si>
  <si>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courier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</si>
  <si>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CSI_arrival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</si>
  <si>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Simulation</t>
    </r>
  </si>
  <si>
    <t>Variables and Input Information</t>
  </si>
  <si>
    <t>Average solution model</t>
  </si>
  <si>
    <t>Description</t>
  </si>
  <si>
    <t>Average results</t>
  </si>
  <si>
    <t>%</t>
  </si>
  <si>
    <t>Researcher Validation (minutes)</t>
  </si>
  <si>
    <t>DNA Sequencing (minutes)</t>
  </si>
  <si>
    <t>Technician (minutes)</t>
  </si>
  <si>
    <t>Courier (minutes)</t>
  </si>
  <si>
    <t>CSI (minutes)</t>
  </si>
  <si>
    <t>Crime (minutes)</t>
  </si>
  <si>
    <t>waiting time
(minutes)</t>
  </si>
  <si>
    <t>Waiting time
(minutes)</t>
  </si>
  <si>
    <t>other jobs 
completion</t>
  </si>
  <si>
    <t>Processed count
(week)</t>
  </si>
  <si>
    <t>Sample Processed in a Day?</t>
  </si>
  <si>
    <t>1-Yes/0-No</t>
  </si>
  <si>
    <t>Samples Processed in a Week</t>
  </si>
  <si>
    <t>Processing time 
(week)</t>
  </si>
  <si>
    <t>Total Time in System 
(minutes)</t>
  </si>
  <si>
    <t>Processing time 
(hours)</t>
  </si>
  <si>
    <t>Mean in one week</t>
  </si>
  <si>
    <t>Number of Samples processed</t>
  </si>
  <si>
    <t>Number of Samples matched to DNA database</t>
  </si>
  <si>
    <t>Average Time</t>
  </si>
  <si>
    <t>Mean (Distribution)</t>
  </si>
  <si>
    <t>Time to process a sample</t>
  </si>
  <si>
    <t>Total</t>
  </si>
  <si>
    <t>5th %ile</t>
  </si>
  <si>
    <t>95th %ile</t>
  </si>
  <si>
    <t>Stage of process</t>
  </si>
  <si>
    <t>Statistical outputs</t>
  </si>
  <si>
    <t>From Simulation</t>
  </si>
  <si>
    <t>Crime reported per week</t>
  </si>
  <si>
    <t>Crime Inter Arraival time (IAT)</t>
  </si>
  <si>
    <t>IAT</t>
  </si>
  <si>
    <t>Variable Desription</t>
  </si>
  <si>
    <t>Output Description</t>
  </si>
  <si>
    <t>Complete</t>
  </si>
  <si>
    <r>
      <t>tw</t>
    </r>
    <r>
      <rPr>
        <vertAlign val="subscript"/>
        <sz val="11"/>
        <color theme="1"/>
        <rFont val="Aptos Narrow"/>
        <family val="2"/>
        <scheme val="minor"/>
      </rPr>
      <t>collection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</si>
  <si>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crimereport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</si>
  <si>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CSItravel</t>
    </r>
  </si>
  <si>
    <r>
      <t>tstart</t>
    </r>
    <r>
      <rPr>
        <vertAlign val="subscript"/>
        <sz val="11"/>
        <color theme="1"/>
        <rFont val="Aptos Narrow"/>
        <family val="2"/>
        <scheme val="minor"/>
      </rPr>
      <t>collection</t>
    </r>
  </si>
  <si>
    <r>
      <t>tfinish</t>
    </r>
    <r>
      <rPr>
        <vertAlign val="subscript"/>
        <sz val="11"/>
        <color theme="1"/>
        <rFont val="Aptos Narrow"/>
        <family val="2"/>
        <scheme val="minor"/>
      </rPr>
      <t>collection</t>
    </r>
  </si>
  <si>
    <r>
      <t>tw</t>
    </r>
    <r>
      <rPr>
        <vertAlign val="subscript"/>
        <sz val="11"/>
        <color theme="1"/>
        <rFont val="Aptos Narrow"/>
        <family val="2"/>
        <scheme val="minor"/>
      </rPr>
      <t>courier</t>
    </r>
  </si>
  <si>
    <r>
      <t>tw</t>
    </r>
    <r>
      <rPr>
        <vertAlign val="subscript"/>
        <sz val="11"/>
        <color theme="1"/>
        <rFont val="Aptos Narrow"/>
        <family val="2"/>
        <scheme val="minor"/>
      </rPr>
      <t>sampleprep</t>
    </r>
  </si>
  <si>
    <r>
      <t>tw</t>
    </r>
    <r>
      <rPr>
        <vertAlign val="subscript"/>
        <sz val="11"/>
        <color theme="1"/>
        <rFont val="Aptos Narrow"/>
        <family val="2"/>
        <scheme val="minor"/>
      </rPr>
      <t>sequencing</t>
    </r>
  </si>
  <si>
    <r>
      <t>tw</t>
    </r>
    <r>
      <rPr>
        <vertAlign val="subscript"/>
        <sz val="11"/>
        <color theme="1"/>
        <rFont val="Aptos Narrow"/>
        <family val="2"/>
        <scheme val="minor"/>
      </rPr>
      <t>validation</t>
    </r>
  </si>
  <si>
    <t>Waiting time (minutes)</t>
  </si>
  <si>
    <t>waiting time Summary</t>
  </si>
  <si>
    <t>Mean CSI travel time</t>
  </si>
  <si>
    <t>Mean technician waiting time</t>
  </si>
  <si>
    <t>Mean sequencer queuing time</t>
  </si>
  <si>
    <t>Mean researcher waiting time</t>
  </si>
  <si>
    <r>
      <t>t</t>
    </r>
    <r>
      <rPr>
        <vertAlign val="subscript"/>
        <sz val="11"/>
        <color theme="1"/>
        <rFont val="Aptos Narrow"/>
        <family val="2"/>
        <scheme val="minor"/>
      </rPr>
      <t>sampleprep</t>
    </r>
  </si>
  <si>
    <r>
      <t>tstart</t>
    </r>
    <r>
      <rPr>
        <vertAlign val="subscript"/>
        <sz val="11"/>
        <color theme="1"/>
        <rFont val="Aptos Narrow"/>
        <family val="2"/>
        <scheme val="minor"/>
      </rPr>
      <t>courier</t>
    </r>
  </si>
  <si>
    <t>Risk Results</t>
  </si>
  <si>
    <t>RiskMean</t>
  </si>
  <si>
    <t>Outputs</t>
  </si>
  <si>
    <t>mean</t>
  </si>
  <si>
    <t>time per job</t>
  </si>
  <si>
    <t>Lambda</t>
  </si>
  <si>
    <t>=RiskGamma(α,1/ʎ)</t>
  </si>
  <si>
    <r>
      <t>t</t>
    </r>
    <r>
      <rPr>
        <vertAlign val="subscript"/>
        <sz val="11"/>
        <color theme="1"/>
        <rFont val="Aptos Narrow"/>
        <family val="2"/>
        <scheme val="minor"/>
      </rPr>
      <t>researcher</t>
    </r>
  </si>
  <si>
    <t>Technician Waiting time (Scenario 1)</t>
  </si>
  <si>
    <t>Technician Waiting time (Scenario 2)</t>
  </si>
  <si>
    <t>Sequencer Capacity (Scenario 1)</t>
  </si>
  <si>
    <t>Sequencer Capacity (scenario 2)</t>
  </si>
  <si>
    <t>p</t>
  </si>
  <si>
    <t>Report time</t>
  </si>
  <si>
    <t>Number of samples processed (&lt;24 hours)</t>
  </si>
  <si>
    <t>Percentage of Samples processed (&lt;24 hours)</t>
  </si>
  <si>
    <t>Confidence (&gt;=50%) processed (&lt;24 hours)</t>
  </si>
  <si>
    <r>
      <t>t</t>
    </r>
    <r>
      <rPr>
        <vertAlign val="subscript"/>
        <sz val="11"/>
        <color theme="1"/>
        <rFont val="Aptos Narrow"/>
        <family val="2"/>
        <scheme val="minor"/>
      </rPr>
      <t>system</t>
    </r>
  </si>
  <si>
    <t>µ</t>
  </si>
  <si>
    <r>
      <t>=RiskExpon(</t>
    </r>
    <r>
      <rPr>
        <sz val="11"/>
        <color theme="1"/>
        <rFont val="Calibri"/>
        <family val="2"/>
      </rPr>
      <t>µ</t>
    </r>
    <r>
      <rPr>
        <sz val="11"/>
        <color theme="1"/>
        <rFont val="Aptos Narrow"/>
        <family val="2"/>
        <scheme val="minor"/>
      </rPr>
      <t>)</t>
    </r>
  </si>
  <si>
    <t>GF1_rK0qDwEAEwC0AAwjACcAPABFAFkAWgBoAHYAjgCwAKoAKwD//wAAAAAAAAEEAAAAAAdHZW5lcmFsAAAAAQNJQVQBAAEBEAACAAEKU3RhdGlzdGljcwMBAQD/AQEBAQEAAQEBAAQAAAABAQEBAQABAQEABAAAAAF6AAIQAANJQVQAAAD/3BQ8AQAAAgACAJYAoAABAQMBmpmZmZmZqT8AAGZmZmZmZu4/AAAFAAEBAQABAQEA</t>
  </si>
  <si>
    <t>Travel time</t>
  </si>
  <si>
    <r>
      <t>tfinish</t>
    </r>
    <r>
      <rPr>
        <vertAlign val="subscript"/>
        <sz val="11"/>
        <color theme="1"/>
        <rFont val="Aptos Narrow"/>
        <family val="2"/>
        <scheme val="minor"/>
      </rPr>
      <t>courier</t>
    </r>
  </si>
  <si>
    <r>
      <t>tstart</t>
    </r>
    <r>
      <rPr>
        <vertAlign val="subscript"/>
        <sz val="11"/>
        <color theme="1"/>
        <rFont val="Aptos Narrow"/>
        <family val="2"/>
        <scheme val="minor"/>
      </rPr>
      <t>sampleprep</t>
    </r>
  </si>
  <si>
    <r>
      <t>tfinish</t>
    </r>
    <r>
      <rPr>
        <vertAlign val="subscript"/>
        <sz val="11"/>
        <color theme="1"/>
        <rFont val="Aptos Narrow"/>
        <family val="2"/>
        <scheme val="minor"/>
      </rPr>
      <t>sampleprep</t>
    </r>
  </si>
  <si>
    <t>GF1_rK0qDwEAEwDzAAwjACcAPABlAHkAegCIAJYAzQDvAOkAKwD//wAAAAAAAAEEAAAAAAdHZW5lcmFsAAAAARRNZWFuIENTSSB0cmF2ZWwgdGltZQEPQWxsIFNpbXVsYXRpb25zAQEQAAIAAQpTdGF0aXN0aWNzAwEBAP8BAQEBAQABAQEABAAAAAEBAQEBAAEBAQAEAAAAAp0AArcAAhYACVNjZW5hcmlvMQAAAP/cFDwBAAACAAIAEgAJU2NlbmFyaW8yAAElAQAAAgACANUA3wABAQMBmpmZmZmZqT8AAGZmZmZmZu4/AAAFAAEBAQABAQEA</t>
  </si>
  <si>
    <t>Model</t>
  </si>
  <si>
    <t>Confidence (&gt;=50% samples) processed (&lt;24 hours)</t>
  </si>
  <si>
    <r>
      <t>t</t>
    </r>
    <r>
      <rPr>
        <vertAlign val="subscript"/>
        <sz val="11"/>
        <color theme="1"/>
        <rFont val="Aptos Narrow"/>
        <family val="2"/>
        <scheme val="minor"/>
      </rPr>
      <t>technician</t>
    </r>
    <r>
      <rPr>
        <sz val="11"/>
        <color theme="1"/>
        <rFont val="Aptos Narrow"/>
        <family val="2"/>
        <scheme val="minor"/>
      </rPr>
      <t>1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</si>
  <si>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technician</t>
    </r>
    <r>
      <rPr>
        <sz val="11"/>
        <color theme="1"/>
        <rFont val="Aptos Narrow"/>
        <family val="2"/>
        <scheme val="minor"/>
      </rPr>
      <t>2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</si>
  <si>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sequencer</t>
    </r>
    <r>
      <rPr>
        <sz val="11"/>
        <color theme="1"/>
        <rFont val="Aptos Narrow"/>
        <family val="2"/>
        <scheme val="minor"/>
      </rPr>
      <t>1</t>
    </r>
  </si>
  <si>
    <r>
      <t>C</t>
    </r>
    <r>
      <rPr>
        <vertAlign val="subscript"/>
        <sz val="11"/>
        <color theme="1"/>
        <rFont val="Aptos Narrow"/>
        <family val="2"/>
        <scheme val="minor"/>
      </rPr>
      <t>sequencer</t>
    </r>
    <r>
      <rPr>
        <sz val="11"/>
        <color theme="1"/>
        <rFont val="Aptos Narrow"/>
        <family val="2"/>
        <scheme val="minor"/>
      </rPr>
      <t>2</t>
    </r>
  </si>
  <si>
    <r>
      <t>n</t>
    </r>
    <r>
      <rPr>
        <vertAlign val="subscript"/>
        <sz val="11"/>
        <color theme="1"/>
        <rFont val="Aptos Narrow"/>
        <family val="2"/>
        <scheme val="minor"/>
      </rPr>
      <t>samples</t>
    </r>
  </si>
  <si>
    <t>samples/week</t>
  </si>
  <si>
    <t>GF1_rK0qDwEAEwD7AAwjACcAPABtAIEAggCQAJ4A1QD3APEAKwD//wAAAAAAAAEEAAAAAAdHZW5lcmFsAAAAARxNZWFuIHJlc2VhcmNoZXIgd2FpdGluZyB0aW1lAQ9BbGwgU2ltdWxhdGlvbnMBARAAAgABClN0YXRpc3RpY3MDAQEA/wEBAQEBAAEBAQAEAAAAAQEBAQEAAQEBAAQAAAACpQACvwACFgAJU2NlbmFyaW8xAAAA/9wUPAEAAAIAAgASAAlTY2VuYXJpbzIAASUBAAACAAIA3QDnAAEBAwGamZmZmZmpPwAAZmZmZmZm7j8AAAUAAQEBAAEBAQA=</t>
  </si>
  <si>
    <t>GF1_rK0qDwEAEwAQAQwjACcAPABtAIEAggClALMA6gAMAQYBKwD//wAAAAAAAAEEAAAAAAdHZW5lcmFsAAAAARxNZWFuIFRlY2huaWNpYW4gd2FpdGluZyB0aW1lAQ9BbGwgU2ltdWxhdGlvbnMBARAAAgABClN0YXRpc3RpY3MDAQEA/wEBAQEBAAEAAAAAAAAAVEAAAAAAAEhgQAEGAAAAAQAEAAAAAQEBAQEAAQEBAAQAAAACugAC1AACFgAJU2NlbmFyaW8xAAAA/9wUPAEAAAIAAgASAAlTY2VuYXJpbzIAASUBAAACAAIA8gD8AAEBAwGamZmZmZmpPwAAZmZmZmZm7j8AAAUAAQEBAAEBAQA=</t>
  </si>
  <si>
    <t>GF1_rK0qDwEAEwD6AAwjACcAPABsAIAAgQCPAJ0A1AD2APAAKwD//wAAAAAAAAEEAAAAAAdHZW5lcmFsAAAAARtNZWFuIHNlcXVlbmNlciBxdWV1aW5nIHRpbWUBD0FsbCBTaW11bGF0aW9ucwEBEAACAAEKU3RhdGlzdGljcwMBAQD/AQEBAQEAAQEBAAQAAAABAQEBAQABAQEABAAAAAKkAAK+AAIWAAlTY2VuYXJpbzEAAAD/3BQ8AQAAAgACABIACVNjZW5hcmlvMgABJQEAAAIAAgDcAOYAAQEDAZqZmZmZmak/AABmZmZmZmbuPwAABQABAQEAAQEBAA==</t>
  </si>
  <si>
    <t>GF1_rK0qDwEAEwD7AAwjACcAPABtAIEAggCQAJ4A1QD3APEAKwD//wAAAAAAAAEEAAAAAAdHZW5lcmFsAAAAARxNZWFuIFRlY2huaWNpYW4gd2FpdGluZyB0aW1lAQ9BbGwgU2ltdWxhdGlvbnMBARAAAgABClN0YXRpc3RpY3MDAQEA/wEBAQEBAAEBAQAEAAAAAQEBAQEAAQEBAAQAAAACpQACvwACFgAJU2NlbmFyaW8xAAAA/9wUPAEAAAIAAgASAAlTY2VuYXJpbzIAASUBAAACAAIA3QDnAAEBAwGamZmZmZmpPwAAZmZmZmZm7j8AAAUAAQEBAAEBAQA=</t>
  </si>
  <si>
    <t>GF1_rK0qDwEAEwABAQwjACcAPABzAIcAiACWAKQA2wD9APcAKwD//wAAAAAAAAEEAAAAAAdHZW5lcmFsAAAAASJNZWFuIFNhbXBsZXMgcHJvY2Vzc2VkIGluIG9uZSB3ZWVrAQ9BbGwgU2ltdWxhdGlvbnMBARAAAgABClN0YXRpc3RpY3MDAQEA/wEBAQEBAAEBAQAEAAAAAQEBAQEAAQEBAAQAAAACqwACxQACFgAJU2NlbmFyaW8xAAAA/9wUPAEAAAIAAgASAAlTY2VuYXJpbzIAASUBAAACAAIA4wDtAAEBAwGamZmZmZmpPwAAZmZmZmZm7j8AAAUAAQEBAAEBAQA=</t>
  </si>
  <si>
    <t>GF1_rK0qDwEAEwAPAQwjACcAPACBAJUAlgCkALIA6QALAQUBKwD//wAAAAAAAAEEAAAAAAdHZW5lcmFsAAAAATBNZWFuIFNhbXBsZXMgbWF0Y2hlZCB0byBETkEgZGF0YWJhc2UgaW4gb25lIHdlZWsBD0FsbCBTaW11bGF0aW9ucwEBEAACAAEKU3RhdGlzdGljcwMBAQD/AQEBAQEAAQEBAAQAAAABAQEBAQABAQEABAAAAAK5AALTAAIWAAlTY2VuYXJpbzEAAAD/3BQ8AQAAAgACABIACVNjZW5hcmlvMgABJQEAAAIAAgDxAPsAAQEDAZqZmZmZmak/AABmZmZmZmbuPwAABQABAQEAAQEBAA==</t>
  </si>
  <si>
    <t>GF1_rK0qDwEAEwDzAAwjACcAPABlAHkAegCIAJYAzQDvAOkAKwD//wAAAAAAAAEEAAAAAAdHZW5lcmFsAAAAARRNZWFuIENTSSB0cmF2ZWwgdGltZQEPQWxsIFNpbXVsYXRpb25zAQEQAAIAAQpTdGF0aXN0aWNzAwEBAP8BAQEBAQABAQEABAAAAAEBAQEBAAEBAQAEAAAAAp0AArcAAhYACVNjZW5hcmlvMQAAAP/cFDwBAAACAAIAEgAJU2NlbmFyaW8yAAElAQAAAgACANUA3wABAQMBmJmZmZmZqT8AAGZmZmZmZu4/AAAFAAEBAQABAQEA</t>
  </si>
  <si>
    <t>2,10,2,.95,5,16,FALSE,0,TRUE,TRUE,TRUE</t>
  </si>
  <si>
    <t>3,10,2,.95,5,16,FALSE,0,TRUE,TRUE,TRUE</t>
  </si>
  <si>
    <t>GF1_jYW3AgEAEwDRAQwjAAAAOQB7AIsAjACqALgAAAAAAAAAJwD//wAAAQQAAAAAASUHR2VuZXJhbAAAAQpUb3RhbCB0aW1lATJDaGFuZ2UgaW4gT3V0cHV0IE1lYW4gQWNyb3NzIFJhbmdlIG9mIElucHV0IFZhbHVlcwEBDAABAAEGTGVnZW5kAwABAP8BAQEBARBJbnB1dCBQZXJjZW50aWxlAQEBAAQAAAABAQEBAQABAQEABAAAAArXAAf0AAcfAQdMAQd4AQekAQetAQe2AQe/AQfIAQcdABRJQVQgLyA9Umlza0V4cG9uKMK1KQAALwEAACsAInR0ZWNobmljaWFuMSAvID1SaXNrR2FtbWEozrEsMS/KjikAASUBAAAtACR0Y291cmllciAvID1SaXNrV2VpYnVsbChzaGFwZSxzY2FsZSkAAk8BAAAsACN0cmVzZWFyY2hlciAvID1SaXNrUGVydChtaW4sTUwsbWF4KQADjAEAACwAI3Rjb2xsZWN0aW9uIC8gPVJpc2tVbmlmb3JtKG1pbixtYXgpAARMAQAACQAAAAU5AQAACQAAAAZOAQAACQAAAAcjAQAACQAAAAgpAQAACQAAAAlgAQAA</t>
  </si>
  <si>
    <t>2;TRUE,.9,1</t>
  </si>
  <si>
    <t>GF1_4VKXXwEAEwBZAQwjACcANQB5AIcAiACoALYAAAAAAFEBKAD//wAAAQEEAAAAAAMwLjAAAAABClRvdGFsIHRpbWUBNFNpZ25pZmljYW5jZSBvZiBLZXkgSW5wdXRzIFdoZXJlIDkwJSA8IE91dHB1dCA8IDEwMCUBAQoAAgABBE5vbmUDAAEA/wEBAQEBEklucHV0IFNpZ25pZmljYW5jZQEBAQAEAAAAAQEBAQEAAQEBAAQAAAAK1QAI7gAI+QAIBAEIDwEIGgEIJQEIMAEIOwEIRgEIFwAKVG90YWwgdGltZQAAAP/cFDwBAAACAAkAAAABJQEAAAIACQAAAAJPAQAAAgAJAAAAA4wBAAACAAkAAAAETAEAAAIACQAAAAU5AQAAAgAJAAAABk4BAAACAAkAAAAHIwEAAAIACQAAAAgpAQAAAgAJAAAACWABAAACAAUAAQEBAAAB</t>
  </si>
  <si>
    <t>Total  queue time in system</t>
  </si>
  <si>
    <t>GF1_4VKXXwEAEwBhAQwjACcAOQCAAJAAkQCfAK0AAAAAAFkBKAD//wAAAQEEAAAAAAdHZW5lcmFsAAAAARtUb3RhbCAgcXVldWUgdGltZSBpbiBzeXN0ZW0BJklucHV0cyBSYW5rZWQgYnkgRWZmZWN0IG9uIE91dHB1dCBNZWFuAQEMAAEAAQZMZWdlbmQDAAEA/wEBAQEBAAEBAQAEAAAAAQEBAQEAAQEBAAQAAAAKzAAI9gAIAQEIDAEIFwEIIgEILQEIOAEIQwEITgEIKAAbVG90YWwgIHF1ZXVlIHRpbWUgaW4gc3lzdGVtAAAA/9wUPAEAAAIACQAAAAElAQAAAgAJAAAAAk8BAAACAAkAAAADjAEAAAIACQAAAARMAQAAAgAJAAAABTkBAAACAAkAAAAGTgEAAAIACQAAAAcjAQAAAgAJAAAACCkBAAACAAkAAAAJYAEAAAIABQABAQEAAAE=</t>
  </si>
  <si>
    <t>GF1_rK0qDwEAEwDZAAwjACcAPABfAG0AbgB8AIoAswDVAM8AKwD//wAAAAAAAAEEAAAAAAdHZW5lcmFsAAAAARRNZWFuIENTSSB0cmF2ZWwgdGltZQEJU2NlbmFyaW8xAQEKAAIAAQROb25lAwEBAP8BAQEBAQABAQEABAAAAAEBAQEBAAEBAQAEAAAAAY4AAiEAFE1lYW4gQ1NJIHRyYXZlbCB0aW1lAAAA/9wUPAEAAAIAAgC7AMUAAQEDAZqZmZmZmak/AABmZmZmZmbuPwAABQABAQEAAQEBAA==</t>
  </si>
  <si>
    <t>8.5.2</t>
  </si>
  <si>
    <r>
      <t>s</t>
    </r>
    <r>
      <rPr>
        <vertAlign val="subscript"/>
        <sz val="11"/>
        <color theme="1"/>
        <rFont val="Aptos Narrow"/>
        <family val="2"/>
        <scheme val="minor"/>
      </rPr>
      <t>day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</si>
  <si>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week</t>
    </r>
  </si>
  <si>
    <r>
      <t>s</t>
    </r>
    <r>
      <rPr>
        <vertAlign val="subscript"/>
        <sz val="11"/>
        <color theme="1"/>
        <rFont val="Aptos Narrow"/>
        <family val="2"/>
        <scheme val="minor"/>
      </rPr>
      <t>matched</t>
    </r>
  </si>
  <si>
    <r>
      <t>tw</t>
    </r>
    <r>
      <rPr>
        <vertAlign val="subscript"/>
        <sz val="11"/>
        <color theme="1"/>
        <rFont val="Aptos Narrow"/>
        <family val="2"/>
        <scheme val="minor"/>
      </rPr>
      <t>system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</si>
  <si>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technician</t>
    </r>
  </si>
  <si>
    <r>
      <t>n</t>
    </r>
    <r>
      <rPr>
        <vertAlign val="subscript"/>
        <sz val="11"/>
        <color theme="1"/>
        <rFont val="Aptos Narrow"/>
        <family val="2"/>
        <scheme val="minor"/>
      </rPr>
      <t>queuecounter</t>
    </r>
  </si>
  <si>
    <r>
      <t>tstart</t>
    </r>
    <r>
      <rPr>
        <vertAlign val="subscript"/>
        <sz val="11"/>
        <color theme="1"/>
        <rFont val="Aptos Narrow"/>
        <family val="2"/>
        <scheme val="minor"/>
      </rPr>
      <t>sequencer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</si>
  <si>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sequencerqueue</t>
    </r>
  </si>
  <si>
    <r>
      <t>tfinish</t>
    </r>
    <r>
      <rPr>
        <vertAlign val="subscript"/>
        <sz val="11"/>
        <color theme="1"/>
        <rFont val="Aptos Narrow"/>
        <family val="2"/>
        <scheme val="minor"/>
      </rPr>
      <t>sequencer</t>
    </r>
  </si>
  <si>
    <r>
      <t>tcomplete</t>
    </r>
    <r>
      <rPr>
        <vertAlign val="subscript"/>
        <sz val="11"/>
        <color theme="1"/>
        <rFont val="Aptos Narrow"/>
        <family val="2"/>
        <scheme val="minor"/>
      </rPr>
      <t>sequencer</t>
    </r>
  </si>
  <si>
    <r>
      <t>tstart</t>
    </r>
    <r>
      <rPr>
        <vertAlign val="subscript"/>
        <sz val="11"/>
        <color theme="1"/>
        <rFont val="Aptos Narrow"/>
        <family val="2"/>
        <scheme val="minor"/>
      </rPr>
      <t>validation</t>
    </r>
  </si>
  <si>
    <r>
      <t>tfinish</t>
    </r>
    <r>
      <rPr>
        <vertAlign val="subscript"/>
        <sz val="11"/>
        <color theme="1"/>
        <rFont val="Aptos Narrow"/>
        <family val="2"/>
        <scheme val="minor"/>
      </rPr>
      <t>validation</t>
    </r>
  </si>
  <si>
    <r>
      <t>Number of samples processed in one week - (N</t>
    </r>
    <r>
      <rPr>
        <vertAlign val="subscript"/>
        <sz val="11"/>
        <color theme="1"/>
        <rFont val="Aptos Narrow"/>
        <family val="2"/>
        <scheme val="minor"/>
      </rPr>
      <t>week</t>
    </r>
    <r>
      <rPr>
        <sz val="11"/>
        <color theme="1"/>
        <rFont val="Aptos Narrow"/>
        <family val="2"/>
        <scheme val="minor"/>
      </rPr>
      <t>)</t>
    </r>
  </si>
  <si>
    <r>
      <t>Number of samples matched in one week - (n</t>
    </r>
    <r>
      <rPr>
        <vertAlign val="subscript"/>
        <sz val="11"/>
        <color theme="1"/>
        <rFont val="Aptos Narrow"/>
        <family val="2"/>
        <scheme val="minor"/>
      </rPr>
      <t>matched</t>
    </r>
    <r>
      <rPr>
        <sz val="11"/>
        <color theme="1"/>
        <rFont val="Aptos Narrow"/>
        <family val="2"/>
        <scheme val="minor"/>
      </rPr>
      <t>)</t>
    </r>
  </si>
  <si>
    <r>
      <t>Mean time to process one sample -  mean(t</t>
    </r>
    <r>
      <rPr>
        <vertAlign val="subscript"/>
        <sz val="11"/>
        <color theme="1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>)</t>
    </r>
  </si>
  <si>
    <t>Percentage of samples processed in one day - P(&lt;24 hours)</t>
  </si>
  <si>
    <r>
      <t>Number of samples processed in 24 hours - (N</t>
    </r>
    <r>
      <rPr>
        <vertAlign val="subscript"/>
        <sz val="11"/>
        <color theme="1"/>
        <rFont val="Aptos Narrow"/>
        <family val="2"/>
        <scheme val="minor"/>
      </rPr>
      <t>day</t>
    </r>
    <r>
      <rPr>
        <sz val="11"/>
        <color theme="1"/>
        <rFont val="Aptos Narrow"/>
        <family val="2"/>
        <scheme val="minor"/>
      </rPr>
      <t>)</t>
    </r>
  </si>
  <si>
    <r>
      <t>Mean queue time in the system -  mean(tw</t>
    </r>
    <r>
      <rPr>
        <vertAlign val="subscript"/>
        <sz val="11"/>
        <color theme="1"/>
        <rFont val="Aptos Narrow"/>
        <family val="2"/>
        <scheme val="minor"/>
      </rPr>
      <t>system</t>
    </r>
    <r>
      <rPr>
        <sz val="11"/>
        <color theme="1"/>
        <rFont val="Aptos Narrow"/>
        <family val="2"/>
        <scheme val="minor"/>
      </rPr>
      <t>)</t>
    </r>
  </si>
  <si>
    <t>Sensitivity Analysis - Total input time</t>
  </si>
  <si>
    <t>GF1_rK0qDwEAEwD4AAwjACcAPABfAHMAdACCAJAA0gD0AO4AKwD//wAAAAAAAAEEAAAAAAdHZW5lcmFsAAAAARRNZWFuIENTSSB0cmF2ZWwgdGltZQEJU2NlbmFyaW8xAQEQAAIAAQpTdGF0aXN0aWNzAwEBAP8BAQEBAQABAQEABAAAAAEBAQEBAAEBAQAEAAAAApcAArwAAiEAFE1lYW4gQ1NJIHRyYXZlbCB0aW1lAAAA/9wUPAEAAAIAAgASAAlTY2VuYXJpbzIAASUBAAACAAIA2gDkAAEBAwGamZmZmZmpPwAAZmZmZmZm7j8AAAUAAQEBAAEBAQA=</t>
  </si>
  <si>
    <t>GF1_rK0qDwEAEwANAQwjACcAPABoAHwAfQCLAJkA5AAJAf8AKwD//wAABAAAAAEEAAAAAAdHZW5lcmFsAAAAAR1NZWFuIFRpbWUgdG8gcHJvY2VzcyBhIHNhbXBsZQEJU2NlbmFyaW8yAQEQAAIAAQpTdGF0aXN0aWNzAwEBAP8BAQEBAQABAQEABAAAAAEBAQEBAAEBAQAEAAAAAqAAAs4AAioAHU1lYW4gVGltZSB0byBwcm9jZXNzIGEgc2FtcGxlAAAA/9wUPAEAAAIAAgASAAlTY2VuYXJpbzIAASUBAAACAAIA7AD2AAEBAwGamZmZmZmpPwAAAAAAAAAA8H8BBQABAQEETWVhbgEBAQA=</t>
  </si>
  <si>
    <t>GF1_rK0qDwEAEwAOAQwjACcAPABoAHwAfQCLAJkA5AAKAQABKwD//wAAAAAAAAEEAAAAAAdHZW5lcmFsAAAAAR1NZWFuIFRpbWUgdG8gcHJvY2VzcyBhIHNhbXBsZQEJU2NlbmFyaW8yAQEQAAIAAQpTdGF0aXN0aWNzAwEBAP8BAQEBAQABAQEABAAAAAEBAQEBAAEBAQAEAAAAAqAAAs4AAioAHU1lYW4gVGltZSB0byBwcm9jZXNzIGEgc2FtcGxlAAAA/9wUPAEAAAIAAgASAAlTY2VuYXJpbzIAASUBAAACAAIA7AD2AAEBAwGamZmZmZmpPwAAZmZmZmZm7j8AAAUAAQEBBE1lYW4BAQEA</t>
  </si>
  <si>
    <t>GF1_4VKXXwEAEwBeAQwjACcAOQCEAJQAlQCjALEAAAAAAFYBKAD//wAAAQEEAAAAAAdHZW5lcmFsAAAAARRTZW5zaXRpdml0eSBBbmFseXNpcwExSW5wdXRzIFJhbmtlZCBieSBFZmZlY3Qgb24gT3V0cHV0IE1lYW4NClNjZW5hcmlvMgEBDAABAAEGTGVnZW5kAwABAP8BAQEBAQABAQEABAAAAAEBAQEBAAEBAQAEAAAACtAACPMACP4ACAkBCBQBCB8BCCoBCDUBCEABCEsBCCEAFFNlbnNpdGl2aXR5IEFuYWx5c2lzAAAA/9wUPAEAAAIACQAAAAElAQAAAgAJAAAAAk8BAAACAAkAAAADjAEAAAIACQAAAARMAQAAAgAJAAAABTkBAAACAAkAAAAGTgEAAAIACQAAAAcjAQAAAgAJAAAACCkBAAACAAkAAAAJYAEAAAIABQABAQEAAAE=</t>
  </si>
  <si>
    <t>GF1_4VKXXwEAEwBsAQwjACcAOQCEAJkAmgCoALYAAAAAAGQBKAD//wAAAQEEAAAAAAdHZW5lcmFsAAAAARRTZW5zaXRpdml0eSBBbmFseXNpcwExSW5wdXRzIFJhbmtlZCBieSBFZmZlY3Qgb24gT3V0cHV0IE1lYW4NClNjZW5hcmlvMQEBEQABAAELU3RhdHNMZWdlbmQDAQEA/wEAAQEBAAEBAQAEAAAAAQABAQEAAQEBAAQAAAAK1QAI+AAIDAEIFwEIIgEILQEIOAEIQwEITgEIWQEIIQAUU2Vuc2l0aXZpdHkgQW5hbHlzaXMAAAD/3BQ8AQAAAgASAAlTY2VuYXJpbzIAASUBAAACAAkAAAACTwEAAAIACQAAAAOMAQAAAgAJAAAABEwBAAACAAkAAAAFOQEAAAIACQAAAAZOAQAAAgAJAAAAByMBAAACAAkAAAAIKQEAAAIACQAAAAlgAQAAAgAFAAEBAQAAAQ==</t>
  </si>
  <si>
    <t>GF1_rK0qDwEAEwAOAQwjACcAPABoAHwAfQCLAJkA5AAKAQABKwD//wAAAQAAAAEEAAAAAAdHZW5lcmFsAAAAAR1NZWFuIFRpbWUgdG8gcHJvY2VzcyBhIHNhbXBsZQEJU2NlbmFyaW8xAQEQAAIAAQpTdGF0aXN0aWNzAwEBAP8BAQEBAQABAQEABAAAAAEBAQEBAAEBAQAEAAAAAqAAAs4AAioAHU1lYW4gVGltZSB0byBwcm9jZXNzIGEgc2FtcGxlAAAA/9wUPAEAAAIAAgASAAlTY2VuYXJpbzIAASUBAAACAAIA7AD2AAEBAwGYmZmZmZmpPwAAZmZmZmZm7j8AAAUAAQEBBE1lYW4BAQEA</t>
  </si>
  <si>
    <t>GF1_rK0qDwEAEwAbAQwjACcAPABoAHwAfQCLAJkA5AAXAQABKwD//wAABAAAAAEEAAAAAAdHZW5lcmFsAAAAAR1NZWFuIFRpbWUgdG8gcHJvY2VzcyBhIHNhbXBsZQEJU2NlbmFyaW8yAQEQAAIAAQpTdGF0aXN0aWNzAwEBAP8BAQEBAQABAQEABAAAAAEBAQEBAAEBAQAEAAAAAqAAAs4AAioAHU1lYW4gVGltZSB0byBwcm9jZXNzIGEgc2FtcGxlAAAA/9wUPAEAAAIAAgASAAlTY2VuYXJpbzIAASUBAAACAAIA7AD2AAEBAwGYmZmZmZmpPwABZmZmZmZm7j8AAQUAAQEBEU1lYW4KUDEoNSkKUDIoOTUpAQEBAA==</t>
  </si>
  <si>
    <t>GF1_rK0qDwEAEwAOAQwjACcAPABoAHwAfQCLAJkA5AAKAQABKwD//wAAAAAAAAEEAAAAAAdHZW5lcmFsAAAAAR1NZWFuIFRpbWUgdG8gcHJvY2VzcyBhIHNhbXBsZQEJU2NlbmFyaW8xAQEQAAIAAQpTdGF0aXN0aWNzAwEBAP8BAQEBAQABAQEABAAAAAEBAQEBAAEBAQAEAAAAAqAAAs4AAioAHU1lYW4gVGltZSB0byBwcm9jZXNzIGEgc2FtcGxlAAAA/9wUPAEAAAIAAgASAAlTY2VuYXJpbzIAASUBAAACAAIA7AD2AAEBAwGamZmZmZmpPwAAZmZmZmZm7j8AAAUAAQEBBE1lYW4BAQEA</t>
  </si>
  <si>
    <t>GF1_rK0qDwEAEwA2AQwjACcAPACsALwAvQDLANkAEAEyASwBKwD//wAAAAAAAAEEAAAAAAdHZW5lcmFsAAAAAR1NZWFuIFRpbWUgdG8gcHJvY2VzcyBhIHNhbXBsZQAdTWVhbiBUb3RhbCB0aW1lIGluIHRoZSBzeXN0ZW0PQWxsIFNpbXVsYXRpb25zAB9TaW11bGF0aW9ucyBmb3IgTUMgYW5kIFdoYXRJRiAzAQwAAQEBBkxlZ2VuZAMAAQD/AQEBAQEAAQEBAAQAAAABAQEBAQABAQEABAAAAALgAAL6AAIWAAlTY2VuYXJpbzEAAAD/3BQ8AQAAAgACABIACVNjZW5hcmlvMgABJQEAAAIAAgAYASIBAQEDAZiZmZmZmak/AAFmZmZmZmbuPwABBQABAQEAAQEBAA==</t>
  </si>
  <si>
    <t>GF1_rK0qDwEAEwAwAQwjACcAPAB8AJAAkQCfAK0ADAEsASYBKwD//wAAAAAAAAEEAAAAAAdHZW5lcmFsAAAAATFQZXJjZW50YWdlIG9mIFNhbXBsZXMgcHJvY2Vzc2VkIGluIHVuZGVyIDI0IGhvdXJzAQlTY2VuYXJpbzEBARAAAgABClN0YXRpc3RpY3MDAQEA/wEBAQEBAAEBAQAEAAAAAQEBAQEAAQEBAAQAAAACtAAC9gACPgAxUGVyY2VudGFnZSBvZiBTYW1wbGVzIHByb2Nlc3NlZCBpbiB1bmRlciAyNCBob3VycwAAAP/cFDwBAAACAAIAEgAJU2NlbmFyaW8yAAElAQAAAgACABQBHQEBAQMBAAAAAAAASUABAAAAAAAA8H8BBQABAQEAAQEBAA==</t>
  </si>
  <si>
    <t>GF1_rK0qDwEAEwAKAQwjACcAPABoAHwAfQCLAJkA5AAGAQABKwD//wAAAAAAAAEEAAAAAAdHZW5lcmFsAAAAAR1NZWFuIFRpbWUgdG8gcHJvY2VzcyBhIHNhbXBsZQEJU2NlbmFyaW8xAQEQAAIAAQpTdGF0aXN0aWNzAwEBAP8BAQEBAQABAQEABAAAAAEBAQEBAAEBAQAEAAAAAqAAAs4AAioAHU1lYW4gVGltZSB0byBwcm9jZXNzIGEgc2FtcGxlAAAA/9wUPAEAAAIAAgASAAlTY2VuYXJpbzIAASUBAAACAAIA7AD2AAEBAwGamZmZmZmpPwAAZmZmZmZm7j8AAAUAAQEBAAEBAQA=</t>
  </si>
  <si>
    <t>GF1_rK0qDwEAEwBrAQwjACcAPAC3AMsAzADaAOgARwFnAWEBKwD//wAABAAAAAEEAAAAAAdHZW5lcmFsAAAAATFQZXJjZW50YWdlIG9mIFNhbXBsZXMgcHJvY2Vzc2VkIGluIHVuZGVyIDI0IGhvdXJzADFQZXJjZW50YWdlIG9mIHNhbXBsZXMgcHJvY2Vzc2VkIGluIHVuZGVyIDI0IGhvdXJzCVNjZW5hcmlvMgAIV2hhdElmIDEBEAACAAEKU3RhdGlzdGljcwMBAQD/AQEBAQEAAQEBAAQAAAABAQEBAQABAQEABAAAAALvAAIxAQI+ADFQZXJjZW50YWdlIG9mIFNhbXBsZXMgcHJvY2Vzc2VkIGluIHVuZGVyIDI0IGhvdXJzAAAA/9wUPAEAAAIAAgASAAlTY2VuYXJpbzIAASUBAAACAAIATwFYAQEBAwEAAAAAAABJQAEAAAAAAADwfwEFAAEBAQABAQEA</t>
  </si>
  <si>
    <t>GF1_rK0qDwEAEwAwAQwjACcAPAB8AJAAkQCfAK0ADAEsASYBKwD//wAAAwAAAAEEAAAAAAdHZW5lcmFsAAAAATFQZXJjZW50YWdlIG9mIFNhbXBsZXMgcHJvY2Vzc2VkIGluIHVuZGVyIDI0IGhvdXJzAQlTY2VuYXJpbzEBARAAAgABClN0YXRpc3RpY3MDAQEA/wEBAQEBAAEBAQAEAAAAAQEBAQEAAQEBAAQAAAACtAAC9gACPgAxUGVyY2VudGFnZSBvZiBTYW1wbGVzIHByb2Nlc3NlZCBpbiB1bmRlciAyNCBob3VycwAAAP/cFDwBAAACAAIAEgAJU2NlbmFyaW8yAAElAQAAAgACABQBHQEBAQMBAAAAAAAASUABAAAAAAAA8H8BBQABAQEAAQEBAA==</t>
  </si>
  <si>
    <t>GF1_rK0qDwEAEwA5AQwjACcAPACFAJkAmgCoALYAFQE1AS8BKwD//wAABAAAAAEEAAAAAAdHZW5lcmFsAAAAATFQZXJjZW50YWdlIG9mIFNhbXBsZXMgcHJvY2Vzc2VkIGluIHVuZGVyIDI0IGhvdXJzAQlTY2VuYXJpbzIACFdoYXRJZiAzARAAAgABClN0YXRpc3RpY3MDAQEA/wEBAQEBAAEBAQAEAAAAAQEBAQEAAQEBAAQAAAACvQAC/wACPgAxUGVyY2VudGFnZSBvZiBTYW1wbGVzIHByb2Nlc3NlZCBpbiB1bmRlciAyNCBob3VycwAAAP/cFDwBAAACAAIAEgAJU2NlbmFyaW8yAAElAQAAAgACAB0BJgEBAQMBAAAAAAAASUABAAAAAAAA8H8BBQABAQEAAQEBAA==</t>
  </si>
  <si>
    <t>GF1_rK0qDwEAEwA5AQwjACcAPACFAJkAmgCoALYAFQE1AS8BKwD//wAABAAAAAEEAAAAAAdHZW5lcmFsAAAAATFQZXJjZW50YWdlIG9mIFNhbXBsZXMgcHJvY2Vzc2VkIGluIHVuZGVyIDI0IGhvdXJzAQlTY2VuYXJpbzIACFdoYXRJZiAyARAAAgABClN0YXRpc3RpY3MDAQEA/wEBAQEBAAEBAQAEAAAAAQEBAQEAAQEBAAQAAAACvQAC/wACPgAxUGVyY2VudGFnZSBvZiBTYW1wbGVzIHByb2Nlc3NlZCBpbiB1bmRlciAyNCBob3VycwAAAP/cFDwBAAACAAIAEgAJU2NlbmFyaW8yAAElAQAAAgACAB0BJgEBAQMBAAAAAAAASUABAAAAAAAA8H8BBQABAQEAAQEBAA==</t>
  </si>
  <si>
    <t>GF1_rK0qDwEAEwBrAQwjACcAPAC6AM4AzwDdAOsARwFnAWEBKwD//wAABAAAAAEEAAAAAAdHZW5lcmFsAAAAATFQZXJjZW50YWdlIG9mIFNhbXBsZXMgcHJvY2Vzc2VkIGluIHVuZGVyIDI0IGhvdXJzADFQZXJjZW50YWdlIG9mIHNhbXBsZXMgcHJvY2Vzc2VkIGluIHVuZGVyIDI0IGhvdXJzCVNjZW5hcmlvMQALTW9udGUgQ2FybG8BEAACAAEKU3RhdGlzdGljcwMBAQD/AQEBAQEAAQEBAAQAAAABAQEBAQABAQEABAAAAALyAAI0AQI+ADFQZXJjZW50YWdlIG9mIFNhbXBsZXMgcHJvY2Vzc2VkIGluIHVuZGVyIDI0IGhvdXJzAAAA/9wUPAEAAAIAAgAPAAZ0YXJnZXQAASUBAAACAAIATwFYAQEBAwEAAAAAAABJQAEAAAAAAADwfwEFAAEBAQABAQ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</si>
</sst>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8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164" fontId="0" fillId="0" borderId="1" xfId="0" applyNumberFormat="1" applyBorder="1"/>
    <xf numFmtId="0" fontId="0" fillId="0" borderId="2" xfId="0" applyBorder="1"/>
    <xf numFmtId="0" fontId="1" fillId="0" borderId="1" xfId="0" applyFont="1" applyBorder="1"/>
    <xf numFmtId="0" fontId="1" fillId="5" borderId="1" xfId="0" applyFont="1" applyFill="1" applyBorder="1"/>
    <xf numFmtId="0" fontId="0" fillId="3" borderId="2" xfId="0" applyFill="1" applyBorder="1"/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0" borderId="9" xfId="0" applyBorder="1"/>
    <xf numFmtId="0" fontId="0" fillId="4" borderId="9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5" xfId="0" applyBorder="1"/>
    <xf numFmtId="0" fontId="0" fillId="0" borderId="17" xfId="0" applyBorder="1"/>
    <xf numFmtId="0" fontId="0" fillId="6" borderId="6" xfId="0" applyFill="1" applyBorder="1"/>
    <xf numFmtId="0" fontId="0" fillId="6" borderId="7" xfId="0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6" fillId="4" borderId="1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6" fillId="4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0" fillId="6" borderId="38" xfId="0" applyFill="1" applyBorder="1"/>
    <xf numFmtId="0" fontId="0" fillId="0" borderId="19" xfId="0" applyBorder="1"/>
    <xf numFmtId="0" fontId="0" fillId="0" borderId="26" xfId="0" applyBorder="1"/>
    <xf numFmtId="0" fontId="1" fillId="5" borderId="1" xfId="0" applyFont="1" applyFill="1" applyBorder="1" applyAlignment="1">
      <alignment horizontal="left"/>
    </xf>
    <xf numFmtId="0" fontId="6" fillId="4" borderId="39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1" xfId="0" applyFont="1" applyBorder="1"/>
    <xf numFmtId="0" fontId="7" fillId="0" borderId="1" xfId="0" quotePrefix="1" applyFont="1" applyBorder="1"/>
    <xf numFmtId="0" fontId="7" fillId="3" borderId="1" xfId="0" applyFont="1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29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3" borderId="3" xfId="0" applyFill="1" applyBorder="1"/>
    <xf numFmtId="0" fontId="0" fillId="3" borderId="0" xfId="0" applyFill="1"/>
    <xf numFmtId="0" fontId="0" fillId="3" borderId="40" xfId="0" applyFill="1" applyBorder="1"/>
    <xf numFmtId="0" fontId="0" fillId="3" borderId="1" xfId="0" applyFill="1" applyBorder="1"/>
    <xf numFmtId="0" fontId="1" fillId="5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6" fillId="4" borderId="27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 wrapText="1"/>
    </xf>
    <xf numFmtId="0" fontId="6" fillId="6" borderId="26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6" borderId="35" xfId="0" applyFont="1" applyFill="1" applyBorder="1" applyAlignment="1">
      <alignment horizontal="center" vertical="center" wrapText="1"/>
    </xf>
    <xf numFmtId="0" fontId="6" fillId="6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0" fillId="0" borderId="1" xfId="0" applyFill="1" applyBorder="1"/>
    <xf numFmtId="0" fontId="0" fillId="4" borderId="2" xfId="0" applyFill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0" fillId="4" borderId="31" xfId="0" applyFill="1" applyBorder="1"/>
    <xf numFmtId="0" fontId="0" fillId="4" borderId="32" xfId="0" applyFill="1" applyBorder="1"/>
    <xf numFmtId="0" fontId="0" fillId="4" borderId="30" xfId="0" applyFill="1" applyBorder="1"/>
    <xf numFmtId="0" fontId="6" fillId="6" borderId="12" xfId="0" applyFont="1" applyFill="1" applyBorder="1" applyAlignment="1">
      <alignment horizontal="center" vertical="center" wrapText="1"/>
    </xf>
    <xf numFmtId="0" fontId="6" fillId="6" borderId="38" xfId="0" applyFont="1" applyFill="1" applyBorder="1" applyAlignment="1">
      <alignment horizontal="center" vertical="center"/>
    </xf>
    <xf numFmtId="0" fontId="0" fillId="0" borderId="16" xfId="0" applyBorder="1"/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/>
    </xf>
    <xf numFmtId="0" fontId="0" fillId="6" borderId="31" xfId="0" applyFill="1" applyBorder="1"/>
    <xf numFmtId="0" fontId="0" fillId="6" borderId="32" xfId="0" applyFill="1" applyBorder="1"/>
    <xf numFmtId="0" fontId="0" fillId="0" borderId="30" xfId="0" applyBorder="1"/>
    <xf numFmtId="0" fontId="0" fillId="6" borderId="30" xfId="0" applyFill="1" applyBorder="1"/>
    <xf numFmtId="0" fontId="0" fillId="4" borderId="15" xfId="0" applyFill="1" applyBorder="1" applyAlignment="1">
      <alignment horizontal="center" vertical="center"/>
    </xf>
    <xf numFmtId="164" fontId="0" fillId="0" borderId="23" xfId="0" applyNumberFormat="1" applyBorder="1"/>
    <xf numFmtId="164" fontId="0" fillId="0" borderId="15" xfId="0" applyNumberFormat="1" applyBorder="1"/>
    <xf numFmtId="0" fontId="6" fillId="4" borderId="41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 wrapText="1"/>
    </xf>
    <xf numFmtId="0" fontId="6" fillId="6" borderId="41" xfId="0" applyFont="1" applyFill="1" applyBorder="1" applyAlignment="1">
      <alignment horizontal="center" vertical="center"/>
    </xf>
    <xf numFmtId="0" fontId="0" fillId="0" borderId="41" xfId="0" applyBorder="1"/>
    <xf numFmtId="0" fontId="0" fillId="6" borderId="4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4" borderId="4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3025-941A-48BB-93A0-D77C9BDCE856}">
  <dimension ref="A1:X40"/>
  <sheetViews>
    <sheetView workbookViewId="0"/>
  </sheetViews>
  <sheetFormatPr defaultColWidth="25.6328125" defaultRowHeight="14.5" x14ac:dyDescent="0.35"/>
  <sheetData>
    <row r="1" spans="1:24" x14ac:dyDescent="0.35">
      <c r="A1" t="s">
        <v>34</v>
      </c>
      <c r="B1" t="s">
        <v>183</v>
      </c>
    </row>
    <row r="2" spans="1:24" x14ac:dyDescent="0.35">
      <c r="A2" t="s">
        <v>35</v>
      </c>
      <c r="B2">
        <v>4</v>
      </c>
    </row>
    <row r="3" spans="1:24" x14ac:dyDescent="0.35">
      <c r="A3" t="s">
        <v>36</v>
      </c>
      <c r="B3">
        <v>0</v>
      </c>
    </row>
    <row r="5" spans="1:24" x14ac:dyDescent="0.3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J5" t="s">
        <v>43</v>
      </c>
      <c r="K5" t="s">
        <v>44</v>
      </c>
      <c r="L5" t="s">
        <v>45</v>
      </c>
      <c r="N5" t="s">
        <v>46</v>
      </c>
      <c r="O5" t="s">
        <v>47</v>
      </c>
      <c r="P5" t="s">
        <v>48</v>
      </c>
      <c r="R5" t="s">
        <v>49</v>
      </c>
      <c r="S5" t="s">
        <v>50</v>
      </c>
      <c r="T5" t="s">
        <v>51</v>
      </c>
      <c r="V5" t="s">
        <v>52</v>
      </c>
      <c r="W5" t="s">
        <v>53</v>
      </c>
      <c r="X5" t="s">
        <v>54</v>
      </c>
    </row>
    <row r="6" spans="1:24" x14ac:dyDescent="0.35">
      <c r="A6" t="e">
        <f ca="1">ModelRef('whatif 3'!$D$21,1,0,1)</f>
        <v>#NAME?</v>
      </c>
      <c r="B6">
        <v>0</v>
      </c>
      <c r="C6">
        <v>3</v>
      </c>
      <c r="F6">
        <v>0</v>
      </c>
      <c r="J6" t="b">
        <v>1</v>
      </c>
      <c r="K6" t="s">
        <v>216</v>
      </c>
      <c r="L6" t="e">
        <f ca="1">ModelRef('whatif 3'!$D$21,1,0,1)</f>
        <v>#NAME?</v>
      </c>
    </row>
    <row r="7" spans="1:24" x14ac:dyDescent="0.35">
      <c r="A7" t="e">
        <f ca="1">ModelRef('whatif 2'!$D$21,1,0,1)</f>
        <v>#NAME?</v>
      </c>
      <c r="B7">
        <v>0</v>
      </c>
      <c r="C7">
        <v>3</v>
      </c>
      <c r="F7">
        <v>0</v>
      </c>
      <c r="J7" t="b">
        <v>1</v>
      </c>
      <c r="K7" t="s">
        <v>217</v>
      </c>
      <c r="L7" t="e">
        <f ca="1">ModelRef('whatif 2'!$D$21,1,0,1)</f>
        <v>#NAME?</v>
      </c>
    </row>
    <row r="8" spans="1:24" x14ac:dyDescent="0.35">
      <c r="A8" t="e">
        <f ca="1">ModelRef('whatif 2'!$D$17,1,0,1)</f>
        <v>#NAME?</v>
      </c>
      <c r="B8">
        <v>0</v>
      </c>
      <c r="C8">
        <v>3</v>
      </c>
      <c r="F8">
        <v>0</v>
      </c>
      <c r="J8" t="b">
        <v>1</v>
      </c>
      <c r="K8" t="s">
        <v>204</v>
      </c>
      <c r="L8" t="e">
        <f ca="1">ModelRef('whatif 2'!$D$17,1,0,1)</f>
        <v>#NAME?</v>
      </c>
    </row>
    <row r="9" spans="1:24" x14ac:dyDescent="0.35">
      <c r="A9" t="e">
        <f ca="1">ModelRef('whatif 1'!$D$17,1,0,1)</f>
        <v>#NAME?</v>
      </c>
      <c r="B9">
        <v>0</v>
      </c>
      <c r="C9">
        <v>3</v>
      </c>
      <c r="F9">
        <v>0</v>
      </c>
      <c r="J9" t="b">
        <v>1</v>
      </c>
      <c r="K9" t="s">
        <v>205</v>
      </c>
      <c r="L9" t="e">
        <f ca="1">ModelRef('whatif 1'!$D$17,1,0,1)</f>
        <v>#NAME?</v>
      </c>
    </row>
    <row r="10" spans="1:24" x14ac:dyDescent="0.35">
      <c r="A10" t="e">
        <f ca="1">ModelRef(Variables!$N$25,1,0,1)</f>
        <v>#NAME?</v>
      </c>
      <c r="B10">
        <v>1</v>
      </c>
      <c r="C10">
        <v>3</v>
      </c>
      <c r="F10">
        <v>2</v>
      </c>
      <c r="N10" t="s">
        <v>176</v>
      </c>
      <c r="O10" t="s">
        <v>206</v>
      </c>
      <c r="P10" t="e">
        <f ca="1">ModelRef(Variables!$N$25,1,0,1)</f>
        <v>#NAME?</v>
      </c>
    </row>
    <row r="11" spans="1:24" x14ac:dyDescent="0.35">
      <c r="A11" t="e">
        <f ca="1">ModelRef('Monte Carlo'!$D$6,1,0,0)</f>
        <v>#NAME?</v>
      </c>
      <c r="B11">
        <v>0</v>
      </c>
      <c r="C11">
        <v>3</v>
      </c>
      <c r="F11">
        <v>0</v>
      </c>
      <c r="J11" t="b">
        <v>1</v>
      </c>
      <c r="K11" t="s">
        <v>182</v>
      </c>
      <c r="L11" t="e">
        <f ca="1">ModelRef('Monte Carlo'!$D$6,1,0,0)</f>
        <v>#NAME?</v>
      </c>
    </row>
    <row r="12" spans="1:24" x14ac:dyDescent="0.35">
      <c r="A12" t="e">
        <f ca="1">ModelRef('Monte Carlo'!$D$10,1,0,0)</f>
        <v>#NAME?</v>
      </c>
      <c r="B12">
        <v>1</v>
      </c>
      <c r="C12">
        <v>3</v>
      </c>
      <c r="F12">
        <v>0</v>
      </c>
      <c r="N12" t="s">
        <v>176</v>
      </c>
      <c r="O12" t="s">
        <v>181</v>
      </c>
      <c r="P12" t="e">
        <f ca="1">ModelRef('Monte Carlo'!$D$10,1,0,0)</f>
        <v>#NAME?</v>
      </c>
    </row>
    <row r="13" spans="1:24" x14ac:dyDescent="0.35">
      <c r="A13" t="e">
        <f ca="1">ModelRef(Variables!$N$25,1,0,0)</f>
        <v>#NAME?</v>
      </c>
      <c r="B13">
        <v>1</v>
      </c>
      <c r="C13">
        <v>3</v>
      </c>
      <c r="F13">
        <v>2</v>
      </c>
      <c r="N13" t="s">
        <v>176</v>
      </c>
      <c r="O13" t="s">
        <v>207</v>
      </c>
      <c r="P13" t="e">
        <f ca="1">ModelRef(Variables!$N$25,1,0,0)</f>
        <v>#NAME?</v>
      </c>
      <c r="R13" t="s">
        <v>178</v>
      </c>
      <c r="S13" t="s">
        <v>179</v>
      </c>
      <c r="T13" t="e">
        <f ca="1">ModelRef(Variables!$N$25,1,0,0)</f>
        <v>#NAME?</v>
      </c>
      <c r="V13" t="s">
        <v>176</v>
      </c>
      <c r="W13" t="s">
        <v>177</v>
      </c>
    </row>
    <row r="14" spans="1:24" x14ac:dyDescent="0.35">
      <c r="A14" t="e">
        <f ca="1">ModelRef('whatif 1'!$D$21,1,0,1)</f>
        <v>#NAME?</v>
      </c>
      <c r="B14">
        <v>0</v>
      </c>
      <c r="C14">
        <v>3</v>
      </c>
      <c r="F14">
        <v>0</v>
      </c>
      <c r="J14" t="b">
        <v>1</v>
      </c>
      <c r="K14" t="s">
        <v>214</v>
      </c>
      <c r="L14" t="e">
        <f ca="1">ModelRef('whatif 1'!$D$21,1,0,1)</f>
        <v>#NAME?</v>
      </c>
    </row>
    <row r="15" spans="1:24" x14ac:dyDescent="0.35">
      <c r="A15" t="e">
        <f ca="1">ModelRef('whatif 3'!$D$14,1,0,0)</f>
        <v>#NAME?</v>
      </c>
      <c r="B15">
        <v>0</v>
      </c>
      <c r="C15">
        <v>3</v>
      </c>
      <c r="F15">
        <v>0</v>
      </c>
      <c r="J15" t="b">
        <v>1</v>
      </c>
      <c r="K15" t="s">
        <v>172</v>
      </c>
      <c r="L15" t="e">
        <f ca="1">ModelRef('whatif 3'!$D$14,1,0,-1)</f>
        <v>#NAME?</v>
      </c>
    </row>
    <row r="16" spans="1:24" x14ac:dyDescent="0.35">
      <c r="A16" t="e">
        <f ca="1">ModelRef('whatif 2'!$D$14,1,0,0)</f>
        <v>#NAME?</v>
      </c>
      <c r="B16">
        <v>0</v>
      </c>
      <c r="C16">
        <v>3</v>
      </c>
      <c r="F16">
        <v>0</v>
      </c>
      <c r="J16" t="b">
        <v>1</v>
      </c>
      <c r="K16" t="s">
        <v>172</v>
      </c>
      <c r="L16" t="e">
        <f ca="1">ModelRef('whatif 2'!$D$14,1,0,-1)</f>
        <v>#NAME?</v>
      </c>
    </row>
    <row r="17" spans="1:12" x14ac:dyDescent="0.35">
      <c r="A17" t="e">
        <f ca="1">ModelRef('whatif 1'!$D$15,1,0,0)</f>
        <v>#NAME?</v>
      </c>
      <c r="B17">
        <v>0</v>
      </c>
      <c r="C17">
        <v>3</v>
      </c>
      <c r="F17">
        <v>0</v>
      </c>
      <c r="J17" t="b">
        <v>1</v>
      </c>
      <c r="K17" t="s">
        <v>173</v>
      </c>
      <c r="L17" t="e">
        <f ca="1">ModelRef('whatif 1'!$D$15,1,0,-1)</f>
        <v>#NAME?</v>
      </c>
    </row>
    <row r="18" spans="1:12" x14ac:dyDescent="0.35">
      <c r="A18" t="e">
        <f ca="1">ModelRef('whatif 1'!$D$14,1,0,0)</f>
        <v>#NAME?</v>
      </c>
      <c r="B18">
        <v>0</v>
      </c>
      <c r="C18">
        <v>3</v>
      </c>
      <c r="F18">
        <v>0</v>
      </c>
      <c r="J18" t="b">
        <v>1</v>
      </c>
      <c r="K18" t="s">
        <v>172</v>
      </c>
      <c r="L18" t="e">
        <f ca="1">ModelRef('whatif 1'!$D$14,1,0,-1)</f>
        <v>#NAME?</v>
      </c>
    </row>
    <row r="19" spans="1:12" x14ac:dyDescent="0.35">
      <c r="A19" t="e">
        <f ca="1">ModelRef('whatif 3'!$D$9,1,0,0)</f>
        <v>#NAME?</v>
      </c>
      <c r="B19">
        <v>0</v>
      </c>
      <c r="C19">
        <v>3</v>
      </c>
      <c r="F19">
        <v>0</v>
      </c>
      <c r="J19" t="b">
        <v>1</v>
      </c>
      <c r="K19" t="s">
        <v>168</v>
      </c>
      <c r="L19" t="e">
        <f ca="1">ModelRef('whatif 3'!$D$9,1,0,-1)</f>
        <v>#NAME?</v>
      </c>
    </row>
    <row r="20" spans="1:12" x14ac:dyDescent="0.35">
      <c r="A20" t="e">
        <f ca="1">ModelRef('whatif 3'!$D$8,1,0,0)</f>
        <v>#NAME?</v>
      </c>
      <c r="B20">
        <v>0</v>
      </c>
      <c r="C20">
        <v>3</v>
      </c>
      <c r="F20">
        <v>0</v>
      </c>
      <c r="J20" t="b">
        <v>1</v>
      </c>
      <c r="K20" t="s">
        <v>170</v>
      </c>
      <c r="L20" t="e">
        <f ca="1">ModelRef('whatif 3'!$D$8,1,0,-1)</f>
        <v>#NAME?</v>
      </c>
    </row>
    <row r="21" spans="1:12" x14ac:dyDescent="0.35">
      <c r="A21" t="e">
        <f ca="1">ModelRef('whatif 3'!$D$7,1,0,0)</f>
        <v>#NAME?</v>
      </c>
      <c r="B21">
        <v>0</v>
      </c>
      <c r="C21">
        <v>3</v>
      </c>
      <c r="F21">
        <v>0</v>
      </c>
      <c r="J21" t="b">
        <v>1</v>
      </c>
      <c r="K21" t="s">
        <v>171</v>
      </c>
      <c r="L21" t="e">
        <f ca="1">ModelRef('whatif 3'!$D$7,1,0,-1)</f>
        <v>#NAME?</v>
      </c>
    </row>
    <row r="22" spans="1:12" x14ac:dyDescent="0.35">
      <c r="A22" t="e">
        <f ca="1">ModelRef('whatif 2'!$D$9,1,0,0)</f>
        <v>#NAME?</v>
      </c>
      <c r="B22">
        <v>0</v>
      </c>
      <c r="C22">
        <v>3</v>
      </c>
      <c r="F22">
        <v>0</v>
      </c>
      <c r="J22" t="b">
        <v>1</v>
      </c>
      <c r="K22" t="s">
        <v>168</v>
      </c>
      <c r="L22" t="e">
        <f ca="1">ModelRef('whatif 2'!$D$9,1,0,-1)</f>
        <v>#NAME?</v>
      </c>
    </row>
    <row r="23" spans="1:12" x14ac:dyDescent="0.35">
      <c r="A23" t="e">
        <f ca="1">ModelRef('whatif 2'!$D$8,1,0,0)</f>
        <v>#NAME?</v>
      </c>
      <c r="B23">
        <v>0</v>
      </c>
      <c r="C23">
        <v>3</v>
      </c>
      <c r="F23">
        <v>0</v>
      </c>
      <c r="J23" t="b">
        <v>1</v>
      </c>
      <c r="K23" t="s">
        <v>170</v>
      </c>
      <c r="L23" t="e">
        <f ca="1">ModelRef('whatif 2'!$D$8,1,0,-1)</f>
        <v>#NAME?</v>
      </c>
    </row>
    <row r="24" spans="1:12" x14ac:dyDescent="0.35">
      <c r="A24" t="e">
        <f ca="1">ModelRef('whatif 2'!$D$7,1,0,0)</f>
        <v>#NAME?</v>
      </c>
      <c r="B24">
        <v>0</v>
      </c>
      <c r="C24">
        <v>3</v>
      </c>
      <c r="F24">
        <v>0</v>
      </c>
      <c r="J24" t="b">
        <v>1</v>
      </c>
      <c r="K24" t="s">
        <v>171</v>
      </c>
      <c r="L24" t="e">
        <f ca="1">ModelRef('whatif 2'!$D$7,1,0,-1)</f>
        <v>#NAME?</v>
      </c>
    </row>
    <row r="25" spans="1:12" x14ac:dyDescent="0.35">
      <c r="A25" t="e">
        <f ca="1">ModelRef('whatif 1'!$D$9,1,0,0)</f>
        <v>#NAME?</v>
      </c>
      <c r="B25">
        <v>0</v>
      </c>
      <c r="C25">
        <v>3</v>
      </c>
      <c r="F25">
        <v>0</v>
      </c>
      <c r="J25" t="b">
        <v>1</v>
      </c>
      <c r="K25" t="s">
        <v>168</v>
      </c>
      <c r="L25" t="e">
        <f ca="1">ModelRef('whatif 1'!$D$9,1,0,-1)</f>
        <v>#NAME?</v>
      </c>
    </row>
    <row r="26" spans="1:12" x14ac:dyDescent="0.35">
      <c r="A26" t="e">
        <f ca="1">ModelRef('whatif 1'!$D$7,1,0,0)</f>
        <v>#NAME?</v>
      </c>
      <c r="B26">
        <v>0</v>
      </c>
      <c r="C26">
        <v>3</v>
      </c>
      <c r="F26">
        <v>0</v>
      </c>
      <c r="J26" t="b">
        <v>1</v>
      </c>
      <c r="K26" t="s">
        <v>169</v>
      </c>
      <c r="L26" t="e">
        <f ca="1">ModelRef('whatif 1'!$D$7,1,0,-1)</f>
        <v>#NAME?</v>
      </c>
    </row>
    <row r="27" spans="1:12" x14ac:dyDescent="0.35">
      <c r="A27" t="e">
        <f ca="1">ModelRef('whatif 1'!$D$8,1,0,0)</f>
        <v>#NAME?</v>
      </c>
      <c r="B27">
        <v>0</v>
      </c>
      <c r="C27">
        <v>3</v>
      </c>
      <c r="F27">
        <v>0</v>
      </c>
      <c r="J27" t="b">
        <v>1</v>
      </c>
      <c r="K27" t="s">
        <v>170</v>
      </c>
      <c r="L27" t="e">
        <f ca="1">ModelRef('whatif 1'!$D$8,1,0,-1)</f>
        <v>#NAME?</v>
      </c>
    </row>
    <row r="28" spans="1:12" x14ac:dyDescent="0.35">
      <c r="A28" t="e">
        <f ca="1">ModelRef('Monte Carlo'!$D$17,1,0,0)</f>
        <v>#NAME?</v>
      </c>
      <c r="B28">
        <v>0</v>
      </c>
      <c r="C28">
        <v>3</v>
      </c>
      <c r="F28">
        <v>0</v>
      </c>
      <c r="J28" t="b">
        <v>1</v>
      </c>
      <c r="K28" t="s">
        <v>208</v>
      </c>
      <c r="L28" t="e">
        <f ca="1">ModelRef('Monte Carlo'!$D$17,1,0,0)</f>
        <v>#NAME?</v>
      </c>
    </row>
    <row r="29" spans="1:12" x14ac:dyDescent="0.35">
      <c r="A29" t="e">
        <f ca="1">ModelRef('whatif 3'!$D$17,1,0,1)</f>
        <v>#NAME?</v>
      </c>
      <c r="B29">
        <v>0</v>
      </c>
      <c r="C29">
        <v>2</v>
      </c>
      <c r="D29" t="s">
        <v>175</v>
      </c>
      <c r="F29">
        <v>0</v>
      </c>
      <c r="J29" t="b">
        <v>1</v>
      </c>
      <c r="K29" t="s">
        <v>209</v>
      </c>
      <c r="L29" t="e">
        <f ca="1">ModelRef('whatif 3'!$D$17,1,0,1)</f>
        <v>#NAME?</v>
      </c>
    </row>
    <row r="30" spans="1:12" x14ac:dyDescent="0.35">
      <c r="A30" t="e">
        <f ca="1">ModelRef('whatif 3'!$D$6,1,0,0)</f>
        <v>#NAME?</v>
      </c>
      <c r="B30">
        <v>0</v>
      </c>
      <c r="C30">
        <v>3</v>
      </c>
      <c r="F30">
        <v>0</v>
      </c>
      <c r="J30" t="b">
        <v>1</v>
      </c>
      <c r="K30" t="s">
        <v>174</v>
      </c>
      <c r="L30" t="e">
        <f ca="1">ModelRef('whatif 3'!$D$6,1,0,-1)</f>
        <v>#NAME?</v>
      </c>
    </row>
    <row r="31" spans="1:12" x14ac:dyDescent="0.35">
      <c r="A31" t="e">
        <f ca="1">ModelRef('whatif 2'!$D$6,1,0,0)</f>
        <v>#NAME?</v>
      </c>
      <c r="B31">
        <v>0</v>
      </c>
      <c r="C31">
        <v>3</v>
      </c>
      <c r="F31">
        <v>0</v>
      </c>
      <c r="J31" t="b">
        <v>1</v>
      </c>
      <c r="K31" t="s">
        <v>159</v>
      </c>
      <c r="L31" t="e">
        <f ca="1">ModelRef('whatif 2'!$D$6,1,0,-1)</f>
        <v>#NAME?</v>
      </c>
    </row>
    <row r="32" spans="1:12" x14ac:dyDescent="0.35">
      <c r="A32" t="e">
        <f ca="1">ModelRef('whatif 1'!$D$6,1,0,0)</f>
        <v>#NAME?</v>
      </c>
      <c r="B32">
        <v>0</v>
      </c>
      <c r="C32">
        <v>3</v>
      </c>
      <c r="F32">
        <v>0</v>
      </c>
      <c r="J32" t="b">
        <v>1</v>
      </c>
      <c r="K32" t="s">
        <v>203</v>
      </c>
      <c r="L32" t="e">
        <f ca="1">ModelRef('whatif 1'!$D$6,1,0,0)</f>
        <v>#NAME?</v>
      </c>
    </row>
    <row r="33" spans="1:12" x14ac:dyDescent="0.35">
      <c r="A33" t="e">
        <f ca="1">ModelRef('whatif 2'!$D$17,1,0,0)</f>
        <v>#NAME?</v>
      </c>
      <c r="B33">
        <v>0</v>
      </c>
      <c r="C33">
        <v>3</v>
      </c>
      <c r="F33">
        <v>0</v>
      </c>
      <c r="J33" t="b">
        <v>1</v>
      </c>
      <c r="K33" t="s">
        <v>210</v>
      </c>
      <c r="L33" t="e">
        <f ca="1">ModelRef('whatif 2'!$D$17,1,0,0)</f>
        <v>#NAME?</v>
      </c>
    </row>
    <row r="34" spans="1:12" x14ac:dyDescent="0.35">
      <c r="A34" t="e">
        <f ca="1">ModelRef('whatif 3'!$D$17,1,0,0)</f>
        <v>#NAME?</v>
      </c>
      <c r="B34">
        <v>0</v>
      </c>
      <c r="C34">
        <v>2</v>
      </c>
      <c r="D34" t="s">
        <v>175</v>
      </c>
      <c r="F34">
        <v>0</v>
      </c>
      <c r="J34" t="b">
        <v>1</v>
      </c>
      <c r="K34" t="s">
        <v>211</v>
      </c>
      <c r="L34" t="e">
        <f ca="1">ModelRef('whatif 3'!$D$17,1,0,-1)</f>
        <v>#NAME?</v>
      </c>
    </row>
    <row r="35" spans="1:12" x14ac:dyDescent="0.35">
      <c r="A35" t="e">
        <f ca="1">ModelRef('Monte Carlo'!$D$21,1,0,0)</f>
        <v>#NAME?</v>
      </c>
      <c r="B35">
        <v>0</v>
      </c>
      <c r="C35">
        <v>3</v>
      </c>
      <c r="F35">
        <v>0</v>
      </c>
      <c r="J35" t="b">
        <v>1</v>
      </c>
      <c r="K35" t="s">
        <v>218</v>
      </c>
      <c r="L35" t="e">
        <f ca="1">ModelRef('Monte Carlo'!$D$21,1,0,0)</f>
        <v>#NAME?</v>
      </c>
    </row>
    <row r="36" spans="1:12" x14ac:dyDescent="0.35">
      <c r="A36" t="e">
        <f ca="1">ModelRef('whatif 3'!$D$21,1,0,0)</f>
        <v>#NAME?</v>
      </c>
      <c r="B36">
        <v>0</v>
      </c>
      <c r="C36">
        <v>3</v>
      </c>
      <c r="F36">
        <v>0</v>
      </c>
      <c r="J36" t="b">
        <v>1</v>
      </c>
      <c r="K36" t="s">
        <v>212</v>
      </c>
      <c r="L36" t="e">
        <f ca="1">ModelRef('whatif 3'!$D$21,1,0,0)</f>
        <v>#NAME?</v>
      </c>
    </row>
    <row r="37" spans="1:12" x14ac:dyDescent="0.35">
      <c r="A37" t="e">
        <f ca="1">ModelRef('whatif 2'!$D$21,1,0,0)</f>
        <v>#NAME?</v>
      </c>
      <c r="B37">
        <v>0</v>
      </c>
      <c r="C37">
        <v>3</v>
      </c>
      <c r="F37">
        <v>0</v>
      </c>
      <c r="J37" t="b">
        <v>1</v>
      </c>
      <c r="K37" t="s">
        <v>212</v>
      </c>
      <c r="L37" t="e">
        <f ca="1">ModelRef('whatif 2'!$D$21,1,0,0)</f>
        <v>#NAME?</v>
      </c>
    </row>
    <row r="38" spans="1:12" x14ac:dyDescent="0.35">
      <c r="A38" t="e">
        <f ca="1">ModelRef('whatif 1'!$D$21,1,0,0)</f>
        <v>#NAME?</v>
      </c>
      <c r="B38">
        <v>0</v>
      </c>
      <c r="C38">
        <v>3</v>
      </c>
      <c r="F38">
        <v>0</v>
      </c>
      <c r="J38" t="b">
        <v>1</v>
      </c>
      <c r="K38" t="s">
        <v>215</v>
      </c>
      <c r="L38" t="e">
        <f ca="1">ModelRef('whatif 1'!$D$21,1,0,0)</f>
        <v>#NAME?</v>
      </c>
    </row>
    <row r="39" spans="1:12" x14ac:dyDescent="0.35">
      <c r="A39" t="e">
        <f ca="1">ModelRef('whatif 1'!$D$17,1,0,0)</f>
        <v>#NAME?</v>
      </c>
      <c r="B39">
        <v>0</v>
      </c>
      <c r="C39">
        <v>3</v>
      </c>
      <c r="F39">
        <v>0</v>
      </c>
      <c r="J39" t="b">
        <v>1</v>
      </c>
      <c r="K39" t="s">
        <v>213</v>
      </c>
      <c r="L39" t="e">
        <f ca="1">ModelRef('whatif 1'!$D$17,1,0,0)</f>
        <v>#NAME?</v>
      </c>
    </row>
    <row r="40" spans="1:12" x14ac:dyDescent="0.35">
      <c r="A40" t="e">
        <f ca="1">ModelRef(Variables!$N$8,1,0,0)</f>
        <v>#NAME?</v>
      </c>
      <c r="B40">
        <v>0</v>
      </c>
      <c r="C40">
        <v>3</v>
      </c>
      <c r="F40">
        <v>0</v>
      </c>
      <c r="J40" t="b">
        <v>1</v>
      </c>
      <c r="K40" t="s">
        <v>154</v>
      </c>
      <c r="L40" t="e">
        <f ca="1">ModelRef(Variables!$N$8,1,0,0)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D0C1-86F1-4D96-8A88-CFE966886365}">
  <dimension ref="B2:R25"/>
  <sheetViews>
    <sheetView tabSelected="1" workbookViewId="0">
      <selection activeCell="B2" sqref="B2:J2"/>
    </sheetView>
  </sheetViews>
  <sheetFormatPr defaultRowHeight="14.5" x14ac:dyDescent="0.35"/>
  <cols>
    <col min="1" max="1" width="13.453125" customWidth="1"/>
    <col min="2" max="2" width="39.1796875" bestFit="1" customWidth="1"/>
    <col min="3" max="3" width="17.81640625" bestFit="1" customWidth="1"/>
    <col min="4" max="4" width="11.81640625" bestFit="1" customWidth="1"/>
    <col min="5" max="5" width="19.7265625" bestFit="1" customWidth="1"/>
    <col min="6" max="6" width="10.1796875" bestFit="1" customWidth="1"/>
    <col min="7" max="7" width="11.81640625" bestFit="1" customWidth="1"/>
    <col min="8" max="8" width="34" bestFit="1" customWidth="1"/>
    <col min="9" max="9" width="9.26953125" bestFit="1" customWidth="1"/>
    <col min="10" max="10" width="11.26953125" bestFit="1" customWidth="1"/>
    <col min="11" max="11" width="11.453125" bestFit="1" customWidth="1"/>
    <col min="12" max="12" width="7.81640625" bestFit="1" customWidth="1"/>
    <col min="13" max="13" width="7" bestFit="1" customWidth="1"/>
    <col min="14" max="14" width="25" bestFit="1" customWidth="1"/>
    <col min="15" max="17" width="12" bestFit="1" customWidth="1"/>
    <col min="18" max="18" width="8.1796875" bestFit="1" customWidth="1"/>
    <col min="19" max="20" width="9.26953125" customWidth="1"/>
    <col min="21" max="21" width="25" bestFit="1" customWidth="1"/>
    <col min="22" max="25" width="9.26953125" customWidth="1"/>
  </cols>
  <sheetData>
    <row r="2" spans="2:18" ht="23.5" x14ac:dyDescent="0.55000000000000004">
      <c r="B2" s="48" t="s">
        <v>78</v>
      </c>
      <c r="C2" s="48"/>
      <c r="D2" s="48"/>
      <c r="E2" s="48"/>
      <c r="F2" s="48"/>
      <c r="G2" s="48"/>
      <c r="H2" s="48"/>
      <c r="I2" s="48"/>
      <c r="J2" s="48"/>
    </row>
    <row r="5" spans="2:18" x14ac:dyDescent="0.35">
      <c r="B5" s="6"/>
    </row>
    <row r="6" spans="2:18" x14ac:dyDescent="0.35">
      <c r="B6" s="9" t="s">
        <v>19</v>
      </c>
      <c r="C6" s="9" t="s">
        <v>63</v>
      </c>
      <c r="D6" s="9" t="s">
        <v>20</v>
      </c>
      <c r="E6" s="9" t="s">
        <v>21</v>
      </c>
      <c r="H6" s="7" t="s">
        <v>114</v>
      </c>
      <c r="I6" s="7" t="s">
        <v>63</v>
      </c>
      <c r="J6" s="40" t="s">
        <v>30</v>
      </c>
      <c r="K6" s="41"/>
      <c r="L6" s="41"/>
      <c r="M6" s="42"/>
      <c r="N6" s="7" t="s">
        <v>134</v>
      </c>
      <c r="O6" s="7" t="s">
        <v>135</v>
      </c>
      <c r="P6" s="7" t="s">
        <v>106</v>
      </c>
      <c r="Q6" s="7" t="s">
        <v>107</v>
      </c>
      <c r="R6" s="7" t="s">
        <v>21</v>
      </c>
    </row>
    <row r="7" spans="2:18" x14ac:dyDescent="0.35">
      <c r="B7" s="2" t="s">
        <v>6</v>
      </c>
      <c r="C7" s="46" t="s">
        <v>152</v>
      </c>
      <c r="D7" s="1">
        <v>100</v>
      </c>
      <c r="E7" s="1" t="s">
        <v>7</v>
      </c>
      <c r="H7" s="1"/>
      <c r="I7" s="1"/>
      <c r="J7" s="1" t="s">
        <v>9</v>
      </c>
      <c r="K7" s="1" t="s">
        <v>10</v>
      </c>
      <c r="L7" s="1" t="s">
        <v>11</v>
      </c>
      <c r="M7" s="1" t="s">
        <v>137</v>
      </c>
      <c r="N7" s="3" t="s">
        <v>153</v>
      </c>
      <c r="O7" s="1"/>
      <c r="P7" s="1"/>
      <c r="Q7" s="1"/>
      <c r="R7" s="1"/>
    </row>
    <row r="8" spans="2:18" x14ac:dyDescent="0.35">
      <c r="B8" s="2" t="s">
        <v>27</v>
      </c>
      <c r="C8" s="2" t="s">
        <v>68</v>
      </c>
      <c r="D8" s="1">
        <v>1</v>
      </c>
      <c r="E8" s="1" t="s">
        <v>25</v>
      </c>
      <c r="H8" s="2" t="s">
        <v>112</v>
      </c>
      <c r="I8" s="2" t="s">
        <v>113</v>
      </c>
      <c r="J8" s="1"/>
      <c r="K8" s="1"/>
      <c r="L8" s="1"/>
      <c r="M8" s="1">
        <v>100</v>
      </c>
      <c r="N8" s="1" cm="1">
        <f t="array" aca="1" ref="N8" ca="1">_xll.RiskExpon(M8)</f>
        <v>8.7493387972319141</v>
      </c>
      <c r="O8" s="1" cm="1">
        <f t="array" aca="1" ref="O8" ca="1">_xll.RiskMean(N8)</f>
        <v>8.7493387972319141</v>
      </c>
      <c r="P8" s="1" cm="1">
        <f t="array" aca="1" ref="P8" ca="1">_xll.RiskPercentile(N8,0.05)</f>
        <v>8.7493387972319141</v>
      </c>
      <c r="Q8" s="1" cm="1">
        <f t="array" aca="1" ref="Q8" ca="1">_xll.RiskPercentile(N8,0.95)</f>
        <v>8.7493387972319141</v>
      </c>
      <c r="R8" s="1" t="s">
        <v>7</v>
      </c>
    </row>
    <row r="9" spans="2:18" ht="16.5" x14ac:dyDescent="0.45">
      <c r="B9" s="2" t="s">
        <v>26</v>
      </c>
      <c r="C9" s="2" t="s">
        <v>77</v>
      </c>
      <c r="D9" s="1">
        <f>7*24*60</f>
        <v>10080</v>
      </c>
      <c r="E9" s="1" t="s">
        <v>7</v>
      </c>
      <c r="H9" s="1"/>
      <c r="I9" s="1"/>
      <c r="J9" s="1" t="s">
        <v>9</v>
      </c>
      <c r="K9" s="1" t="s">
        <v>10</v>
      </c>
      <c r="L9" s="1" t="s">
        <v>11</v>
      </c>
      <c r="M9" s="1" t="s">
        <v>137</v>
      </c>
      <c r="N9" s="3" t="s">
        <v>31</v>
      </c>
      <c r="O9" s="1"/>
      <c r="P9" s="1"/>
      <c r="Q9" s="1"/>
      <c r="R9" s="1"/>
    </row>
    <row r="10" spans="2:18" ht="16.5" x14ac:dyDescent="0.45">
      <c r="B10" s="8" t="s">
        <v>111</v>
      </c>
      <c r="C10" s="8" t="s">
        <v>166</v>
      </c>
      <c r="D10" s="5">
        <f>FLOOR(D9/D7,D7)</f>
        <v>100</v>
      </c>
      <c r="E10" s="5" t="s">
        <v>167</v>
      </c>
      <c r="H10" s="2" t="s">
        <v>8</v>
      </c>
      <c r="I10" s="2" t="s">
        <v>76</v>
      </c>
      <c r="J10" s="1">
        <v>40</v>
      </c>
      <c r="K10" s="1">
        <f>((6*M10) -J10-L10)/4</f>
        <v>47.5</v>
      </c>
      <c r="L10" s="1">
        <v>70</v>
      </c>
      <c r="M10" s="1">
        <v>50</v>
      </c>
      <c r="N10" s="1" cm="1">
        <f t="array" aca="1" ref="N10" ca="1">_xll.RiskPert(J10,M10,L10)</f>
        <v>58.592930663191424</v>
      </c>
      <c r="O10" s="1" cm="1">
        <f t="array" aca="1" ref="O10" ca="1">_xll.RiskMean(N10)</f>
        <v>58.592930663191424</v>
      </c>
      <c r="P10" s="1" cm="1">
        <f t="array" aca="1" ref="P10" ca="1">_xll.RiskPercentile(N10,0.05)</f>
        <v>58.592930663191424</v>
      </c>
      <c r="Q10" s="1" cm="1">
        <f t="array" aca="1" ref="Q10" ca="1">_xll.RiskPercentile(N10,0.95)</f>
        <v>58.592930663191424</v>
      </c>
      <c r="R10" s="1" t="s">
        <v>7</v>
      </c>
    </row>
    <row r="11" spans="2:18" ht="16.5" x14ac:dyDescent="0.45">
      <c r="B11" s="2" t="s">
        <v>17</v>
      </c>
      <c r="C11" s="2" t="s">
        <v>70</v>
      </c>
      <c r="D11" s="1">
        <v>1</v>
      </c>
      <c r="E11" s="1" t="s">
        <v>60</v>
      </c>
      <c r="H11" s="1"/>
      <c r="I11" s="1"/>
      <c r="J11" s="1" t="s">
        <v>9</v>
      </c>
      <c r="K11" s="1" t="s">
        <v>10</v>
      </c>
      <c r="L11" s="1" t="s">
        <v>11</v>
      </c>
      <c r="M11" s="1" t="s">
        <v>137</v>
      </c>
      <c r="N11" s="3" t="s">
        <v>32</v>
      </c>
      <c r="O11" s="1"/>
      <c r="P11" s="1"/>
      <c r="Q11" s="1"/>
      <c r="R11" s="1"/>
    </row>
    <row r="12" spans="2:18" ht="16.5" x14ac:dyDescent="0.45">
      <c r="B12" s="2" t="s">
        <v>18</v>
      </c>
      <c r="C12" s="2" t="s">
        <v>71</v>
      </c>
      <c r="D12" s="1">
        <v>1</v>
      </c>
      <c r="E12" s="1" t="s">
        <v>59</v>
      </c>
      <c r="H12" s="2" t="s">
        <v>12</v>
      </c>
      <c r="I12" s="2" t="s">
        <v>74</v>
      </c>
      <c r="J12" s="1">
        <v>50</v>
      </c>
      <c r="K12" s="1"/>
      <c r="L12" s="1">
        <v>70</v>
      </c>
      <c r="M12" s="1">
        <v>60</v>
      </c>
      <c r="N12" s="1" cm="1">
        <f t="array" aca="1" ref="N12" ca="1">_xll.RiskUniform(J12,L12)</f>
        <v>60.764266870404654</v>
      </c>
      <c r="O12" s="1" cm="1">
        <f t="array" aca="1" ref="O12" ca="1">_xll.RiskMean(N12)</f>
        <v>60.764266870404654</v>
      </c>
      <c r="P12" s="1" cm="1">
        <f t="array" aca="1" ref="P12" ca="1">_xll.RiskPercentile(N12,0.05)</f>
        <v>60.764266870404654</v>
      </c>
      <c r="Q12" s="1" cm="1">
        <f t="array" aca="1" ref="Q12" ca="1">_xll.RiskPercentile(N12,0.95)</f>
        <v>60.764266870404654</v>
      </c>
      <c r="R12" s="1" t="s">
        <v>7</v>
      </c>
    </row>
    <row r="13" spans="2:18" ht="16.5" x14ac:dyDescent="0.45">
      <c r="B13" s="2" t="s">
        <v>144</v>
      </c>
      <c r="C13" s="2" t="s">
        <v>164</v>
      </c>
      <c r="D13" s="1">
        <v>8</v>
      </c>
      <c r="E13" s="1" t="s">
        <v>16</v>
      </c>
      <c r="H13" s="1"/>
      <c r="I13" s="1"/>
      <c r="J13" s="1" t="s">
        <v>13</v>
      </c>
      <c r="K13" s="1" t="s">
        <v>14</v>
      </c>
      <c r="L13" s="1"/>
      <c r="M13" s="1" t="s">
        <v>137</v>
      </c>
      <c r="N13" s="3" t="s">
        <v>33</v>
      </c>
      <c r="O13" s="1"/>
      <c r="P13" s="1"/>
      <c r="Q13" s="1"/>
      <c r="R13" s="1"/>
    </row>
    <row r="14" spans="2:18" ht="16.5" x14ac:dyDescent="0.45">
      <c r="B14" s="2" t="s">
        <v>145</v>
      </c>
      <c r="C14" s="2" t="s">
        <v>165</v>
      </c>
      <c r="D14" s="1">
        <v>5</v>
      </c>
      <c r="E14" s="1" t="s">
        <v>16</v>
      </c>
      <c r="H14" s="2" t="s">
        <v>55</v>
      </c>
      <c r="I14" s="2" t="s">
        <v>75</v>
      </c>
      <c r="J14" s="1">
        <v>7</v>
      </c>
      <c r="K14" s="1">
        <v>100</v>
      </c>
      <c r="L14" s="1"/>
      <c r="M14" s="1">
        <v>93.54</v>
      </c>
      <c r="N14" s="1" cm="1">
        <f t="array" aca="1" ref="N14" ca="1">_xll.RiskWeibull(J14,K14)</f>
        <v>117.0603716757757</v>
      </c>
      <c r="O14" s="1" cm="1">
        <f t="array" aca="1" ref="O14" ca="1">_xll.RiskMean(N14)</f>
        <v>117.0603716757757</v>
      </c>
      <c r="P14" s="1" cm="1">
        <f t="array" aca="1" ref="P14" ca="1">_xll.RiskPercentile(N14,0.05)</f>
        <v>117.0603716757757</v>
      </c>
      <c r="Q14" s="1" cm="1">
        <f t="array" aca="1" ref="Q14" ca="1">_xll.RiskPercentile(N14,0.95)</f>
        <v>117.0603716757757</v>
      </c>
      <c r="R14" s="1" t="s">
        <v>7</v>
      </c>
    </row>
    <row r="15" spans="2:18" ht="16.5" x14ac:dyDescent="0.45">
      <c r="B15" s="8" t="s">
        <v>61</v>
      </c>
      <c r="C15" s="8" t="s">
        <v>73</v>
      </c>
      <c r="D15" s="5">
        <f>2*60</f>
        <v>120</v>
      </c>
      <c r="E15" s="5" t="s">
        <v>7</v>
      </c>
      <c r="H15" s="1"/>
      <c r="I15" s="1"/>
      <c r="J15" s="1" t="s">
        <v>15</v>
      </c>
      <c r="K15" s="1" t="s">
        <v>138</v>
      </c>
      <c r="L15" s="44" t="s">
        <v>139</v>
      </c>
      <c r="M15" s="44" t="s">
        <v>137</v>
      </c>
      <c r="N15" s="45" t="s">
        <v>140</v>
      </c>
      <c r="O15" s="1"/>
      <c r="P15" s="1"/>
      <c r="Q15" s="1"/>
      <c r="R15" s="1"/>
    </row>
    <row r="16" spans="2:18" ht="16.5" x14ac:dyDescent="0.45">
      <c r="B16" s="2" t="s">
        <v>62</v>
      </c>
      <c r="C16" s="2" t="s">
        <v>146</v>
      </c>
      <c r="D16" s="1">
        <v>2</v>
      </c>
      <c r="E16" s="1" t="s">
        <v>82</v>
      </c>
      <c r="H16" s="2" t="s">
        <v>142</v>
      </c>
      <c r="I16" s="2" t="s">
        <v>162</v>
      </c>
      <c r="J16" s="1">
        <v>5</v>
      </c>
      <c r="K16" s="1">
        <v>20</v>
      </c>
      <c r="L16" s="1">
        <f>1/K16</f>
        <v>0.05</v>
      </c>
      <c r="M16" s="1">
        <f>J16*K16</f>
        <v>100</v>
      </c>
      <c r="N16" s="1" cm="1">
        <f t="array" aca="1" ref="N16" ca="1">_xll.RiskGamma(J16,1/L16)</f>
        <v>94.845620057301076</v>
      </c>
      <c r="O16" s="1" cm="1">
        <f t="array" aca="1" ref="O16" ca="1">_xll.RiskMean(N16)</f>
        <v>94.845620057301076</v>
      </c>
      <c r="P16" s="1" cm="1">
        <f t="array" aca="1" ref="P16" ca="1">_xll.RiskPercentile(N16,0.05)</f>
        <v>94.845620057301076</v>
      </c>
      <c r="Q16" s="1" cm="1">
        <f t="array" aca="1" ref="Q16" ca="1">_xll.RiskPercentile(N16,0.95)</f>
        <v>94.845620057301076</v>
      </c>
      <c r="R16" s="1" t="s">
        <v>7</v>
      </c>
    </row>
    <row r="17" spans="8:18" ht="16.5" x14ac:dyDescent="0.45">
      <c r="H17" s="2" t="s">
        <v>143</v>
      </c>
      <c r="I17" s="2" t="s">
        <v>163</v>
      </c>
      <c r="J17" s="1">
        <v>3</v>
      </c>
      <c r="K17" s="1">
        <v>20</v>
      </c>
      <c r="L17" s="1">
        <f>1/K17</f>
        <v>0.05</v>
      </c>
      <c r="M17" s="1">
        <f>J17*K17</f>
        <v>60</v>
      </c>
      <c r="N17" s="1" cm="1">
        <f t="array" aca="1" ref="N17" ca="1">_xll.RiskGamma(J17,1/L17)</f>
        <v>22.289132845674082</v>
      </c>
      <c r="O17" s="1" cm="1">
        <f t="array" aca="1" ref="O17" ca="1">_xll.RiskMean(N17)</f>
        <v>22.289132845674082</v>
      </c>
      <c r="P17" s="1" cm="1">
        <f t="array" aca="1" ref="P17" ca="1">_xll.RiskPercentile(N17,0.05)</f>
        <v>22.289132845674082</v>
      </c>
      <c r="Q17" s="1" cm="1">
        <f t="array" aca="1" ref="Q17" ca="1">_xll.RiskPercentile(N17,0.95)</f>
        <v>22.289132845674082</v>
      </c>
      <c r="R17" s="1" t="s">
        <v>7</v>
      </c>
    </row>
    <row r="18" spans="8:18" x14ac:dyDescent="0.35">
      <c r="H18" s="1"/>
      <c r="I18" s="1"/>
      <c r="J18" s="1" t="s">
        <v>9</v>
      </c>
      <c r="K18" s="1" t="s">
        <v>10</v>
      </c>
      <c r="L18" s="1" t="s">
        <v>11</v>
      </c>
      <c r="M18" s="1" t="s">
        <v>137</v>
      </c>
      <c r="N18" s="3" t="s">
        <v>69</v>
      </c>
      <c r="O18" s="1"/>
      <c r="P18" s="1"/>
      <c r="Q18" s="1"/>
      <c r="R18" s="1"/>
    </row>
    <row r="19" spans="8:18" ht="16.5" x14ac:dyDescent="0.45">
      <c r="H19" s="2" t="s">
        <v>57</v>
      </c>
      <c r="I19" s="2" t="s">
        <v>132</v>
      </c>
      <c r="J19" s="1">
        <v>15</v>
      </c>
      <c r="K19" s="1"/>
      <c r="L19" s="1">
        <v>25</v>
      </c>
      <c r="M19" s="1">
        <v>20</v>
      </c>
      <c r="N19" s="1" cm="1">
        <f t="array" aca="1" ref="N19" ca="1">_xll.RiskUniform(J19,L19)</f>
        <v>22.711312442094073</v>
      </c>
      <c r="O19" s="1" cm="1">
        <f t="array" aca="1" ref="O19" ca="1">_xll.RiskMean(N19)</f>
        <v>22.711312442094073</v>
      </c>
      <c r="P19" s="1" cm="1">
        <f t="array" aca="1" ref="P19" ca="1">_xll.RiskPercentile(N19,0.05)</f>
        <v>22.711312442094073</v>
      </c>
      <c r="Q19" s="1" cm="1">
        <f t="array" aca="1" ref="Q19" ca="1">_xll.RiskPercentile(N19,0.95)</f>
        <v>22.711312442094073</v>
      </c>
      <c r="R19" s="1" t="s">
        <v>7</v>
      </c>
    </row>
    <row r="20" spans="8:18" x14ac:dyDescent="0.35">
      <c r="H20" s="1"/>
      <c r="I20" s="1"/>
      <c r="J20" s="1" t="s">
        <v>9</v>
      </c>
      <c r="K20" s="1" t="s">
        <v>10</v>
      </c>
      <c r="L20" s="1" t="s">
        <v>11</v>
      </c>
      <c r="M20" s="1" t="s">
        <v>137</v>
      </c>
      <c r="N20" s="3" t="s">
        <v>31</v>
      </c>
      <c r="O20" s="1"/>
      <c r="P20" s="1"/>
      <c r="Q20" s="1"/>
      <c r="R20" s="1"/>
    </row>
    <row r="21" spans="8:18" ht="16.5" x14ac:dyDescent="0.45">
      <c r="H21" s="2" t="s">
        <v>23</v>
      </c>
      <c r="I21" s="2" t="s">
        <v>141</v>
      </c>
      <c r="J21" s="1">
        <v>75</v>
      </c>
      <c r="K21" s="1">
        <v>97</v>
      </c>
      <c r="L21" s="1">
        <v>135</v>
      </c>
      <c r="M21" s="1">
        <v>99.667000000000002</v>
      </c>
      <c r="N21" s="1" cm="1">
        <f t="array" aca="1" ref="N21" ca="1">_xll.RiskPert(J21,K21,L21)</f>
        <v>90.429565810470081</v>
      </c>
      <c r="O21" s="1" cm="1">
        <f t="array" aca="1" ref="O21" ca="1">_xll.RiskMean(N21)</f>
        <v>90.429565810470081</v>
      </c>
      <c r="P21" s="1" cm="1">
        <f t="array" aca="1" ref="P21" ca="1">_xll.RiskPercentile(N21,0.05)</f>
        <v>90.429565810470081</v>
      </c>
      <c r="Q21" s="1" cm="1">
        <f t="array" aca="1" ref="Q21" ca="1">_xll.RiskPercentile(N21,0.95)</f>
        <v>90.429565810470081</v>
      </c>
      <c r="R21" s="1" t="s">
        <v>7</v>
      </c>
    </row>
    <row r="22" spans="8:18" x14ac:dyDescent="0.35">
      <c r="H22" s="1"/>
      <c r="I22" s="1"/>
      <c r="J22" s="1" t="s">
        <v>9</v>
      </c>
      <c r="K22" s="1" t="s">
        <v>10</v>
      </c>
      <c r="L22" s="1" t="s">
        <v>11</v>
      </c>
      <c r="M22" s="1" t="s">
        <v>137</v>
      </c>
      <c r="N22" s="3" t="s">
        <v>32</v>
      </c>
      <c r="O22" s="1"/>
      <c r="P22" s="1"/>
      <c r="Q22" s="1"/>
      <c r="R22" s="1"/>
    </row>
    <row r="23" spans="8:18" ht="16.5" x14ac:dyDescent="0.45">
      <c r="H23" s="2" t="s">
        <v>24</v>
      </c>
      <c r="I23" s="2" t="s">
        <v>72</v>
      </c>
      <c r="J23" s="1">
        <v>20</v>
      </c>
      <c r="K23" s="1"/>
      <c r="L23" s="1">
        <v>30</v>
      </c>
      <c r="M23" s="1">
        <v>25</v>
      </c>
      <c r="N23" s="1" cm="1">
        <f t="array" aca="1" ref="N23" ca="1">_xll.RiskUniform(J23,L23)</f>
        <v>24.829080065147274</v>
      </c>
      <c r="O23" s="1" cm="1">
        <f t="array" aca="1" ref="O23" ca="1">_xll.RiskMean(N23)</f>
        <v>24.829080065147274</v>
      </c>
      <c r="P23" s="1" cm="1">
        <f t="array" aca="1" ref="P23" ca="1">_xll.RiskPercentile(N23,0.05)</f>
        <v>24.829080065147274</v>
      </c>
      <c r="Q23" s="1" cm="1">
        <f t="array" aca="1" ref="Q23" ca="1">_xll.RiskPercentile(N23,0.95)</f>
        <v>24.829080065147274</v>
      </c>
      <c r="R23" s="1" t="s">
        <v>7</v>
      </c>
    </row>
    <row r="25" spans="8:18" x14ac:dyDescent="0.35">
      <c r="H25" s="2" t="s">
        <v>202</v>
      </c>
      <c r="I25" s="2"/>
      <c r="J25" s="80"/>
      <c r="K25" s="80"/>
      <c r="L25" s="80"/>
      <c r="M25" s="80"/>
      <c r="N25" s="2" cm="1">
        <f t="array" aca="1" ref="N25" ca="1">_xll.RiskOutput("Sensitivity Analysis")+SUM(N8,N10,N12,N14,N16,N19,N21,N23,D15)</f>
        <v>597.98248638161613</v>
      </c>
      <c r="O25" s="80"/>
      <c r="P25" s="80"/>
      <c r="Q25" s="80"/>
      <c r="R25" s="80" t="s">
        <v>7</v>
      </c>
    </row>
  </sheetData>
  <mergeCells count="1"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358F-3D6B-4636-8D98-F9AB032D73F4}">
  <dimension ref="A1:AO117"/>
  <sheetViews>
    <sheetView workbookViewId="0">
      <selection sqref="A1:XFD1"/>
    </sheetView>
  </sheetViews>
  <sheetFormatPr defaultColWidth="11" defaultRowHeight="14.5" x14ac:dyDescent="0.35"/>
  <cols>
    <col min="1" max="1" width="9.453125" bestFit="1" customWidth="1"/>
    <col min="2" max="2" width="17.26953125" bestFit="1" customWidth="1"/>
    <col min="3" max="3" width="11.81640625" bestFit="1" customWidth="1"/>
    <col min="4" max="4" width="10" bestFit="1" customWidth="1"/>
    <col min="5" max="5" width="15" bestFit="1" customWidth="1"/>
    <col min="6" max="6" width="11.1796875" bestFit="1" customWidth="1"/>
    <col min="7" max="7" width="12.81640625" bestFit="1" customWidth="1"/>
    <col min="8" max="8" width="12.1796875" bestFit="1" customWidth="1"/>
    <col min="9" max="9" width="12.7265625" bestFit="1" customWidth="1"/>
    <col min="10" max="10" width="9.54296875" bestFit="1" customWidth="1"/>
    <col min="11" max="11" width="12.54296875" bestFit="1" customWidth="1"/>
    <col min="12" max="12" width="10.54296875" bestFit="1" customWidth="1"/>
    <col min="13" max="13" width="12.453125" bestFit="1" customWidth="1"/>
    <col min="14" max="14" width="10.54296875" bestFit="1" customWidth="1"/>
    <col min="15" max="15" width="12.26953125" bestFit="1" customWidth="1"/>
    <col min="16" max="16" width="12.81640625" bestFit="1" customWidth="1"/>
    <col min="17" max="17" width="13.453125" bestFit="1" customWidth="1"/>
    <col min="18" max="18" width="14.7265625" bestFit="1" customWidth="1"/>
    <col min="19" max="19" width="12.7265625" bestFit="1" customWidth="1"/>
    <col min="20" max="20" width="12.54296875" bestFit="1" customWidth="1"/>
    <col min="21" max="21" width="14.7265625" bestFit="1" customWidth="1"/>
    <col min="22" max="22" width="12.81640625" bestFit="1" customWidth="1"/>
    <col min="23" max="23" width="13.7265625" bestFit="1" customWidth="1"/>
    <col min="24" max="24" width="16.81640625" bestFit="1" customWidth="1"/>
    <col min="25" max="25" width="12.453125" bestFit="1" customWidth="1"/>
    <col min="26" max="26" width="10.453125" bestFit="1" customWidth="1"/>
    <col min="27" max="27" width="12" bestFit="1" customWidth="1"/>
    <col min="28" max="28" width="12.81640625" bestFit="1" customWidth="1"/>
    <col min="29" max="29" width="13.1796875" bestFit="1" customWidth="1"/>
    <col min="30" max="30" width="20.26953125" bestFit="1" customWidth="1"/>
    <col min="31" max="31" width="8.26953125" bestFit="1" customWidth="1"/>
    <col min="32" max="32" width="6.7265625" bestFit="1" customWidth="1"/>
    <col min="33" max="33" width="9.453125" bestFit="1" customWidth="1"/>
    <col min="34" max="34" width="9.1796875" bestFit="1" customWidth="1"/>
    <col min="35" max="36" width="11.81640625" bestFit="1" customWidth="1"/>
    <col min="37" max="37" width="15.81640625" bestFit="1" customWidth="1"/>
    <col min="38" max="38" width="11.26953125" bestFit="1" customWidth="1"/>
    <col min="39" max="39" width="15.81640625" bestFit="1" customWidth="1"/>
    <col min="40" max="40" width="16.453125" bestFit="1" customWidth="1"/>
    <col min="41" max="41" width="12.453125" bestFit="1" customWidth="1"/>
  </cols>
  <sheetData>
    <row r="1" spans="1:41" s="79" customFormat="1" ht="25" x14ac:dyDescent="0.5">
      <c r="A1" s="79" t="s">
        <v>66</v>
      </c>
    </row>
    <row r="3" spans="1:41" ht="23.5" x14ac:dyDescent="0.55000000000000004">
      <c r="A3" s="53" t="s">
        <v>136</v>
      </c>
      <c r="B3" s="53"/>
      <c r="C3" s="53"/>
      <c r="D3" s="53"/>
      <c r="E3" s="53"/>
      <c r="F3" s="53"/>
      <c r="L3" s="28"/>
      <c r="M3" s="28"/>
      <c r="N3" s="28"/>
      <c r="O3" s="28"/>
    </row>
    <row r="4" spans="1:41" x14ac:dyDescent="0.35">
      <c r="A4" s="59" t="s">
        <v>80</v>
      </c>
      <c r="B4" s="59"/>
      <c r="C4" s="59"/>
      <c r="D4" s="59"/>
      <c r="E4" s="7" t="s">
        <v>81</v>
      </c>
      <c r="F4" s="7" t="s">
        <v>58</v>
      </c>
    </row>
    <row r="5" spans="1:41" ht="16.5" x14ac:dyDescent="0.45">
      <c r="A5" s="60" t="s">
        <v>196</v>
      </c>
      <c r="B5" s="60"/>
      <c r="C5" s="60"/>
      <c r="D5" s="60"/>
      <c r="E5" s="1">
        <f>FLOOR(COUNT('Average Solution'!AN18:AN117),Variables!D$13)</f>
        <v>80</v>
      </c>
      <c r="F5" s="1" t="s">
        <v>16</v>
      </c>
    </row>
    <row r="6" spans="1:41" ht="16.5" x14ac:dyDescent="0.45">
      <c r="A6" s="60" t="s">
        <v>197</v>
      </c>
      <c r="B6" s="60"/>
      <c r="C6" s="60"/>
      <c r="D6" s="60"/>
      <c r="E6" s="1">
        <f ca="1">SUM('Average Solution'!AO18:AO117)</f>
        <v>1</v>
      </c>
      <c r="F6" s="1" t="s">
        <v>16</v>
      </c>
    </row>
    <row r="7" spans="1:41" ht="16.5" x14ac:dyDescent="0.45">
      <c r="A7" s="58" t="s">
        <v>198</v>
      </c>
      <c r="B7" s="58"/>
      <c r="C7" s="58"/>
      <c r="D7" s="58"/>
      <c r="E7" s="1">
        <f>AVERAGE('Average Solution'!AD18:AD117)</f>
        <v>1435.7069999999987</v>
      </c>
      <c r="F7" s="1" t="s">
        <v>7</v>
      </c>
    </row>
    <row r="8" spans="1:41" x14ac:dyDescent="0.35">
      <c r="A8" s="55" t="s">
        <v>199</v>
      </c>
      <c r="B8" s="56"/>
      <c r="C8" s="56"/>
      <c r="D8" s="57"/>
      <c r="E8" s="5">
        <f>(SUM('Average Solution'!AL18:AL117)/E5 )*100</f>
        <v>51.249999999999993</v>
      </c>
      <c r="F8" s="5" t="s">
        <v>82</v>
      </c>
    </row>
    <row r="9" spans="1:41" ht="16.5" x14ac:dyDescent="0.45">
      <c r="A9" s="58" t="s">
        <v>200</v>
      </c>
      <c r="B9" s="58"/>
      <c r="C9" s="58"/>
      <c r="D9" s="58"/>
      <c r="E9" s="1">
        <f>SUM(AL18:AL117)</f>
        <v>41</v>
      </c>
      <c r="F9" s="1" t="s">
        <v>16</v>
      </c>
    </row>
    <row r="10" spans="1:41" ht="16.5" x14ac:dyDescent="0.45">
      <c r="A10" s="60" t="s">
        <v>201</v>
      </c>
      <c r="B10" s="60"/>
      <c r="C10" s="60"/>
      <c r="D10" s="60"/>
      <c r="E10" s="1">
        <f>SUM(AJ18:AJ117)/E5</f>
        <v>1117.1670000000008</v>
      </c>
      <c r="F10" s="1" t="s">
        <v>7</v>
      </c>
    </row>
    <row r="11" spans="1:41" x14ac:dyDescent="0.35">
      <c r="A11" s="28"/>
      <c r="B11" s="28"/>
      <c r="C11" s="28"/>
      <c r="D11" s="28"/>
    </row>
    <row r="12" spans="1:41" ht="23.5" x14ac:dyDescent="0.55000000000000004">
      <c r="A12" s="54" t="s">
        <v>79</v>
      </c>
      <c r="B12" s="54"/>
      <c r="C12" s="54"/>
      <c r="D12" s="54"/>
      <c r="E12" s="54"/>
      <c r="F12" s="54"/>
    </row>
    <row r="14" spans="1:41" s="47" customFormat="1" ht="17" thickBot="1" x14ac:dyDescent="0.4">
      <c r="A14" s="81" t="s">
        <v>67</v>
      </c>
      <c r="B14" s="82" t="s">
        <v>113</v>
      </c>
      <c r="C14" s="83" t="s">
        <v>118</v>
      </c>
      <c r="D14" s="84" t="s">
        <v>117</v>
      </c>
      <c r="E14" s="83" t="s">
        <v>119</v>
      </c>
      <c r="F14" s="83" t="s">
        <v>120</v>
      </c>
      <c r="G14" s="83" t="s">
        <v>74</v>
      </c>
      <c r="H14" s="83" t="s">
        <v>121</v>
      </c>
      <c r="I14" s="84" t="s">
        <v>122</v>
      </c>
      <c r="J14" s="84" t="s">
        <v>133</v>
      </c>
      <c r="K14" s="83" t="s">
        <v>75</v>
      </c>
      <c r="L14" s="84" t="s">
        <v>156</v>
      </c>
      <c r="M14" s="84" t="s">
        <v>123</v>
      </c>
      <c r="N14" s="83" t="s">
        <v>188</v>
      </c>
      <c r="O14" s="84" t="s">
        <v>157</v>
      </c>
      <c r="P14" s="83" t="s">
        <v>132</v>
      </c>
      <c r="Q14" s="84" t="s">
        <v>158</v>
      </c>
      <c r="R14" s="83" t="s">
        <v>189</v>
      </c>
      <c r="S14" s="84" t="s">
        <v>124</v>
      </c>
      <c r="T14" s="83" t="s">
        <v>190</v>
      </c>
      <c r="U14" s="83" t="s">
        <v>191</v>
      </c>
      <c r="V14" s="83" t="s">
        <v>73</v>
      </c>
      <c r="W14" s="83" t="s">
        <v>192</v>
      </c>
      <c r="X14" s="83" t="s">
        <v>193</v>
      </c>
      <c r="Y14" s="84" t="s">
        <v>125</v>
      </c>
      <c r="Z14" s="83" t="s">
        <v>141</v>
      </c>
      <c r="AA14" s="83" t="s">
        <v>194</v>
      </c>
      <c r="AB14" s="83" t="s">
        <v>72</v>
      </c>
      <c r="AC14" s="83" t="s">
        <v>195</v>
      </c>
      <c r="AD14" s="84" t="s">
        <v>151</v>
      </c>
      <c r="AE14" s="84" t="s">
        <v>117</v>
      </c>
      <c r="AF14" s="84" t="s">
        <v>122</v>
      </c>
      <c r="AG14" s="84" t="s">
        <v>123</v>
      </c>
      <c r="AH14" s="84" t="s">
        <v>124</v>
      </c>
      <c r="AI14" s="84" t="s">
        <v>125</v>
      </c>
      <c r="AJ14" s="84" t="s">
        <v>187</v>
      </c>
      <c r="AK14" s="85" t="s">
        <v>184</v>
      </c>
      <c r="AL14" s="85"/>
      <c r="AM14" s="85" t="s">
        <v>185</v>
      </c>
      <c r="AN14" s="85"/>
      <c r="AO14" s="84" t="s">
        <v>186</v>
      </c>
    </row>
    <row r="15" spans="1:41" s="30" customFormat="1" ht="15.75" customHeight="1" x14ac:dyDescent="0.35">
      <c r="A15" s="89" t="s">
        <v>0</v>
      </c>
      <c r="B15" s="66" t="s">
        <v>88</v>
      </c>
      <c r="C15" s="68"/>
      <c r="D15" s="94" t="s">
        <v>89</v>
      </c>
      <c r="E15" s="66" t="s">
        <v>87</v>
      </c>
      <c r="F15" s="67"/>
      <c r="G15" s="67"/>
      <c r="H15" s="68"/>
      <c r="I15" s="94" t="s">
        <v>90</v>
      </c>
      <c r="J15" s="66" t="s">
        <v>86</v>
      </c>
      <c r="K15" s="67"/>
      <c r="L15" s="68"/>
      <c r="M15" s="94" t="s">
        <v>89</v>
      </c>
      <c r="N15" s="66" t="s">
        <v>85</v>
      </c>
      <c r="O15" s="67"/>
      <c r="P15" s="67"/>
      <c r="Q15" s="68"/>
      <c r="R15" s="89" t="s">
        <v>5</v>
      </c>
      <c r="S15" s="97" t="s">
        <v>90</v>
      </c>
      <c r="T15" s="66" t="s">
        <v>84</v>
      </c>
      <c r="U15" s="67"/>
      <c r="V15" s="67"/>
      <c r="W15" s="67"/>
      <c r="X15" s="68"/>
      <c r="Y15" s="94" t="s">
        <v>89</v>
      </c>
      <c r="Z15" s="66" t="s">
        <v>83</v>
      </c>
      <c r="AA15" s="67"/>
      <c r="AB15" s="67"/>
      <c r="AC15" s="68"/>
      <c r="AD15" s="51" t="s">
        <v>97</v>
      </c>
      <c r="AE15" s="49" t="s">
        <v>126</v>
      </c>
      <c r="AF15" s="86"/>
      <c r="AG15" s="86"/>
      <c r="AH15" s="86"/>
      <c r="AI15" s="86"/>
      <c r="AJ15" s="50"/>
      <c r="AK15" s="49" t="s">
        <v>93</v>
      </c>
      <c r="AL15" s="50"/>
      <c r="AM15" s="49" t="s">
        <v>95</v>
      </c>
      <c r="AN15" s="50"/>
      <c r="AO15" s="51" t="s">
        <v>22</v>
      </c>
    </row>
    <row r="16" spans="1:41" s="30" customFormat="1" ht="30" customHeight="1" thickBot="1" x14ac:dyDescent="0.4">
      <c r="A16" s="90"/>
      <c r="B16" s="29" t="s">
        <v>1</v>
      </c>
      <c r="C16" s="31" t="s">
        <v>147</v>
      </c>
      <c r="D16" s="95"/>
      <c r="E16" s="29" t="s">
        <v>155</v>
      </c>
      <c r="F16" s="27" t="s">
        <v>2</v>
      </c>
      <c r="G16" s="27" t="s">
        <v>3</v>
      </c>
      <c r="H16" s="31" t="s">
        <v>4</v>
      </c>
      <c r="I16" s="95"/>
      <c r="J16" s="29" t="s">
        <v>2</v>
      </c>
      <c r="K16" s="27" t="s">
        <v>65</v>
      </c>
      <c r="L16" s="31" t="s">
        <v>4</v>
      </c>
      <c r="M16" s="95"/>
      <c r="N16" s="29" t="s">
        <v>56</v>
      </c>
      <c r="O16" s="27" t="s">
        <v>2</v>
      </c>
      <c r="P16" s="27" t="s">
        <v>3</v>
      </c>
      <c r="Q16" s="31" t="s">
        <v>4</v>
      </c>
      <c r="R16" s="90"/>
      <c r="S16" s="98"/>
      <c r="T16" s="29" t="s">
        <v>2</v>
      </c>
      <c r="U16" s="27" t="s">
        <v>64</v>
      </c>
      <c r="V16" s="27" t="s">
        <v>3</v>
      </c>
      <c r="W16" s="27" t="s">
        <v>4</v>
      </c>
      <c r="X16" s="31" t="s">
        <v>116</v>
      </c>
      <c r="Y16" s="95"/>
      <c r="Z16" s="32" t="s">
        <v>91</v>
      </c>
      <c r="AA16" s="27" t="s">
        <v>2</v>
      </c>
      <c r="AB16" s="27" t="s">
        <v>3</v>
      </c>
      <c r="AC16" s="31" t="s">
        <v>4</v>
      </c>
      <c r="AD16" s="52"/>
      <c r="AE16" s="103" t="s">
        <v>117</v>
      </c>
      <c r="AF16" s="88" t="s">
        <v>122</v>
      </c>
      <c r="AG16" s="88" t="s">
        <v>123</v>
      </c>
      <c r="AH16" s="88" t="s">
        <v>124</v>
      </c>
      <c r="AI16" s="88" t="s">
        <v>125</v>
      </c>
      <c r="AJ16" s="34" t="s">
        <v>105</v>
      </c>
      <c r="AK16" s="32" t="s">
        <v>98</v>
      </c>
      <c r="AL16" s="33" t="s">
        <v>94</v>
      </c>
      <c r="AM16" s="32" t="s">
        <v>96</v>
      </c>
      <c r="AN16" s="34" t="s">
        <v>92</v>
      </c>
      <c r="AO16" s="52"/>
    </row>
    <row r="17" spans="1:41" x14ac:dyDescent="0.35">
      <c r="A17" s="91"/>
      <c r="B17" s="15"/>
      <c r="C17" s="16"/>
      <c r="D17" s="21"/>
      <c r="E17" s="15"/>
      <c r="F17" s="10"/>
      <c r="G17" s="10"/>
      <c r="H17" s="16"/>
      <c r="I17" s="21"/>
      <c r="J17" s="15"/>
      <c r="K17" s="10"/>
      <c r="L17" s="16"/>
      <c r="M17" s="21"/>
      <c r="N17" s="15"/>
      <c r="O17" s="10"/>
      <c r="P17" s="10"/>
      <c r="Q17" s="16"/>
      <c r="R17" s="23"/>
      <c r="S17" s="99"/>
      <c r="T17" s="15"/>
      <c r="U17" s="10"/>
      <c r="V17" s="10"/>
      <c r="W17" s="10"/>
      <c r="X17" s="16"/>
      <c r="Y17" s="21"/>
      <c r="Z17" s="15"/>
      <c r="AA17" s="10"/>
      <c r="AB17" s="10"/>
      <c r="AC17" s="16"/>
      <c r="AD17" s="23"/>
      <c r="AE17" s="25"/>
      <c r="AF17" s="25"/>
      <c r="AG17" s="25"/>
      <c r="AH17" s="25"/>
      <c r="AI17" s="25"/>
      <c r="AJ17" s="23"/>
      <c r="AK17" s="25"/>
      <c r="AL17" s="23"/>
      <c r="AM17" s="15"/>
      <c r="AN17" s="16"/>
      <c r="AO17" s="23"/>
    </row>
    <row r="18" spans="1:41" x14ac:dyDescent="0.35">
      <c r="A18" s="92">
        <v>1</v>
      </c>
      <c r="B18" s="17">
        <f>Variables!M$8</f>
        <v>100</v>
      </c>
      <c r="C18" s="18">
        <f>B18+C17</f>
        <v>100</v>
      </c>
      <c r="D18" s="22">
        <f>F18-C18</f>
        <v>50</v>
      </c>
      <c r="E18" s="17">
        <v>50</v>
      </c>
      <c r="F18" s="1">
        <f>MAX(H17,C18)+E18</f>
        <v>150</v>
      </c>
      <c r="G18" s="1">
        <f>Variables!M$12</f>
        <v>60</v>
      </c>
      <c r="H18" s="18">
        <f>F18+G18</f>
        <v>210</v>
      </c>
      <c r="I18" s="22">
        <f>J18-H18</f>
        <v>0</v>
      </c>
      <c r="J18" s="17">
        <f>H18</f>
        <v>210</v>
      </c>
      <c r="K18" s="1">
        <f>Variables!M$14</f>
        <v>93.54</v>
      </c>
      <c r="L18" s="18">
        <f>J18+K18</f>
        <v>303.54000000000002</v>
      </c>
      <c r="M18" s="22">
        <f>O18-L18</f>
        <v>100</v>
      </c>
      <c r="N18" s="17">
        <f>Variables!M$16</f>
        <v>100</v>
      </c>
      <c r="O18" s="1">
        <f>L18+N18</f>
        <v>403.54</v>
      </c>
      <c r="P18" s="1">
        <f>Variables!M$19</f>
        <v>20</v>
      </c>
      <c r="Q18" s="18">
        <f>O18+P18</f>
        <v>423.54</v>
      </c>
      <c r="R18" s="24">
        <f>IF(A18&lt;=(FLOOR(INT(Variables!D$10) / Variables!D$13, 1)*Variables!D$13),IF(R17=Variables!D$13,1,R17+1),"")</f>
        <v>1</v>
      </c>
      <c r="S18" s="100">
        <f>IF(R18&lt;&gt;"",T18-Q18+U18,"")</f>
        <v>770</v>
      </c>
      <c r="T18" s="17">
        <f>IF(R18&lt;&gt;"",IF(R18=1,MAX(W17,Q18),Q18),"")</f>
        <v>423.54</v>
      </c>
      <c r="U18" s="1">
        <f>IF(R18&lt;&gt;"",INDEX(T18:T125, MATCH(Variables!D$13,R18:R125,0))-T18,"")</f>
        <v>770</v>
      </c>
      <c r="V18" s="1">
        <f>IF(R18&lt;&gt;"",IF(MOD(R18,Variables!D$13)=0,Variables!D$15,0),"")</f>
        <v>0</v>
      </c>
      <c r="W18" s="1">
        <f>IF(R18&lt;&gt;"",IF(R18=Variables!D$13,T18+V18,0),"")</f>
        <v>0</v>
      </c>
      <c r="X18" s="18">
        <f>IF(R18&lt;&gt;"",INDEX(W18:W117,MATCH(Variables!D$13,R18:R117,0)),"")</f>
        <v>1313.54</v>
      </c>
      <c r="Y18" s="22">
        <f>IF(R18&lt;&gt;"",AA18-X18,"")</f>
        <v>99.666999999999916</v>
      </c>
      <c r="Z18" s="17">
        <f>IF(R18&lt;&gt;"",IF(R18=1,Variables!M$21,0),"")</f>
        <v>99.667000000000002</v>
      </c>
      <c r="AA18" s="1">
        <f>IF(R18&lt;&gt;"",IF(X18&lt;&gt;0,MAX(AC17,X18+Z18),0),"")</f>
        <v>1413.2069999999999</v>
      </c>
      <c r="AB18" s="1">
        <f>IF(R18&lt;&gt;"",Variables!M$23,"")</f>
        <v>25</v>
      </c>
      <c r="AC18" s="18">
        <f>IF(R18&lt;&gt;"",IF(AA18&lt;&gt;0,AA18+AB18,0),"")</f>
        <v>1438.2069999999999</v>
      </c>
      <c r="AD18" s="24">
        <f>IF(R18&lt;&gt;"",IF(AC18&lt;Variables!D$9,AC18-C18,""),"")</f>
        <v>1338.2069999999999</v>
      </c>
      <c r="AE18" s="26">
        <f>IF(R18&lt;&gt;"",IF(AC18&lt;Variables!D$9,D18,0),"")</f>
        <v>50</v>
      </c>
      <c r="AF18" s="26">
        <f>IF(R18&lt;&gt;"",IF(AC18&lt;Variables!D$9,I18,0),"")</f>
        <v>0</v>
      </c>
      <c r="AG18" s="26">
        <f>IF(R18&lt;&gt;"",IF(AC18&lt;Variables!D$9,M18,0),"")</f>
        <v>100</v>
      </c>
      <c r="AH18" s="26">
        <f>IF(R18&lt;&gt;"",IF(AC18&lt;Variables!D$9,S18,0),"")</f>
        <v>770</v>
      </c>
      <c r="AI18" s="26">
        <f>IF(R18&lt;&gt;"",IF(AC18&lt;Variables!D$9,Y18,0),"")</f>
        <v>99.666999999999916</v>
      </c>
      <c r="AJ18" s="24">
        <f>IF(R18&lt;&gt;"",IF(AD18&lt;&gt;0,SUM(AE18:AI18),0),"")</f>
        <v>1019.6669999999999</v>
      </c>
      <c r="AK18" s="26">
        <f t="shared" ref="AK18:AK49" si="0">IF(AND(R18&lt;&gt;"",AD18&lt;&gt;""),AD18/60,"")</f>
        <v>22.303449999999998</v>
      </c>
      <c r="AL18" s="24">
        <f t="shared" ref="AL18:AL49" si="1">IF(AND(AK18&lt;=24,AK18&gt;0,R18&lt;&gt;""),1,0)</f>
        <v>1</v>
      </c>
      <c r="AM18" s="104">
        <f>IF(AND(R18&lt;&gt;"",AC18&lt;Variables!D$9),AC18/(7*24*60),"")</f>
        <v>0.14267926587301585</v>
      </c>
      <c r="AN18" s="18">
        <f t="shared" ref="AN18:AN49" si="2">IF(R18&lt;&gt;"",IF(AND(AC18/(7*24*60)&lt;=1,AC18/(7*24*60)&gt;0),1,""),"")</f>
        <v>1</v>
      </c>
      <c r="AO18" s="24">
        <f t="shared" ref="AO18:AO49" ca="1" si="3">IF(R18&lt;&gt;"",IF(RAND()&lt;=0.02,1,0),0)</f>
        <v>0</v>
      </c>
    </row>
    <row r="19" spans="1:41" x14ac:dyDescent="0.35">
      <c r="A19" s="92">
        <v>2</v>
      </c>
      <c r="B19" s="17">
        <f>Variables!M$8</f>
        <v>100</v>
      </c>
      <c r="C19" s="18">
        <f t="shared" ref="C19:C82" si="4">B19+C18</f>
        <v>200</v>
      </c>
      <c r="D19" s="22">
        <f t="shared" ref="D19:D82" si="5">F19-C19</f>
        <v>60</v>
      </c>
      <c r="E19" s="17">
        <v>50</v>
      </c>
      <c r="F19" s="1">
        <f t="shared" ref="F19:F82" si="6">MAX(H18,C19)+E19</f>
        <v>260</v>
      </c>
      <c r="G19" s="1">
        <f>Variables!M$12</f>
        <v>60</v>
      </c>
      <c r="H19" s="18">
        <f t="shared" ref="H19:H82" si="7">F19+G19</f>
        <v>320</v>
      </c>
      <c r="I19" s="22">
        <f t="shared" ref="I19:I82" si="8">J19-H19</f>
        <v>0</v>
      </c>
      <c r="J19" s="17">
        <f t="shared" ref="J19:J82" si="9">H19</f>
        <v>320</v>
      </c>
      <c r="K19" s="1">
        <f>Variables!M$14</f>
        <v>93.54</v>
      </c>
      <c r="L19" s="18">
        <f t="shared" ref="L19:L82" si="10">J19+K19</f>
        <v>413.54</v>
      </c>
      <c r="M19" s="22">
        <f t="shared" ref="M19:M82" si="11">O19-L19</f>
        <v>99.999999999999943</v>
      </c>
      <c r="N19" s="17">
        <f>Variables!M$16</f>
        <v>100</v>
      </c>
      <c r="O19" s="1">
        <f t="shared" ref="O19:O82" si="12">L19+N19</f>
        <v>513.54</v>
      </c>
      <c r="P19" s="1">
        <f>Variables!M$19</f>
        <v>20</v>
      </c>
      <c r="Q19" s="18">
        <f t="shared" ref="Q19:Q82" si="13">O19+P19</f>
        <v>533.54</v>
      </c>
      <c r="R19" s="24">
        <f>IF(A19&lt;=(FLOOR(INT(Variables!D$10) / Variables!D$13, 1)*Variables!D$13),IF(R18=Variables!D$13,1,R18+1),"")</f>
        <v>2</v>
      </c>
      <c r="S19" s="100">
        <f t="shared" ref="S19:S82" si="14">IF(R19&lt;&gt;"",T19-Q19+U19,"")</f>
        <v>660</v>
      </c>
      <c r="T19" s="17">
        <f t="shared" ref="T19:T82" si="15">IF(R19&lt;&gt;"",IF(R19=1,MAX(W18,Q19),Q19),"")</f>
        <v>533.54</v>
      </c>
      <c r="U19" s="1">
        <f>IF(R19&lt;&gt;"",INDEX(T19:T126, MATCH(Variables!D$13,R19:R126,0))-T19,"")</f>
        <v>660</v>
      </c>
      <c r="V19" s="1">
        <f>IF(R19&lt;&gt;"",IF(MOD(R19,Variables!D$13)=0,Variables!D$15,0),"")</f>
        <v>0</v>
      </c>
      <c r="W19" s="1">
        <f>IF(R19&lt;&gt;"",IF(R19=Variables!D$13,T19+V19,0),"")</f>
        <v>0</v>
      </c>
      <c r="X19" s="18">
        <f>IF(R19&lt;&gt;"",INDEX(W19:W118,MATCH(Variables!D$13,R19:R118,0)),"")</f>
        <v>1313.54</v>
      </c>
      <c r="Y19" s="22">
        <f t="shared" ref="Y19:Y82" si="16">IF(R19&lt;&gt;"",AA19-X19,"")</f>
        <v>124.66699999999992</v>
      </c>
      <c r="Z19" s="17">
        <f>IF(R19&lt;&gt;"",IF(R19=1,Variables!M$21,0),"")</f>
        <v>0</v>
      </c>
      <c r="AA19" s="1">
        <f t="shared" ref="AA19:AA82" si="17">IF(R19&lt;&gt;"",IF(X19&lt;&gt;0,MAX(AC18,X19+Z19),0),"")</f>
        <v>1438.2069999999999</v>
      </c>
      <c r="AB19" s="1">
        <f>IF(R19&lt;&gt;"",Variables!M$23,"")</f>
        <v>25</v>
      </c>
      <c r="AC19" s="18">
        <f t="shared" ref="AC19:AC82" si="18">IF(R19&lt;&gt;"",IF(AA19&lt;&gt;0,AA19+AB19,0),"")</f>
        <v>1463.2069999999999</v>
      </c>
      <c r="AD19" s="24">
        <f>IF(R19&lt;&gt;"",IF(AC19&lt;Variables!D$9,AC19-C19,""),"")</f>
        <v>1263.2069999999999</v>
      </c>
      <c r="AE19" s="26">
        <f>IF(R19&lt;&gt;"",IF(AC19&lt;Variables!D$9,D19,0),"")</f>
        <v>60</v>
      </c>
      <c r="AF19" s="26">
        <f>IF(R19&lt;&gt;"",IF(AC19&lt;Variables!D$9,I19,0),"")</f>
        <v>0</v>
      </c>
      <c r="AG19" s="26">
        <f>IF(R19&lt;&gt;"",IF(AC19&lt;Variables!D$9,M19,0),"")</f>
        <v>99.999999999999943</v>
      </c>
      <c r="AH19" s="26">
        <f>IF(R19&lt;&gt;"",IF(AC19&lt;Variables!D$9,S19,0),"")</f>
        <v>660</v>
      </c>
      <c r="AI19" s="26">
        <f>IF(R19&lt;&gt;"",IF(AC19&lt;Variables!D$9,Y19,0),"")</f>
        <v>124.66699999999992</v>
      </c>
      <c r="AJ19" s="24">
        <f t="shared" ref="AJ19:AJ82" si="19">IF(R19&lt;&gt;"",IF(AD19&lt;&gt;0,SUM(AE19:AI19),0),"")</f>
        <v>944.66699999999992</v>
      </c>
      <c r="AK19" s="26">
        <f t="shared" si="0"/>
        <v>21.053449999999998</v>
      </c>
      <c r="AL19" s="24">
        <f t="shared" si="1"/>
        <v>1</v>
      </c>
      <c r="AM19" s="104">
        <f>IF(AND(R19&lt;&gt;"",AC19&lt;Variables!D$9),AC19/(7*24*60),"")</f>
        <v>0.1451594246031746</v>
      </c>
      <c r="AN19" s="18">
        <f t="shared" si="2"/>
        <v>1</v>
      </c>
      <c r="AO19" s="24">
        <f t="shared" ca="1" si="3"/>
        <v>0</v>
      </c>
    </row>
    <row r="20" spans="1:41" x14ac:dyDescent="0.35">
      <c r="A20" s="92">
        <v>3</v>
      </c>
      <c r="B20" s="17">
        <f>Variables!M$8</f>
        <v>100</v>
      </c>
      <c r="C20" s="18">
        <f t="shared" si="4"/>
        <v>300</v>
      </c>
      <c r="D20" s="22">
        <f t="shared" si="5"/>
        <v>70</v>
      </c>
      <c r="E20" s="17">
        <v>50</v>
      </c>
      <c r="F20" s="1">
        <f t="shared" si="6"/>
        <v>370</v>
      </c>
      <c r="G20" s="1">
        <f>Variables!M$12</f>
        <v>60</v>
      </c>
      <c r="H20" s="18">
        <f t="shared" si="7"/>
        <v>430</v>
      </c>
      <c r="I20" s="22">
        <f t="shared" si="8"/>
        <v>0</v>
      </c>
      <c r="J20" s="17">
        <f t="shared" si="9"/>
        <v>430</v>
      </c>
      <c r="K20" s="1">
        <f>Variables!M$14</f>
        <v>93.54</v>
      </c>
      <c r="L20" s="18">
        <f t="shared" si="10"/>
        <v>523.54</v>
      </c>
      <c r="M20" s="22">
        <f t="shared" si="11"/>
        <v>100</v>
      </c>
      <c r="N20" s="17">
        <f>Variables!M$16</f>
        <v>100</v>
      </c>
      <c r="O20" s="1">
        <f t="shared" si="12"/>
        <v>623.54</v>
      </c>
      <c r="P20" s="1">
        <f>Variables!M$19</f>
        <v>20</v>
      </c>
      <c r="Q20" s="18">
        <f t="shared" si="13"/>
        <v>643.54</v>
      </c>
      <c r="R20" s="24">
        <f>IF(A20&lt;=(FLOOR(INT(Variables!D$10) / Variables!D$13, 1)*Variables!D$13),IF(R19=Variables!D$13,1,R19+1),"")</f>
        <v>3</v>
      </c>
      <c r="S20" s="100">
        <f t="shared" si="14"/>
        <v>550</v>
      </c>
      <c r="T20" s="17">
        <f t="shared" si="15"/>
        <v>643.54</v>
      </c>
      <c r="U20" s="1">
        <f>IF(R20&lt;&gt;"",INDEX(T20:T127, MATCH(Variables!D$13,R20:R127,0))-T20,"")</f>
        <v>550</v>
      </c>
      <c r="V20" s="1">
        <f>IF(R20&lt;&gt;"",IF(MOD(R20,Variables!D$13)=0,Variables!D$15,0),"")</f>
        <v>0</v>
      </c>
      <c r="W20" s="1">
        <f>IF(R20&lt;&gt;"",IF(R20=Variables!D$13,T20+V20,0),"")</f>
        <v>0</v>
      </c>
      <c r="X20" s="18">
        <f>IF(R20&lt;&gt;"",INDEX(W20:W119,MATCH(Variables!D$13,R20:R119,0)),"")</f>
        <v>1313.54</v>
      </c>
      <c r="Y20" s="22">
        <f t="shared" si="16"/>
        <v>149.66699999999992</v>
      </c>
      <c r="Z20" s="17">
        <f>IF(R20&lt;&gt;"",IF(R20=1,Variables!M$21,0),"")</f>
        <v>0</v>
      </c>
      <c r="AA20" s="1">
        <f t="shared" si="17"/>
        <v>1463.2069999999999</v>
      </c>
      <c r="AB20" s="1">
        <f>IF(R20&lt;&gt;"",Variables!M$23,"")</f>
        <v>25</v>
      </c>
      <c r="AC20" s="18">
        <f t="shared" si="18"/>
        <v>1488.2069999999999</v>
      </c>
      <c r="AD20" s="24">
        <f>IF(R20&lt;&gt;"",IF(AC20&lt;Variables!D$9,AC20-C20,""),"")</f>
        <v>1188.2069999999999</v>
      </c>
      <c r="AE20" s="26">
        <f>IF(R20&lt;&gt;"",IF(AC20&lt;Variables!D$9,D20,0),"")</f>
        <v>70</v>
      </c>
      <c r="AF20" s="26">
        <f>IF(R20&lt;&gt;"",IF(AC20&lt;Variables!D$9,I20,0),"")</f>
        <v>0</v>
      </c>
      <c r="AG20" s="26">
        <f>IF(R20&lt;&gt;"",IF(AC20&lt;Variables!D$9,M20,0),"")</f>
        <v>100</v>
      </c>
      <c r="AH20" s="26">
        <f>IF(R20&lt;&gt;"",IF(AC20&lt;Variables!D$9,S20,0),"")</f>
        <v>550</v>
      </c>
      <c r="AI20" s="26">
        <f>IF(R20&lt;&gt;"",IF(AC20&lt;Variables!D$9,Y20,0),"")</f>
        <v>149.66699999999992</v>
      </c>
      <c r="AJ20" s="24">
        <f t="shared" si="19"/>
        <v>869.66699999999992</v>
      </c>
      <c r="AK20" s="26">
        <f t="shared" si="0"/>
        <v>19.803449999999998</v>
      </c>
      <c r="AL20" s="24">
        <f t="shared" si="1"/>
        <v>1</v>
      </c>
      <c r="AM20" s="104">
        <f>IF(AND(R20&lt;&gt;"",AC20&lt;Variables!D$9),AC20/(7*24*60),"")</f>
        <v>0.14763958333333332</v>
      </c>
      <c r="AN20" s="18">
        <f t="shared" si="2"/>
        <v>1</v>
      </c>
      <c r="AO20" s="24">
        <f t="shared" ca="1" si="3"/>
        <v>0</v>
      </c>
    </row>
    <row r="21" spans="1:41" x14ac:dyDescent="0.35">
      <c r="A21" s="92">
        <v>4</v>
      </c>
      <c r="B21" s="17">
        <f>Variables!M$8</f>
        <v>100</v>
      </c>
      <c r="C21" s="18">
        <f t="shared" si="4"/>
        <v>400</v>
      </c>
      <c r="D21" s="22">
        <f t="shared" si="5"/>
        <v>80</v>
      </c>
      <c r="E21" s="17">
        <v>50</v>
      </c>
      <c r="F21" s="1">
        <f t="shared" si="6"/>
        <v>480</v>
      </c>
      <c r="G21" s="1">
        <f>Variables!M$12</f>
        <v>60</v>
      </c>
      <c r="H21" s="18">
        <f t="shared" si="7"/>
        <v>540</v>
      </c>
      <c r="I21" s="22">
        <f t="shared" si="8"/>
        <v>0</v>
      </c>
      <c r="J21" s="17">
        <f t="shared" si="9"/>
        <v>540</v>
      </c>
      <c r="K21" s="1">
        <f>Variables!M$14</f>
        <v>93.54</v>
      </c>
      <c r="L21" s="18">
        <f t="shared" si="10"/>
        <v>633.54</v>
      </c>
      <c r="M21" s="22">
        <f t="shared" si="11"/>
        <v>100</v>
      </c>
      <c r="N21" s="17">
        <f>Variables!M$16</f>
        <v>100</v>
      </c>
      <c r="O21" s="1">
        <f t="shared" si="12"/>
        <v>733.54</v>
      </c>
      <c r="P21" s="1">
        <f>Variables!M$19</f>
        <v>20</v>
      </c>
      <c r="Q21" s="18">
        <f t="shared" si="13"/>
        <v>753.54</v>
      </c>
      <c r="R21" s="24">
        <f>IF(A21&lt;=(FLOOR(INT(Variables!D$10) / Variables!D$13, 1)*Variables!D$13),IF(R20=Variables!D$13,1,R20+1),"")</f>
        <v>4</v>
      </c>
      <c r="S21" s="100">
        <f t="shared" si="14"/>
        <v>440</v>
      </c>
      <c r="T21" s="17">
        <f t="shared" si="15"/>
        <v>753.54</v>
      </c>
      <c r="U21" s="1">
        <f>IF(R21&lt;&gt;"",INDEX(T21:T128, MATCH(Variables!D$13,R21:R128,0))-T21,"")</f>
        <v>440</v>
      </c>
      <c r="V21" s="1">
        <f>IF(R21&lt;&gt;"",IF(MOD(R21,Variables!D$13)=0,Variables!D$15,0),"")</f>
        <v>0</v>
      </c>
      <c r="W21" s="1">
        <f>IF(R21&lt;&gt;"",IF(R21=Variables!D$13,T21+V21,0),"")</f>
        <v>0</v>
      </c>
      <c r="X21" s="18">
        <f>IF(R21&lt;&gt;"",INDEX(W21:W120,MATCH(Variables!D$13,R21:R120,0)),"")</f>
        <v>1313.54</v>
      </c>
      <c r="Y21" s="22">
        <f t="shared" si="16"/>
        <v>174.66699999999992</v>
      </c>
      <c r="Z21" s="17">
        <f>IF(R21&lt;&gt;"",IF(R21=1,Variables!M$21,0),"")</f>
        <v>0</v>
      </c>
      <c r="AA21" s="1">
        <f t="shared" si="17"/>
        <v>1488.2069999999999</v>
      </c>
      <c r="AB21" s="1">
        <f>IF(R21&lt;&gt;"",Variables!M$23,"")</f>
        <v>25</v>
      </c>
      <c r="AC21" s="18">
        <f t="shared" si="18"/>
        <v>1513.2069999999999</v>
      </c>
      <c r="AD21" s="24">
        <f>IF(R21&lt;&gt;"",IF(AC21&lt;Variables!D$9,AC21-C21,""),"")</f>
        <v>1113.2069999999999</v>
      </c>
      <c r="AE21" s="26">
        <f>IF(R21&lt;&gt;"",IF(AC21&lt;Variables!D$9,D21,0),"")</f>
        <v>80</v>
      </c>
      <c r="AF21" s="26">
        <f>IF(R21&lt;&gt;"",IF(AC21&lt;Variables!D$9,I21,0),"")</f>
        <v>0</v>
      </c>
      <c r="AG21" s="26">
        <f>IF(R21&lt;&gt;"",IF(AC21&lt;Variables!D$9,M21,0),"")</f>
        <v>100</v>
      </c>
      <c r="AH21" s="26">
        <f>IF(R21&lt;&gt;"",IF(AC21&lt;Variables!D$9,S21,0),"")</f>
        <v>440</v>
      </c>
      <c r="AI21" s="26">
        <f>IF(R21&lt;&gt;"",IF(AC21&lt;Variables!D$9,Y21,0),"")</f>
        <v>174.66699999999992</v>
      </c>
      <c r="AJ21" s="24">
        <f t="shared" si="19"/>
        <v>794.66699999999992</v>
      </c>
      <c r="AK21" s="26">
        <f t="shared" si="0"/>
        <v>18.553449999999998</v>
      </c>
      <c r="AL21" s="24">
        <f t="shared" si="1"/>
        <v>1</v>
      </c>
      <c r="AM21" s="104">
        <f>IF(AND(R21&lt;&gt;"",AC21&lt;Variables!D$9),AC21/(7*24*60),"")</f>
        <v>0.15011974206349205</v>
      </c>
      <c r="AN21" s="18">
        <f t="shared" si="2"/>
        <v>1</v>
      </c>
      <c r="AO21" s="24">
        <f t="shared" ca="1" si="3"/>
        <v>0</v>
      </c>
    </row>
    <row r="22" spans="1:41" x14ac:dyDescent="0.35">
      <c r="A22" s="92">
        <v>5</v>
      </c>
      <c r="B22" s="17">
        <f>Variables!M$8</f>
        <v>100</v>
      </c>
      <c r="C22" s="18">
        <f t="shared" si="4"/>
        <v>500</v>
      </c>
      <c r="D22" s="22">
        <f t="shared" si="5"/>
        <v>90</v>
      </c>
      <c r="E22" s="17">
        <v>50</v>
      </c>
      <c r="F22" s="1">
        <f t="shared" si="6"/>
        <v>590</v>
      </c>
      <c r="G22" s="1">
        <f>Variables!M$12</f>
        <v>60</v>
      </c>
      <c r="H22" s="18">
        <f t="shared" si="7"/>
        <v>650</v>
      </c>
      <c r="I22" s="22">
        <f t="shared" si="8"/>
        <v>0</v>
      </c>
      <c r="J22" s="17">
        <f t="shared" si="9"/>
        <v>650</v>
      </c>
      <c r="K22" s="1">
        <f>Variables!M$14</f>
        <v>93.54</v>
      </c>
      <c r="L22" s="18">
        <f t="shared" si="10"/>
        <v>743.54</v>
      </c>
      <c r="M22" s="22">
        <f t="shared" si="11"/>
        <v>100</v>
      </c>
      <c r="N22" s="17">
        <f>Variables!M$16</f>
        <v>100</v>
      </c>
      <c r="O22" s="1">
        <f t="shared" si="12"/>
        <v>843.54</v>
      </c>
      <c r="P22" s="1">
        <f>Variables!M$19</f>
        <v>20</v>
      </c>
      <c r="Q22" s="18">
        <f t="shared" si="13"/>
        <v>863.54</v>
      </c>
      <c r="R22" s="24">
        <f>IF(A22&lt;=(FLOOR(INT(Variables!D$10) / Variables!D$13, 1)*Variables!D$13),IF(R21=Variables!D$13,1,R21+1),"")</f>
        <v>5</v>
      </c>
      <c r="S22" s="100">
        <f t="shared" si="14"/>
        <v>330</v>
      </c>
      <c r="T22" s="17">
        <f t="shared" si="15"/>
        <v>863.54</v>
      </c>
      <c r="U22" s="1">
        <f>IF(R22&lt;&gt;"",INDEX(T22:T129, MATCH(Variables!D$13,R22:R129,0))-T22,"")</f>
        <v>330</v>
      </c>
      <c r="V22" s="1">
        <f>IF(R22&lt;&gt;"",IF(MOD(R22,Variables!D$13)=0,Variables!D$15,0),"")</f>
        <v>0</v>
      </c>
      <c r="W22" s="1">
        <f>IF(R22&lt;&gt;"",IF(R22=Variables!D$13,T22+V22,0),"")</f>
        <v>0</v>
      </c>
      <c r="X22" s="18">
        <f>IF(R22&lt;&gt;"",INDEX(W22:W121,MATCH(Variables!D$13,R22:R121,0)),"")</f>
        <v>1313.54</v>
      </c>
      <c r="Y22" s="22">
        <f t="shared" si="16"/>
        <v>199.66699999999992</v>
      </c>
      <c r="Z22" s="17">
        <f>IF(R22&lt;&gt;"",IF(R22=1,Variables!M$21,0),"")</f>
        <v>0</v>
      </c>
      <c r="AA22" s="1">
        <f t="shared" si="17"/>
        <v>1513.2069999999999</v>
      </c>
      <c r="AB22" s="1">
        <f>IF(R22&lt;&gt;"",Variables!M$23,"")</f>
        <v>25</v>
      </c>
      <c r="AC22" s="18">
        <f t="shared" si="18"/>
        <v>1538.2069999999999</v>
      </c>
      <c r="AD22" s="24">
        <f>IF(R22&lt;&gt;"",IF(AC22&lt;Variables!D$9,AC22-C22,""),"")</f>
        <v>1038.2069999999999</v>
      </c>
      <c r="AE22" s="26">
        <f>IF(R22&lt;&gt;"",IF(AC22&lt;Variables!D$9,D22,0),"")</f>
        <v>90</v>
      </c>
      <c r="AF22" s="26">
        <f>IF(R22&lt;&gt;"",IF(AC22&lt;Variables!D$9,I22,0),"")</f>
        <v>0</v>
      </c>
      <c r="AG22" s="26">
        <f>IF(R22&lt;&gt;"",IF(AC22&lt;Variables!D$9,M22,0),"")</f>
        <v>100</v>
      </c>
      <c r="AH22" s="26">
        <f>IF(R22&lt;&gt;"",IF(AC22&lt;Variables!D$9,S22,0),"")</f>
        <v>330</v>
      </c>
      <c r="AI22" s="26">
        <f>IF(R22&lt;&gt;"",IF(AC22&lt;Variables!D$9,Y22,0),"")</f>
        <v>199.66699999999992</v>
      </c>
      <c r="AJ22" s="24">
        <f t="shared" si="19"/>
        <v>719.66699999999992</v>
      </c>
      <c r="AK22" s="26">
        <f t="shared" si="0"/>
        <v>17.303449999999998</v>
      </c>
      <c r="AL22" s="24">
        <f t="shared" si="1"/>
        <v>1</v>
      </c>
      <c r="AM22" s="104">
        <f>IF(AND(R22&lt;&gt;"",AC22&lt;Variables!D$9),AC22/(7*24*60),"")</f>
        <v>0.15259990079365079</v>
      </c>
      <c r="AN22" s="18">
        <f t="shared" si="2"/>
        <v>1</v>
      </c>
      <c r="AO22" s="24">
        <f t="shared" ca="1" si="3"/>
        <v>0</v>
      </c>
    </row>
    <row r="23" spans="1:41" x14ac:dyDescent="0.35">
      <c r="A23" s="92">
        <v>6</v>
      </c>
      <c r="B23" s="17">
        <f>Variables!M$8</f>
        <v>100</v>
      </c>
      <c r="C23" s="18">
        <f t="shared" si="4"/>
        <v>600</v>
      </c>
      <c r="D23" s="22">
        <f t="shared" si="5"/>
        <v>100</v>
      </c>
      <c r="E23" s="17">
        <v>50</v>
      </c>
      <c r="F23" s="1">
        <f t="shared" si="6"/>
        <v>700</v>
      </c>
      <c r="G23" s="1">
        <f>Variables!M$12</f>
        <v>60</v>
      </c>
      <c r="H23" s="18">
        <f t="shared" si="7"/>
        <v>760</v>
      </c>
      <c r="I23" s="22">
        <f t="shared" si="8"/>
        <v>0</v>
      </c>
      <c r="J23" s="17">
        <f t="shared" si="9"/>
        <v>760</v>
      </c>
      <c r="K23" s="1">
        <f>Variables!M$14</f>
        <v>93.54</v>
      </c>
      <c r="L23" s="18">
        <f t="shared" si="10"/>
        <v>853.54</v>
      </c>
      <c r="M23" s="22">
        <f t="shared" si="11"/>
        <v>100</v>
      </c>
      <c r="N23" s="17">
        <f>Variables!M$16</f>
        <v>100</v>
      </c>
      <c r="O23" s="1">
        <f t="shared" si="12"/>
        <v>953.54</v>
      </c>
      <c r="P23" s="1">
        <f>Variables!M$19</f>
        <v>20</v>
      </c>
      <c r="Q23" s="18">
        <f t="shared" si="13"/>
        <v>973.54</v>
      </c>
      <c r="R23" s="24">
        <f>IF(A23&lt;=(FLOOR(INT(Variables!D$10) / Variables!D$13, 1)*Variables!D$13),IF(R22=Variables!D$13,1,R22+1),"")</f>
        <v>6</v>
      </c>
      <c r="S23" s="100">
        <f t="shared" si="14"/>
        <v>220</v>
      </c>
      <c r="T23" s="17">
        <f t="shared" si="15"/>
        <v>973.54</v>
      </c>
      <c r="U23" s="1">
        <f>IF(R23&lt;&gt;"",INDEX(T23:T130, MATCH(Variables!D$13,R23:R130,0))-T23,"")</f>
        <v>220</v>
      </c>
      <c r="V23" s="1">
        <f>IF(R23&lt;&gt;"",IF(MOD(R23,Variables!D$13)=0,Variables!D$15,0),"")</f>
        <v>0</v>
      </c>
      <c r="W23" s="1">
        <f>IF(R23&lt;&gt;"",IF(R23=Variables!D$13,T23+V23,0),"")</f>
        <v>0</v>
      </c>
      <c r="X23" s="18">
        <f>IF(R23&lt;&gt;"",INDEX(W23:W122,MATCH(Variables!D$13,R23:R122,0)),"")</f>
        <v>1313.54</v>
      </c>
      <c r="Y23" s="22">
        <f t="shared" si="16"/>
        <v>224.66699999999992</v>
      </c>
      <c r="Z23" s="17">
        <f>IF(R23&lt;&gt;"",IF(R23=1,Variables!M$21,0),"")</f>
        <v>0</v>
      </c>
      <c r="AA23" s="1">
        <f t="shared" si="17"/>
        <v>1538.2069999999999</v>
      </c>
      <c r="AB23" s="1">
        <f>IF(R23&lt;&gt;"",Variables!M$23,"")</f>
        <v>25</v>
      </c>
      <c r="AC23" s="18">
        <f t="shared" si="18"/>
        <v>1563.2069999999999</v>
      </c>
      <c r="AD23" s="24">
        <f>IF(R23&lt;&gt;"",IF(AC23&lt;Variables!D$9,AC23-C23,""),"")</f>
        <v>963.20699999999988</v>
      </c>
      <c r="AE23" s="26">
        <f>IF(R23&lt;&gt;"",IF(AC23&lt;Variables!D$9,D23,0),"")</f>
        <v>100</v>
      </c>
      <c r="AF23" s="26">
        <f>IF(R23&lt;&gt;"",IF(AC23&lt;Variables!D$9,I23,0),"")</f>
        <v>0</v>
      </c>
      <c r="AG23" s="26">
        <f>IF(R23&lt;&gt;"",IF(AC23&lt;Variables!D$9,M23,0),"")</f>
        <v>100</v>
      </c>
      <c r="AH23" s="26">
        <f>IF(R23&lt;&gt;"",IF(AC23&lt;Variables!D$9,S23,0),"")</f>
        <v>220</v>
      </c>
      <c r="AI23" s="26">
        <f>IF(R23&lt;&gt;"",IF(AC23&lt;Variables!D$9,Y23,0),"")</f>
        <v>224.66699999999992</v>
      </c>
      <c r="AJ23" s="24">
        <f t="shared" si="19"/>
        <v>644.66699999999992</v>
      </c>
      <c r="AK23" s="26">
        <f t="shared" si="0"/>
        <v>16.053449999999998</v>
      </c>
      <c r="AL23" s="24">
        <f t="shared" si="1"/>
        <v>1</v>
      </c>
      <c r="AM23" s="104">
        <f>IF(AND(R23&lt;&gt;"",AC23&lt;Variables!D$9),AC23/(7*24*60),"")</f>
        <v>0.15508005952380952</v>
      </c>
      <c r="AN23" s="18">
        <f t="shared" si="2"/>
        <v>1</v>
      </c>
      <c r="AO23" s="24">
        <f t="shared" ca="1" si="3"/>
        <v>0</v>
      </c>
    </row>
    <row r="24" spans="1:41" x14ac:dyDescent="0.35">
      <c r="A24" s="92">
        <v>7</v>
      </c>
      <c r="B24" s="17">
        <f>Variables!M$8</f>
        <v>100</v>
      </c>
      <c r="C24" s="18">
        <f t="shared" si="4"/>
        <v>700</v>
      </c>
      <c r="D24" s="22">
        <f t="shared" si="5"/>
        <v>110</v>
      </c>
      <c r="E24" s="17">
        <v>50</v>
      </c>
      <c r="F24" s="1">
        <f t="shared" si="6"/>
        <v>810</v>
      </c>
      <c r="G24" s="1">
        <f>Variables!M$12</f>
        <v>60</v>
      </c>
      <c r="H24" s="18">
        <f t="shared" si="7"/>
        <v>870</v>
      </c>
      <c r="I24" s="22">
        <f t="shared" si="8"/>
        <v>0</v>
      </c>
      <c r="J24" s="17">
        <f t="shared" si="9"/>
        <v>870</v>
      </c>
      <c r="K24" s="1">
        <f>Variables!M$14</f>
        <v>93.54</v>
      </c>
      <c r="L24" s="18">
        <f t="shared" si="10"/>
        <v>963.54</v>
      </c>
      <c r="M24" s="22">
        <f t="shared" si="11"/>
        <v>100</v>
      </c>
      <c r="N24" s="17">
        <f>Variables!M$16</f>
        <v>100</v>
      </c>
      <c r="O24" s="1">
        <f t="shared" si="12"/>
        <v>1063.54</v>
      </c>
      <c r="P24" s="1">
        <f>Variables!M$19</f>
        <v>20</v>
      </c>
      <c r="Q24" s="18">
        <f t="shared" si="13"/>
        <v>1083.54</v>
      </c>
      <c r="R24" s="24">
        <f>IF(A24&lt;=(FLOOR(INT(Variables!D$10) / Variables!D$13, 1)*Variables!D$13),IF(R23=Variables!D$13,1,R23+1),"")</f>
        <v>7</v>
      </c>
      <c r="S24" s="100">
        <f t="shared" si="14"/>
        <v>110</v>
      </c>
      <c r="T24" s="17">
        <f t="shared" si="15"/>
        <v>1083.54</v>
      </c>
      <c r="U24" s="1">
        <f>IF(R24&lt;&gt;"",INDEX(T24:T131, MATCH(Variables!D$13,R24:R131,0))-T24,"")</f>
        <v>110</v>
      </c>
      <c r="V24" s="1">
        <f>IF(R24&lt;&gt;"",IF(MOD(R24,Variables!D$13)=0,Variables!D$15,0),"")</f>
        <v>0</v>
      </c>
      <c r="W24" s="1">
        <f>IF(R24&lt;&gt;"",IF(R24=Variables!D$13,T24+V24,0),"")</f>
        <v>0</v>
      </c>
      <c r="X24" s="18">
        <f>IF(R24&lt;&gt;"",INDEX(W24:W123,MATCH(Variables!D$13,R24:R123,0)),"")</f>
        <v>1313.54</v>
      </c>
      <c r="Y24" s="22">
        <f t="shared" si="16"/>
        <v>249.66699999999992</v>
      </c>
      <c r="Z24" s="17">
        <f>IF(R24&lt;&gt;"",IF(R24=1,Variables!M$21,0),"")</f>
        <v>0</v>
      </c>
      <c r="AA24" s="1">
        <f t="shared" si="17"/>
        <v>1563.2069999999999</v>
      </c>
      <c r="AB24" s="1">
        <f>IF(R24&lt;&gt;"",Variables!M$23,"")</f>
        <v>25</v>
      </c>
      <c r="AC24" s="18">
        <f t="shared" si="18"/>
        <v>1588.2069999999999</v>
      </c>
      <c r="AD24" s="24">
        <f>IF(R24&lt;&gt;"",IF(AC24&lt;Variables!D$9,AC24-C24,""),"")</f>
        <v>888.20699999999988</v>
      </c>
      <c r="AE24" s="26">
        <f>IF(R24&lt;&gt;"",IF(AC24&lt;Variables!D$9,D24,0),"")</f>
        <v>110</v>
      </c>
      <c r="AF24" s="26">
        <f>IF(R24&lt;&gt;"",IF(AC24&lt;Variables!D$9,I24,0),"")</f>
        <v>0</v>
      </c>
      <c r="AG24" s="26">
        <f>IF(R24&lt;&gt;"",IF(AC24&lt;Variables!D$9,M24,0),"")</f>
        <v>100</v>
      </c>
      <c r="AH24" s="26">
        <f>IF(R24&lt;&gt;"",IF(AC24&lt;Variables!D$9,S24,0),"")</f>
        <v>110</v>
      </c>
      <c r="AI24" s="26">
        <f>IF(R24&lt;&gt;"",IF(AC24&lt;Variables!D$9,Y24,0),"")</f>
        <v>249.66699999999992</v>
      </c>
      <c r="AJ24" s="24">
        <f t="shared" si="19"/>
        <v>569.66699999999992</v>
      </c>
      <c r="AK24" s="26">
        <f t="shared" si="0"/>
        <v>14.803449999999998</v>
      </c>
      <c r="AL24" s="24">
        <f t="shared" si="1"/>
        <v>1</v>
      </c>
      <c r="AM24" s="104">
        <f>IF(AND(R24&lt;&gt;"",AC24&lt;Variables!D$9),AC24/(7*24*60),"")</f>
        <v>0.15756021825396824</v>
      </c>
      <c r="AN24" s="18">
        <f t="shared" si="2"/>
        <v>1</v>
      </c>
      <c r="AO24" s="24">
        <f t="shared" ca="1" si="3"/>
        <v>0</v>
      </c>
    </row>
    <row r="25" spans="1:41" x14ac:dyDescent="0.35">
      <c r="A25" s="92">
        <v>8</v>
      </c>
      <c r="B25" s="17">
        <f>Variables!M$8</f>
        <v>100</v>
      </c>
      <c r="C25" s="18">
        <f t="shared" si="4"/>
        <v>800</v>
      </c>
      <c r="D25" s="22">
        <f t="shared" si="5"/>
        <v>120</v>
      </c>
      <c r="E25" s="17">
        <v>50</v>
      </c>
      <c r="F25" s="1">
        <f t="shared" si="6"/>
        <v>920</v>
      </c>
      <c r="G25" s="1">
        <f>Variables!M$12</f>
        <v>60</v>
      </c>
      <c r="H25" s="18">
        <f t="shared" si="7"/>
        <v>980</v>
      </c>
      <c r="I25" s="22">
        <f t="shared" si="8"/>
        <v>0</v>
      </c>
      <c r="J25" s="17">
        <f t="shared" si="9"/>
        <v>980</v>
      </c>
      <c r="K25" s="1">
        <f>Variables!M$14</f>
        <v>93.54</v>
      </c>
      <c r="L25" s="18">
        <f t="shared" si="10"/>
        <v>1073.54</v>
      </c>
      <c r="M25" s="22">
        <f t="shared" si="11"/>
        <v>100</v>
      </c>
      <c r="N25" s="17">
        <f>Variables!M$16</f>
        <v>100</v>
      </c>
      <c r="O25" s="1">
        <f t="shared" si="12"/>
        <v>1173.54</v>
      </c>
      <c r="P25" s="1">
        <f>Variables!M$19</f>
        <v>20</v>
      </c>
      <c r="Q25" s="18">
        <f t="shared" si="13"/>
        <v>1193.54</v>
      </c>
      <c r="R25" s="24">
        <f>IF(A25&lt;=(FLOOR(INT(Variables!D$10) / Variables!D$13, 1)*Variables!D$13),IF(R24=Variables!D$13,1,R24+1),"")</f>
        <v>8</v>
      </c>
      <c r="S25" s="100">
        <f t="shared" si="14"/>
        <v>0</v>
      </c>
      <c r="T25" s="17">
        <f t="shared" si="15"/>
        <v>1193.54</v>
      </c>
      <c r="U25" s="1">
        <f>IF(R25&lt;&gt;"",INDEX(T25:T132, MATCH(Variables!D$13,R25:R132,0))-T25,"")</f>
        <v>0</v>
      </c>
      <c r="V25" s="1">
        <f>IF(R25&lt;&gt;"",IF(MOD(R25,Variables!D$13)=0,Variables!D$15,0),"")</f>
        <v>120</v>
      </c>
      <c r="W25" s="1">
        <f>IF(R25&lt;&gt;"",IF(R25=Variables!D$13,T25+V25,0),"")</f>
        <v>1313.54</v>
      </c>
      <c r="X25" s="18">
        <f>IF(R25&lt;&gt;"",INDEX(W25:W124,MATCH(Variables!D$13,R25:R124,0)),"")</f>
        <v>1313.54</v>
      </c>
      <c r="Y25" s="22">
        <f t="shared" si="16"/>
        <v>274.66699999999992</v>
      </c>
      <c r="Z25" s="17">
        <f>IF(R25&lt;&gt;"",IF(R25=1,Variables!M$21,0),"")</f>
        <v>0</v>
      </c>
      <c r="AA25" s="1">
        <f t="shared" si="17"/>
        <v>1588.2069999999999</v>
      </c>
      <c r="AB25" s="1">
        <f>IF(R25&lt;&gt;"",Variables!M$23,"")</f>
        <v>25</v>
      </c>
      <c r="AC25" s="18">
        <f t="shared" si="18"/>
        <v>1613.2069999999999</v>
      </c>
      <c r="AD25" s="24">
        <f>IF(R25&lt;&gt;"",IF(AC25&lt;Variables!D$9,AC25-C25,""),"")</f>
        <v>813.20699999999988</v>
      </c>
      <c r="AE25" s="26">
        <f>IF(R25&lt;&gt;"",IF(AC25&lt;Variables!D$9,D25,0),"")</f>
        <v>120</v>
      </c>
      <c r="AF25" s="26">
        <f>IF(R25&lt;&gt;"",IF(AC25&lt;Variables!D$9,I25,0),"")</f>
        <v>0</v>
      </c>
      <c r="AG25" s="26">
        <f>IF(R25&lt;&gt;"",IF(AC25&lt;Variables!D$9,M25,0),"")</f>
        <v>100</v>
      </c>
      <c r="AH25" s="26">
        <f>IF(R25&lt;&gt;"",IF(AC25&lt;Variables!D$9,S25,0),"")</f>
        <v>0</v>
      </c>
      <c r="AI25" s="26">
        <f>IF(R25&lt;&gt;"",IF(AC25&lt;Variables!D$9,Y25,0),"")</f>
        <v>274.66699999999992</v>
      </c>
      <c r="AJ25" s="24">
        <f t="shared" si="19"/>
        <v>494.66699999999992</v>
      </c>
      <c r="AK25" s="26">
        <f t="shared" si="0"/>
        <v>13.553449999999998</v>
      </c>
      <c r="AL25" s="24">
        <f t="shared" si="1"/>
        <v>1</v>
      </c>
      <c r="AM25" s="104">
        <f>IF(AND(R25&lt;&gt;"",AC25&lt;Variables!D$9),AC25/(7*24*60),"")</f>
        <v>0.16004037698412696</v>
      </c>
      <c r="AN25" s="18">
        <f t="shared" si="2"/>
        <v>1</v>
      </c>
      <c r="AO25" s="24">
        <f t="shared" ca="1" si="3"/>
        <v>0</v>
      </c>
    </row>
    <row r="26" spans="1:41" x14ac:dyDescent="0.35">
      <c r="A26" s="92">
        <v>9</v>
      </c>
      <c r="B26" s="17">
        <f>Variables!M$8</f>
        <v>100</v>
      </c>
      <c r="C26" s="18">
        <f t="shared" si="4"/>
        <v>900</v>
      </c>
      <c r="D26" s="22">
        <f t="shared" si="5"/>
        <v>130</v>
      </c>
      <c r="E26" s="17">
        <v>50</v>
      </c>
      <c r="F26" s="1">
        <f t="shared" si="6"/>
        <v>1030</v>
      </c>
      <c r="G26" s="1">
        <f>Variables!M$12</f>
        <v>60</v>
      </c>
      <c r="H26" s="18">
        <f t="shared" si="7"/>
        <v>1090</v>
      </c>
      <c r="I26" s="22">
        <f t="shared" si="8"/>
        <v>0</v>
      </c>
      <c r="J26" s="17">
        <f t="shared" si="9"/>
        <v>1090</v>
      </c>
      <c r="K26" s="1">
        <f>Variables!M$14</f>
        <v>93.54</v>
      </c>
      <c r="L26" s="18">
        <f t="shared" si="10"/>
        <v>1183.54</v>
      </c>
      <c r="M26" s="22">
        <f t="shared" si="11"/>
        <v>100</v>
      </c>
      <c r="N26" s="17">
        <f>Variables!M$16</f>
        <v>100</v>
      </c>
      <c r="O26" s="1">
        <f t="shared" si="12"/>
        <v>1283.54</v>
      </c>
      <c r="P26" s="1">
        <f>Variables!M$19</f>
        <v>20</v>
      </c>
      <c r="Q26" s="18">
        <f t="shared" si="13"/>
        <v>1303.54</v>
      </c>
      <c r="R26" s="24">
        <f>IF(A26&lt;=(FLOOR(INT(Variables!D$10) / Variables!D$13, 1)*Variables!D$13),IF(R25=Variables!D$13,1,R25+1),"")</f>
        <v>1</v>
      </c>
      <c r="S26" s="100">
        <f t="shared" si="14"/>
        <v>770</v>
      </c>
      <c r="T26" s="17">
        <f t="shared" si="15"/>
        <v>1313.54</v>
      </c>
      <c r="U26" s="1">
        <f>IF(R26&lt;&gt;"",INDEX(T26:T133, MATCH(Variables!D$13,R26:R133,0))-T26,"")</f>
        <v>760</v>
      </c>
      <c r="V26" s="1">
        <f>IF(R26&lt;&gt;"",IF(MOD(R26,Variables!D$13)=0,Variables!D$15,0),"")</f>
        <v>0</v>
      </c>
      <c r="W26" s="1">
        <f>IF(R26&lt;&gt;"",IF(R26=Variables!D$13,T26+V26,0),"")</f>
        <v>0</v>
      </c>
      <c r="X26" s="18">
        <f>IF(R26&lt;&gt;"",INDEX(W26:W125,MATCH(Variables!D$13,R26:R125,0)),"")</f>
        <v>2193.54</v>
      </c>
      <c r="Y26" s="22">
        <f t="shared" si="16"/>
        <v>99.666999999999916</v>
      </c>
      <c r="Z26" s="17">
        <f>IF(R26&lt;&gt;"",IF(R26=1,Variables!M$21,0),"")</f>
        <v>99.667000000000002</v>
      </c>
      <c r="AA26" s="1">
        <f t="shared" si="17"/>
        <v>2293.2069999999999</v>
      </c>
      <c r="AB26" s="1">
        <f>IF(R26&lt;&gt;"",Variables!M$23,"")</f>
        <v>25</v>
      </c>
      <c r="AC26" s="18">
        <f t="shared" si="18"/>
        <v>2318.2069999999999</v>
      </c>
      <c r="AD26" s="24">
        <f>IF(R26&lt;&gt;"",IF(AC26&lt;Variables!D$9,AC26-C26,""),"")</f>
        <v>1418.2069999999999</v>
      </c>
      <c r="AE26" s="26">
        <f>IF(R26&lt;&gt;"",IF(AC26&lt;Variables!D$9,D26,0),"")</f>
        <v>130</v>
      </c>
      <c r="AF26" s="26">
        <f>IF(R26&lt;&gt;"",IF(AC26&lt;Variables!D$9,I26,0),"")</f>
        <v>0</v>
      </c>
      <c r="AG26" s="26">
        <f>IF(R26&lt;&gt;"",IF(AC26&lt;Variables!D$9,M26,0),"")</f>
        <v>100</v>
      </c>
      <c r="AH26" s="26">
        <f>IF(R26&lt;&gt;"",IF(AC26&lt;Variables!D$9,S26,0),"")</f>
        <v>770</v>
      </c>
      <c r="AI26" s="26">
        <f>IF(R26&lt;&gt;"",IF(AC26&lt;Variables!D$9,Y26,0),"")</f>
        <v>99.666999999999916</v>
      </c>
      <c r="AJ26" s="24">
        <f t="shared" si="19"/>
        <v>1099.6669999999999</v>
      </c>
      <c r="AK26" s="26">
        <f t="shared" si="0"/>
        <v>23.63678333333333</v>
      </c>
      <c r="AL26" s="24">
        <f t="shared" si="1"/>
        <v>1</v>
      </c>
      <c r="AM26" s="104">
        <f>IF(AND(R26&lt;&gt;"",AC26&lt;Variables!D$9),AC26/(7*24*60),"")</f>
        <v>0.22998085317460315</v>
      </c>
      <c r="AN26" s="18">
        <f t="shared" si="2"/>
        <v>1</v>
      </c>
      <c r="AO26" s="24">
        <f t="shared" ca="1" si="3"/>
        <v>0</v>
      </c>
    </row>
    <row r="27" spans="1:41" x14ac:dyDescent="0.35">
      <c r="A27" s="92">
        <v>10</v>
      </c>
      <c r="B27" s="17">
        <f>Variables!M$8</f>
        <v>100</v>
      </c>
      <c r="C27" s="18">
        <f t="shared" si="4"/>
        <v>1000</v>
      </c>
      <c r="D27" s="22">
        <f t="shared" si="5"/>
        <v>140</v>
      </c>
      <c r="E27" s="17">
        <v>50</v>
      </c>
      <c r="F27" s="1">
        <f t="shared" si="6"/>
        <v>1140</v>
      </c>
      <c r="G27" s="1">
        <f>Variables!M$12</f>
        <v>60</v>
      </c>
      <c r="H27" s="18">
        <f t="shared" si="7"/>
        <v>1200</v>
      </c>
      <c r="I27" s="22">
        <f t="shared" si="8"/>
        <v>0</v>
      </c>
      <c r="J27" s="17">
        <f t="shared" si="9"/>
        <v>1200</v>
      </c>
      <c r="K27" s="1">
        <f>Variables!M$14</f>
        <v>93.54</v>
      </c>
      <c r="L27" s="18">
        <f t="shared" si="10"/>
        <v>1293.54</v>
      </c>
      <c r="M27" s="22">
        <f t="shared" si="11"/>
        <v>100</v>
      </c>
      <c r="N27" s="17">
        <f>Variables!M$16</f>
        <v>100</v>
      </c>
      <c r="O27" s="1">
        <f t="shared" si="12"/>
        <v>1393.54</v>
      </c>
      <c r="P27" s="1">
        <f>Variables!M$19</f>
        <v>20</v>
      </c>
      <c r="Q27" s="18">
        <f t="shared" si="13"/>
        <v>1413.54</v>
      </c>
      <c r="R27" s="24">
        <f>IF(A27&lt;=(FLOOR(INT(Variables!D$10) / Variables!D$13, 1)*Variables!D$13),IF(R26=Variables!D$13,1,R26+1),"")</f>
        <v>2</v>
      </c>
      <c r="S27" s="100">
        <f t="shared" si="14"/>
        <v>660</v>
      </c>
      <c r="T27" s="17">
        <f t="shared" si="15"/>
        <v>1413.54</v>
      </c>
      <c r="U27" s="1">
        <f>IF(R27&lt;&gt;"",INDEX(T27:T134, MATCH(Variables!D$13,R27:R134,0))-T27,"")</f>
        <v>660</v>
      </c>
      <c r="V27" s="1">
        <f>IF(R27&lt;&gt;"",IF(MOD(R27,Variables!D$13)=0,Variables!D$15,0),"")</f>
        <v>0</v>
      </c>
      <c r="W27" s="1">
        <f>IF(R27&lt;&gt;"",IF(R27=Variables!D$13,T27+V27,0),"")</f>
        <v>0</v>
      </c>
      <c r="X27" s="18">
        <f>IF(R27&lt;&gt;"",INDEX(W27:W126,MATCH(Variables!D$13,R27:R126,0)),"")</f>
        <v>2193.54</v>
      </c>
      <c r="Y27" s="22">
        <f t="shared" si="16"/>
        <v>124.66699999999992</v>
      </c>
      <c r="Z27" s="17">
        <f>IF(R27&lt;&gt;"",IF(R27=1,Variables!M$21,0),"")</f>
        <v>0</v>
      </c>
      <c r="AA27" s="1">
        <f t="shared" si="17"/>
        <v>2318.2069999999999</v>
      </c>
      <c r="AB27" s="1">
        <f>IF(R27&lt;&gt;"",Variables!M$23,"")</f>
        <v>25</v>
      </c>
      <c r="AC27" s="18">
        <f t="shared" si="18"/>
        <v>2343.2069999999999</v>
      </c>
      <c r="AD27" s="24">
        <f>IF(R27&lt;&gt;"",IF(AC27&lt;Variables!D$9,AC27-C27,""),"")</f>
        <v>1343.2069999999999</v>
      </c>
      <c r="AE27" s="26">
        <f>IF(R27&lt;&gt;"",IF(AC27&lt;Variables!D$9,D27,0),"")</f>
        <v>140</v>
      </c>
      <c r="AF27" s="26">
        <f>IF(R27&lt;&gt;"",IF(AC27&lt;Variables!D$9,I27,0),"")</f>
        <v>0</v>
      </c>
      <c r="AG27" s="26">
        <f>IF(R27&lt;&gt;"",IF(AC27&lt;Variables!D$9,M27,0),"")</f>
        <v>100</v>
      </c>
      <c r="AH27" s="26">
        <f>IF(R27&lt;&gt;"",IF(AC27&lt;Variables!D$9,S27,0),"")</f>
        <v>660</v>
      </c>
      <c r="AI27" s="26">
        <f>IF(R27&lt;&gt;"",IF(AC27&lt;Variables!D$9,Y27,0),"")</f>
        <v>124.66699999999992</v>
      </c>
      <c r="AJ27" s="24">
        <f t="shared" si="19"/>
        <v>1024.6669999999999</v>
      </c>
      <c r="AK27" s="26">
        <f t="shared" si="0"/>
        <v>22.38678333333333</v>
      </c>
      <c r="AL27" s="24">
        <f t="shared" si="1"/>
        <v>1</v>
      </c>
      <c r="AM27" s="104">
        <f>IF(AND(R27&lt;&gt;"",AC27&lt;Variables!D$9),AC27/(7*24*60),"")</f>
        <v>0.2324610119047619</v>
      </c>
      <c r="AN27" s="18">
        <f t="shared" si="2"/>
        <v>1</v>
      </c>
      <c r="AO27" s="24">
        <f t="shared" ca="1" si="3"/>
        <v>0</v>
      </c>
    </row>
    <row r="28" spans="1:41" x14ac:dyDescent="0.35">
      <c r="A28" s="92">
        <v>11</v>
      </c>
      <c r="B28" s="17">
        <f>Variables!M$8</f>
        <v>100</v>
      </c>
      <c r="C28" s="18">
        <f t="shared" si="4"/>
        <v>1100</v>
      </c>
      <c r="D28" s="22">
        <f t="shared" si="5"/>
        <v>150</v>
      </c>
      <c r="E28" s="17">
        <v>50</v>
      </c>
      <c r="F28" s="1">
        <f t="shared" si="6"/>
        <v>1250</v>
      </c>
      <c r="G28" s="1">
        <f>Variables!M$12</f>
        <v>60</v>
      </c>
      <c r="H28" s="18">
        <f t="shared" si="7"/>
        <v>1310</v>
      </c>
      <c r="I28" s="22">
        <f t="shared" si="8"/>
        <v>0</v>
      </c>
      <c r="J28" s="17">
        <f t="shared" si="9"/>
        <v>1310</v>
      </c>
      <c r="K28" s="1">
        <f>Variables!M$14</f>
        <v>93.54</v>
      </c>
      <c r="L28" s="18">
        <f t="shared" si="10"/>
        <v>1403.54</v>
      </c>
      <c r="M28" s="22">
        <f t="shared" si="11"/>
        <v>100</v>
      </c>
      <c r="N28" s="17">
        <f>Variables!M$16</f>
        <v>100</v>
      </c>
      <c r="O28" s="1">
        <f t="shared" si="12"/>
        <v>1503.54</v>
      </c>
      <c r="P28" s="1">
        <f>Variables!M$19</f>
        <v>20</v>
      </c>
      <c r="Q28" s="18">
        <f t="shared" si="13"/>
        <v>1523.54</v>
      </c>
      <c r="R28" s="24">
        <f>IF(A28&lt;=(FLOOR(INT(Variables!D$10) / Variables!D$13, 1)*Variables!D$13),IF(R27=Variables!D$13,1,R27+1),"")</f>
        <v>3</v>
      </c>
      <c r="S28" s="100">
        <f t="shared" si="14"/>
        <v>550</v>
      </c>
      <c r="T28" s="17">
        <f t="shared" si="15"/>
        <v>1523.54</v>
      </c>
      <c r="U28" s="1">
        <f>IF(R28&lt;&gt;"",INDEX(T28:T135, MATCH(Variables!D$13,R28:R135,0))-T28,"")</f>
        <v>550</v>
      </c>
      <c r="V28" s="1">
        <f>IF(R28&lt;&gt;"",IF(MOD(R28,Variables!D$13)=0,Variables!D$15,0),"")</f>
        <v>0</v>
      </c>
      <c r="W28" s="1">
        <f>IF(R28&lt;&gt;"",IF(R28=Variables!D$13,T28+V28,0),"")</f>
        <v>0</v>
      </c>
      <c r="X28" s="18">
        <f>IF(R28&lt;&gt;"",INDEX(W28:W127,MATCH(Variables!D$13,R28:R127,0)),"")</f>
        <v>2193.54</v>
      </c>
      <c r="Y28" s="22">
        <f t="shared" si="16"/>
        <v>149.66699999999992</v>
      </c>
      <c r="Z28" s="17">
        <f>IF(R28&lt;&gt;"",IF(R28=1,Variables!M$21,0),"")</f>
        <v>0</v>
      </c>
      <c r="AA28" s="1">
        <f t="shared" si="17"/>
        <v>2343.2069999999999</v>
      </c>
      <c r="AB28" s="1">
        <f>IF(R28&lt;&gt;"",Variables!M$23,"")</f>
        <v>25</v>
      </c>
      <c r="AC28" s="18">
        <f t="shared" si="18"/>
        <v>2368.2069999999999</v>
      </c>
      <c r="AD28" s="24">
        <f>IF(R28&lt;&gt;"",IF(AC28&lt;Variables!D$9,AC28-C28,""),"")</f>
        <v>1268.2069999999999</v>
      </c>
      <c r="AE28" s="26">
        <f>IF(R28&lt;&gt;"",IF(AC28&lt;Variables!D$9,D28,0),"")</f>
        <v>150</v>
      </c>
      <c r="AF28" s="26">
        <f>IF(R28&lt;&gt;"",IF(AC28&lt;Variables!D$9,I28,0),"")</f>
        <v>0</v>
      </c>
      <c r="AG28" s="26">
        <f>IF(R28&lt;&gt;"",IF(AC28&lt;Variables!D$9,M28,0),"")</f>
        <v>100</v>
      </c>
      <c r="AH28" s="26">
        <f>IF(R28&lt;&gt;"",IF(AC28&lt;Variables!D$9,S28,0),"")</f>
        <v>550</v>
      </c>
      <c r="AI28" s="26">
        <f>IF(R28&lt;&gt;"",IF(AC28&lt;Variables!D$9,Y28,0),"")</f>
        <v>149.66699999999992</v>
      </c>
      <c r="AJ28" s="24">
        <f t="shared" si="19"/>
        <v>949.66699999999992</v>
      </c>
      <c r="AK28" s="26">
        <f t="shared" si="0"/>
        <v>21.13678333333333</v>
      </c>
      <c r="AL28" s="24">
        <f t="shared" si="1"/>
        <v>1</v>
      </c>
      <c r="AM28" s="104">
        <f>IF(AND(R28&lt;&gt;"",AC28&lt;Variables!D$9),AC28/(7*24*60),"")</f>
        <v>0.23494117063492062</v>
      </c>
      <c r="AN28" s="18">
        <f t="shared" si="2"/>
        <v>1</v>
      </c>
      <c r="AO28" s="24">
        <f t="shared" ca="1" si="3"/>
        <v>0</v>
      </c>
    </row>
    <row r="29" spans="1:41" x14ac:dyDescent="0.35">
      <c r="A29" s="92">
        <v>12</v>
      </c>
      <c r="B29" s="17">
        <f>Variables!M$8</f>
        <v>100</v>
      </c>
      <c r="C29" s="18">
        <f t="shared" si="4"/>
        <v>1200</v>
      </c>
      <c r="D29" s="22">
        <f t="shared" si="5"/>
        <v>160</v>
      </c>
      <c r="E29" s="17">
        <v>50</v>
      </c>
      <c r="F29" s="1">
        <f t="shared" si="6"/>
        <v>1360</v>
      </c>
      <c r="G29" s="1">
        <f>Variables!M$12</f>
        <v>60</v>
      </c>
      <c r="H29" s="18">
        <f t="shared" si="7"/>
        <v>1420</v>
      </c>
      <c r="I29" s="22">
        <f t="shared" si="8"/>
        <v>0</v>
      </c>
      <c r="J29" s="17">
        <f t="shared" si="9"/>
        <v>1420</v>
      </c>
      <c r="K29" s="1">
        <f>Variables!M$14</f>
        <v>93.54</v>
      </c>
      <c r="L29" s="18">
        <f t="shared" si="10"/>
        <v>1513.54</v>
      </c>
      <c r="M29" s="22">
        <f t="shared" si="11"/>
        <v>100</v>
      </c>
      <c r="N29" s="17">
        <f>Variables!M$16</f>
        <v>100</v>
      </c>
      <c r="O29" s="1">
        <f t="shared" si="12"/>
        <v>1613.54</v>
      </c>
      <c r="P29" s="1">
        <f>Variables!M$19</f>
        <v>20</v>
      </c>
      <c r="Q29" s="18">
        <f t="shared" si="13"/>
        <v>1633.54</v>
      </c>
      <c r="R29" s="24">
        <f>IF(A29&lt;=(FLOOR(INT(Variables!D$10) / Variables!D$13, 1)*Variables!D$13),IF(R28=Variables!D$13,1,R28+1),"")</f>
        <v>4</v>
      </c>
      <c r="S29" s="100">
        <f t="shared" si="14"/>
        <v>440</v>
      </c>
      <c r="T29" s="17">
        <f t="shared" si="15"/>
        <v>1633.54</v>
      </c>
      <c r="U29" s="1">
        <f>IF(R29&lt;&gt;"",INDEX(T29:T136, MATCH(Variables!D$13,R29:R136,0))-T29,"")</f>
        <v>440</v>
      </c>
      <c r="V29" s="1">
        <f>IF(R29&lt;&gt;"",IF(MOD(R29,Variables!D$13)=0,Variables!D$15,0),"")</f>
        <v>0</v>
      </c>
      <c r="W29" s="1">
        <f>IF(R29&lt;&gt;"",IF(R29=Variables!D$13,T29+V29,0),"")</f>
        <v>0</v>
      </c>
      <c r="X29" s="18">
        <f>IF(R29&lt;&gt;"",INDEX(W29:W128,MATCH(Variables!D$13,R29:R128,0)),"")</f>
        <v>2193.54</v>
      </c>
      <c r="Y29" s="22">
        <f t="shared" si="16"/>
        <v>174.66699999999992</v>
      </c>
      <c r="Z29" s="17">
        <f>IF(R29&lt;&gt;"",IF(R29=1,Variables!M$21,0),"")</f>
        <v>0</v>
      </c>
      <c r="AA29" s="1">
        <f t="shared" si="17"/>
        <v>2368.2069999999999</v>
      </c>
      <c r="AB29" s="1">
        <f>IF(R29&lt;&gt;"",Variables!M$23,"")</f>
        <v>25</v>
      </c>
      <c r="AC29" s="18">
        <f t="shared" si="18"/>
        <v>2393.2069999999999</v>
      </c>
      <c r="AD29" s="24">
        <f>IF(R29&lt;&gt;"",IF(AC29&lt;Variables!D$9,AC29-C29,""),"")</f>
        <v>1193.2069999999999</v>
      </c>
      <c r="AE29" s="26">
        <f>IF(R29&lt;&gt;"",IF(AC29&lt;Variables!D$9,D29,0),"")</f>
        <v>160</v>
      </c>
      <c r="AF29" s="26">
        <f>IF(R29&lt;&gt;"",IF(AC29&lt;Variables!D$9,I29,0),"")</f>
        <v>0</v>
      </c>
      <c r="AG29" s="26">
        <f>IF(R29&lt;&gt;"",IF(AC29&lt;Variables!D$9,M29,0),"")</f>
        <v>100</v>
      </c>
      <c r="AH29" s="26">
        <f>IF(R29&lt;&gt;"",IF(AC29&lt;Variables!D$9,S29,0),"")</f>
        <v>440</v>
      </c>
      <c r="AI29" s="26">
        <f>IF(R29&lt;&gt;"",IF(AC29&lt;Variables!D$9,Y29,0),"")</f>
        <v>174.66699999999992</v>
      </c>
      <c r="AJ29" s="24">
        <f t="shared" si="19"/>
        <v>874.66699999999992</v>
      </c>
      <c r="AK29" s="26">
        <f t="shared" si="0"/>
        <v>19.88678333333333</v>
      </c>
      <c r="AL29" s="24">
        <f t="shared" si="1"/>
        <v>1</v>
      </c>
      <c r="AM29" s="104">
        <f>IF(AND(R29&lt;&gt;"",AC29&lt;Variables!D$9),AC29/(7*24*60),"")</f>
        <v>0.23742132936507934</v>
      </c>
      <c r="AN29" s="18">
        <f t="shared" si="2"/>
        <v>1</v>
      </c>
      <c r="AO29" s="24">
        <f t="shared" ca="1" si="3"/>
        <v>0</v>
      </c>
    </row>
    <row r="30" spans="1:41" x14ac:dyDescent="0.35">
      <c r="A30" s="92">
        <v>13</v>
      </c>
      <c r="B30" s="17">
        <f>Variables!M$8</f>
        <v>100</v>
      </c>
      <c r="C30" s="18">
        <f t="shared" si="4"/>
        <v>1300</v>
      </c>
      <c r="D30" s="22">
        <f t="shared" si="5"/>
        <v>170</v>
      </c>
      <c r="E30" s="17">
        <v>50</v>
      </c>
      <c r="F30" s="1">
        <f t="shared" si="6"/>
        <v>1470</v>
      </c>
      <c r="G30" s="1">
        <f>Variables!M$12</f>
        <v>60</v>
      </c>
      <c r="H30" s="18">
        <f t="shared" si="7"/>
        <v>1530</v>
      </c>
      <c r="I30" s="22">
        <f t="shared" si="8"/>
        <v>0</v>
      </c>
      <c r="J30" s="17">
        <f t="shared" si="9"/>
        <v>1530</v>
      </c>
      <c r="K30" s="1">
        <f>Variables!M$14</f>
        <v>93.54</v>
      </c>
      <c r="L30" s="18">
        <f t="shared" si="10"/>
        <v>1623.54</v>
      </c>
      <c r="M30" s="22">
        <f t="shared" si="11"/>
        <v>100</v>
      </c>
      <c r="N30" s="17">
        <f>Variables!M$16</f>
        <v>100</v>
      </c>
      <c r="O30" s="1">
        <f t="shared" si="12"/>
        <v>1723.54</v>
      </c>
      <c r="P30" s="1">
        <f>Variables!M$19</f>
        <v>20</v>
      </c>
      <c r="Q30" s="18">
        <f t="shared" si="13"/>
        <v>1743.54</v>
      </c>
      <c r="R30" s="24">
        <f>IF(A30&lt;=(FLOOR(INT(Variables!D$10) / Variables!D$13, 1)*Variables!D$13),IF(R29=Variables!D$13,1,R29+1),"")</f>
        <v>5</v>
      </c>
      <c r="S30" s="100">
        <f t="shared" si="14"/>
        <v>330</v>
      </c>
      <c r="T30" s="17">
        <f t="shared" si="15"/>
        <v>1743.54</v>
      </c>
      <c r="U30" s="1">
        <f>IF(R30&lt;&gt;"",INDEX(T30:T137, MATCH(Variables!D$13,R30:R137,0))-T30,"")</f>
        <v>330</v>
      </c>
      <c r="V30" s="1">
        <f>IF(R30&lt;&gt;"",IF(MOD(R30,Variables!D$13)=0,Variables!D$15,0),"")</f>
        <v>0</v>
      </c>
      <c r="W30" s="1">
        <f>IF(R30&lt;&gt;"",IF(R30=Variables!D$13,T30+V30,0),"")</f>
        <v>0</v>
      </c>
      <c r="X30" s="18">
        <f>IF(R30&lt;&gt;"",INDEX(W30:W129,MATCH(Variables!D$13,R30:R129,0)),"")</f>
        <v>2193.54</v>
      </c>
      <c r="Y30" s="22">
        <f t="shared" si="16"/>
        <v>199.66699999999992</v>
      </c>
      <c r="Z30" s="17">
        <f>IF(R30&lt;&gt;"",IF(R30=1,Variables!M$21,0),"")</f>
        <v>0</v>
      </c>
      <c r="AA30" s="1">
        <f t="shared" si="17"/>
        <v>2393.2069999999999</v>
      </c>
      <c r="AB30" s="1">
        <f>IF(R30&lt;&gt;"",Variables!M$23,"")</f>
        <v>25</v>
      </c>
      <c r="AC30" s="18">
        <f t="shared" si="18"/>
        <v>2418.2069999999999</v>
      </c>
      <c r="AD30" s="24">
        <f>IF(R30&lt;&gt;"",IF(AC30&lt;Variables!D$9,AC30-C30,""),"")</f>
        <v>1118.2069999999999</v>
      </c>
      <c r="AE30" s="26">
        <f>IF(R30&lt;&gt;"",IF(AC30&lt;Variables!D$9,D30,0),"")</f>
        <v>170</v>
      </c>
      <c r="AF30" s="26">
        <f>IF(R30&lt;&gt;"",IF(AC30&lt;Variables!D$9,I30,0),"")</f>
        <v>0</v>
      </c>
      <c r="AG30" s="26">
        <f>IF(R30&lt;&gt;"",IF(AC30&lt;Variables!D$9,M30,0),"")</f>
        <v>100</v>
      </c>
      <c r="AH30" s="26">
        <f>IF(R30&lt;&gt;"",IF(AC30&lt;Variables!D$9,S30,0),"")</f>
        <v>330</v>
      </c>
      <c r="AI30" s="26">
        <f>IF(R30&lt;&gt;"",IF(AC30&lt;Variables!D$9,Y30,0),"")</f>
        <v>199.66699999999992</v>
      </c>
      <c r="AJ30" s="24">
        <f t="shared" si="19"/>
        <v>799.66699999999992</v>
      </c>
      <c r="AK30" s="26">
        <f t="shared" si="0"/>
        <v>18.63678333333333</v>
      </c>
      <c r="AL30" s="24">
        <f t="shared" si="1"/>
        <v>1</v>
      </c>
      <c r="AM30" s="104">
        <f>IF(AND(R30&lt;&gt;"",AC30&lt;Variables!D$9),AC30/(7*24*60),"")</f>
        <v>0.23990148809523809</v>
      </c>
      <c r="AN30" s="18">
        <f t="shared" si="2"/>
        <v>1</v>
      </c>
      <c r="AO30" s="24">
        <f t="shared" ca="1" si="3"/>
        <v>0</v>
      </c>
    </row>
    <row r="31" spans="1:41" x14ac:dyDescent="0.35">
      <c r="A31" s="92">
        <v>14</v>
      </c>
      <c r="B31" s="17">
        <f>Variables!M$8</f>
        <v>100</v>
      </c>
      <c r="C31" s="18">
        <f t="shared" si="4"/>
        <v>1400</v>
      </c>
      <c r="D31" s="22">
        <f t="shared" si="5"/>
        <v>180</v>
      </c>
      <c r="E31" s="17">
        <v>50</v>
      </c>
      <c r="F31" s="1">
        <f t="shared" si="6"/>
        <v>1580</v>
      </c>
      <c r="G31" s="1">
        <f>Variables!M$12</f>
        <v>60</v>
      </c>
      <c r="H31" s="18">
        <f t="shared" si="7"/>
        <v>1640</v>
      </c>
      <c r="I31" s="22">
        <f t="shared" si="8"/>
        <v>0</v>
      </c>
      <c r="J31" s="17">
        <f t="shared" si="9"/>
        <v>1640</v>
      </c>
      <c r="K31" s="1">
        <f>Variables!M$14</f>
        <v>93.54</v>
      </c>
      <c r="L31" s="18">
        <f t="shared" si="10"/>
        <v>1733.54</v>
      </c>
      <c r="M31" s="22">
        <f t="shared" si="11"/>
        <v>100</v>
      </c>
      <c r="N31" s="17">
        <f>Variables!M$16</f>
        <v>100</v>
      </c>
      <c r="O31" s="1">
        <f t="shared" si="12"/>
        <v>1833.54</v>
      </c>
      <c r="P31" s="1">
        <f>Variables!M$19</f>
        <v>20</v>
      </c>
      <c r="Q31" s="18">
        <f t="shared" si="13"/>
        <v>1853.54</v>
      </c>
      <c r="R31" s="24">
        <f>IF(A31&lt;=(FLOOR(INT(Variables!D$10) / Variables!D$13, 1)*Variables!D$13),IF(R30=Variables!D$13,1,R30+1),"")</f>
        <v>6</v>
      </c>
      <c r="S31" s="100">
        <f t="shared" si="14"/>
        <v>220</v>
      </c>
      <c r="T31" s="17">
        <f t="shared" si="15"/>
        <v>1853.54</v>
      </c>
      <c r="U31" s="1">
        <f>IF(R31&lt;&gt;"",INDEX(T31:T138, MATCH(Variables!D$13,R31:R138,0))-T31,"")</f>
        <v>220</v>
      </c>
      <c r="V31" s="1">
        <f>IF(R31&lt;&gt;"",IF(MOD(R31,Variables!D$13)=0,Variables!D$15,0),"")</f>
        <v>0</v>
      </c>
      <c r="W31" s="1">
        <f>IF(R31&lt;&gt;"",IF(R31=Variables!D$13,T31+V31,0),"")</f>
        <v>0</v>
      </c>
      <c r="X31" s="18">
        <f>IF(R31&lt;&gt;"",INDEX(W31:W130,MATCH(Variables!D$13,R31:R130,0)),"")</f>
        <v>2193.54</v>
      </c>
      <c r="Y31" s="22">
        <f t="shared" si="16"/>
        <v>224.66699999999992</v>
      </c>
      <c r="Z31" s="17">
        <f>IF(R31&lt;&gt;"",IF(R31=1,Variables!M$21,0),"")</f>
        <v>0</v>
      </c>
      <c r="AA31" s="1">
        <f t="shared" si="17"/>
        <v>2418.2069999999999</v>
      </c>
      <c r="AB31" s="1">
        <f>IF(R31&lt;&gt;"",Variables!M$23,"")</f>
        <v>25</v>
      </c>
      <c r="AC31" s="18">
        <f t="shared" si="18"/>
        <v>2443.2069999999999</v>
      </c>
      <c r="AD31" s="24">
        <f>IF(R31&lt;&gt;"",IF(AC31&lt;Variables!D$9,AC31-C31,""),"")</f>
        <v>1043.2069999999999</v>
      </c>
      <c r="AE31" s="26">
        <f>IF(R31&lt;&gt;"",IF(AC31&lt;Variables!D$9,D31,0),"")</f>
        <v>180</v>
      </c>
      <c r="AF31" s="26">
        <f>IF(R31&lt;&gt;"",IF(AC31&lt;Variables!D$9,I31,0),"")</f>
        <v>0</v>
      </c>
      <c r="AG31" s="26">
        <f>IF(R31&lt;&gt;"",IF(AC31&lt;Variables!D$9,M31,0),"")</f>
        <v>100</v>
      </c>
      <c r="AH31" s="26">
        <f>IF(R31&lt;&gt;"",IF(AC31&lt;Variables!D$9,S31,0),"")</f>
        <v>220</v>
      </c>
      <c r="AI31" s="26">
        <f>IF(R31&lt;&gt;"",IF(AC31&lt;Variables!D$9,Y31,0),"")</f>
        <v>224.66699999999992</v>
      </c>
      <c r="AJ31" s="24">
        <f t="shared" si="19"/>
        <v>724.66699999999992</v>
      </c>
      <c r="AK31" s="26">
        <f t="shared" si="0"/>
        <v>17.38678333333333</v>
      </c>
      <c r="AL31" s="24">
        <f t="shared" si="1"/>
        <v>1</v>
      </c>
      <c r="AM31" s="104">
        <f>IF(AND(R31&lt;&gt;"",AC31&lt;Variables!D$9),AC31/(7*24*60),"")</f>
        <v>0.24238164682539681</v>
      </c>
      <c r="AN31" s="18">
        <f t="shared" si="2"/>
        <v>1</v>
      </c>
      <c r="AO31" s="24">
        <f t="shared" ca="1" si="3"/>
        <v>0</v>
      </c>
    </row>
    <row r="32" spans="1:41" x14ac:dyDescent="0.35">
      <c r="A32" s="92">
        <v>15</v>
      </c>
      <c r="B32" s="17">
        <f>Variables!M$8</f>
        <v>100</v>
      </c>
      <c r="C32" s="18">
        <f t="shared" si="4"/>
        <v>1500</v>
      </c>
      <c r="D32" s="22">
        <f t="shared" si="5"/>
        <v>190</v>
      </c>
      <c r="E32" s="17">
        <v>50</v>
      </c>
      <c r="F32" s="1">
        <f t="shared" si="6"/>
        <v>1690</v>
      </c>
      <c r="G32" s="1">
        <f>Variables!M$12</f>
        <v>60</v>
      </c>
      <c r="H32" s="18">
        <f t="shared" si="7"/>
        <v>1750</v>
      </c>
      <c r="I32" s="22">
        <f t="shared" si="8"/>
        <v>0</v>
      </c>
      <c r="J32" s="17">
        <f t="shared" si="9"/>
        <v>1750</v>
      </c>
      <c r="K32" s="1">
        <f>Variables!M$14</f>
        <v>93.54</v>
      </c>
      <c r="L32" s="18">
        <f t="shared" si="10"/>
        <v>1843.54</v>
      </c>
      <c r="M32" s="22">
        <f t="shared" si="11"/>
        <v>100</v>
      </c>
      <c r="N32" s="17">
        <f>Variables!M$16</f>
        <v>100</v>
      </c>
      <c r="O32" s="1">
        <f t="shared" si="12"/>
        <v>1943.54</v>
      </c>
      <c r="P32" s="1">
        <f>Variables!M$19</f>
        <v>20</v>
      </c>
      <c r="Q32" s="18">
        <f t="shared" si="13"/>
        <v>1963.54</v>
      </c>
      <c r="R32" s="24">
        <f>IF(A32&lt;=(FLOOR(INT(Variables!D$10) / Variables!D$13, 1)*Variables!D$13),IF(R31=Variables!D$13,1,R31+1),"")</f>
        <v>7</v>
      </c>
      <c r="S32" s="100">
        <f t="shared" si="14"/>
        <v>110</v>
      </c>
      <c r="T32" s="17">
        <f t="shared" si="15"/>
        <v>1963.54</v>
      </c>
      <c r="U32" s="1">
        <f>IF(R32&lt;&gt;"",INDEX(T32:T139, MATCH(Variables!D$13,R32:R139,0))-T32,"")</f>
        <v>110</v>
      </c>
      <c r="V32" s="1">
        <f>IF(R32&lt;&gt;"",IF(MOD(R32,Variables!D$13)=0,Variables!D$15,0),"")</f>
        <v>0</v>
      </c>
      <c r="W32" s="1">
        <f>IF(R32&lt;&gt;"",IF(R32=Variables!D$13,T32+V32,0),"")</f>
        <v>0</v>
      </c>
      <c r="X32" s="18">
        <f>IF(R32&lt;&gt;"",INDEX(W32:W131,MATCH(Variables!D$13,R32:R131,0)),"")</f>
        <v>2193.54</v>
      </c>
      <c r="Y32" s="22">
        <f t="shared" si="16"/>
        <v>249.66699999999992</v>
      </c>
      <c r="Z32" s="17">
        <f>IF(R32&lt;&gt;"",IF(R32=1,Variables!M$21,0),"")</f>
        <v>0</v>
      </c>
      <c r="AA32" s="1">
        <f t="shared" si="17"/>
        <v>2443.2069999999999</v>
      </c>
      <c r="AB32" s="1">
        <f>IF(R32&lt;&gt;"",Variables!M$23,"")</f>
        <v>25</v>
      </c>
      <c r="AC32" s="18">
        <f t="shared" si="18"/>
        <v>2468.2069999999999</v>
      </c>
      <c r="AD32" s="24">
        <f>IF(R32&lt;&gt;"",IF(AC32&lt;Variables!D$9,AC32-C32,""),"")</f>
        <v>968.20699999999988</v>
      </c>
      <c r="AE32" s="26">
        <f>IF(R32&lt;&gt;"",IF(AC32&lt;Variables!D$9,D32,0),"")</f>
        <v>190</v>
      </c>
      <c r="AF32" s="26">
        <f>IF(R32&lt;&gt;"",IF(AC32&lt;Variables!D$9,I32,0),"")</f>
        <v>0</v>
      </c>
      <c r="AG32" s="26">
        <f>IF(R32&lt;&gt;"",IF(AC32&lt;Variables!D$9,M32,0),"")</f>
        <v>100</v>
      </c>
      <c r="AH32" s="26">
        <f>IF(R32&lt;&gt;"",IF(AC32&lt;Variables!D$9,S32,0),"")</f>
        <v>110</v>
      </c>
      <c r="AI32" s="26">
        <f>IF(R32&lt;&gt;"",IF(AC32&lt;Variables!D$9,Y32,0),"")</f>
        <v>249.66699999999992</v>
      </c>
      <c r="AJ32" s="24">
        <f t="shared" si="19"/>
        <v>649.66699999999992</v>
      </c>
      <c r="AK32" s="26">
        <f t="shared" si="0"/>
        <v>16.13678333333333</v>
      </c>
      <c r="AL32" s="24">
        <f t="shared" si="1"/>
        <v>1</v>
      </c>
      <c r="AM32" s="104">
        <f>IF(AND(R32&lt;&gt;"",AC32&lt;Variables!D$9),AC32/(7*24*60),"")</f>
        <v>0.24486180555555553</v>
      </c>
      <c r="AN32" s="18">
        <f t="shared" si="2"/>
        <v>1</v>
      </c>
      <c r="AO32" s="24">
        <f t="shared" ca="1" si="3"/>
        <v>0</v>
      </c>
    </row>
    <row r="33" spans="1:41" x14ac:dyDescent="0.35">
      <c r="A33" s="92">
        <v>16</v>
      </c>
      <c r="B33" s="17">
        <f>Variables!M$8</f>
        <v>100</v>
      </c>
      <c r="C33" s="18">
        <f t="shared" si="4"/>
        <v>1600</v>
      </c>
      <c r="D33" s="22">
        <f t="shared" si="5"/>
        <v>200</v>
      </c>
      <c r="E33" s="17">
        <v>50</v>
      </c>
      <c r="F33" s="1">
        <f t="shared" si="6"/>
        <v>1800</v>
      </c>
      <c r="G33" s="1">
        <f>Variables!M$12</f>
        <v>60</v>
      </c>
      <c r="H33" s="18">
        <f t="shared" si="7"/>
        <v>1860</v>
      </c>
      <c r="I33" s="22">
        <f t="shared" si="8"/>
        <v>0</v>
      </c>
      <c r="J33" s="17">
        <f t="shared" si="9"/>
        <v>1860</v>
      </c>
      <c r="K33" s="1">
        <f>Variables!M$14</f>
        <v>93.54</v>
      </c>
      <c r="L33" s="18">
        <f t="shared" si="10"/>
        <v>1953.54</v>
      </c>
      <c r="M33" s="22">
        <f t="shared" si="11"/>
        <v>100</v>
      </c>
      <c r="N33" s="17">
        <f>Variables!M$16</f>
        <v>100</v>
      </c>
      <c r="O33" s="1">
        <f t="shared" si="12"/>
        <v>2053.54</v>
      </c>
      <c r="P33" s="1">
        <f>Variables!M$19</f>
        <v>20</v>
      </c>
      <c r="Q33" s="18">
        <f t="shared" si="13"/>
        <v>2073.54</v>
      </c>
      <c r="R33" s="24">
        <f>IF(A33&lt;=(FLOOR(INT(Variables!D$10) / Variables!D$13, 1)*Variables!D$13),IF(R32=Variables!D$13,1,R32+1),"")</f>
        <v>8</v>
      </c>
      <c r="S33" s="100">
        <f t="shared" si="14"/>
        <v>0</v>
      </c>
      <c r="T33" s="17">
        <f t="shared" si="15"/>
        <v>2073.54</v>
      </c>
      <c r="U33" s="1">
        <f>IF(R33&lt;&gt;"",INDEX(T33:T140, MATCH(Variables!D$13,R33:R140,0))-T33,"")</f>
        <v>0</v>
      </c>
      <c r="V33" s="1">
        <f>IF(R33&lt;&gt;"",IF(MOD(R33,Variables!D$13)=0,Variables!D$15,0),"")</f>
        <v>120</v>
      </c>
      <c r="W33" s="1">
        <f>IF(R33&lt;&gt;"",IF(R33=Variables!D$13,T33+V33,0),"")</f>
        <v>2193.54</v>
      </c>
      <c r="X33" s="18">
        <f>IF(R33&lt;&gt;"",INDEX(W33:W132,MATCH(Variables!D$13,R33:R132,0)),"")</f>
        <v>2193.54</v>
      </c>
      <c r="Y33" s="22">
        <f t="shared" si="16"/>
        <v>274.66699999999992</v>
      </c>
      <c r="Z33" s="17">
        <f>IF(R33&lt;&gt;"",IF(R33=1,Variables!M$21,0),"")</f>
        <v>0</v>
      </c>
      <c r="AA33" s="1">
        <f t="shared" si="17"/>
        <v>2468.2069999999999</v>
      </c>
      <c r="AB33" s="1">
        <f>IF(R33&lt;&gt;"",Variables!M$23,"")</f>
        <v>25</v>
      </c>
      <c r="AC33" s="18">
        <f t="shared" si="18"/>
        <v>2493.2069999999999</v>
      </c>
      <c r="AD33" s="24">
        <f>IF(R33&lt;&gt;"",IF(AC33&lt;Variables!D$9,AC33-C33,""),"")</f>
        <v>893.20699999999988</v>
      </c>
      <c r="AE33" s="26">
        <f>IF(R33&lt;&gt;"",IF(AC33&lt;Variables!D$9,D33,0),"")</f>
        <v>200</v>
      </c>
      <c r="AF33" s="26">
        <f>IF(R33&lt;&gt;"",IF(AC33&lt;Variables!D$9,I33,0),"")</f>
        <v>0</v>
      </c>
      <c r="AG33" s="26">
        <f>IF(R33&lt;&gt;"",IF(AC33&lt;Variables!D$9,M33,0),"")</f>
        <v>100</v>
      </c>
      <c r="AH33" s="26">
        <f>IF(R33&lt;&gt;"",IF(AC33&lt;Variables!D$9,S33,0),"")</f>
        <v>0</v>
      </c>
      <c r="AI33" s="26">
        <f>IF(R33&lt;&gt;"",IF(AC33&lt;Variables!D$9,Y33,0),"")</f>
        <v>274.66699999999992</v>
      </c>
      <c r="AJ33" s="24">
        <f t="shared" si="19"/>
        <v>574.66699999999992</v>
      </c>
      <c r="AK33" s="26">
        <f t="shared" si="0"/>
        <v>14.886783333333332</v>
      </c>
      <c r="AL33" s="24">
        <f t="shared" si="1"/>
        <v>1</v>
      </c>
      <c r="AM33" s="104">
        <f>IF(AND(R33&lt;&gt;"",AC33&lt;Variables!D$9),AC33/(7*24*60),"")</f>
        <v>0.24734196428571428</v>
      </c>
      <c r="AN33" s="18">
        <f t="shared" si="2"/>
        <v>1</v>
      </c>
      <c r="AO33" s="24">
        <f t="shared" ca="1" si="3"/>
        <v>0</v>
      </c>
    </row>
    <row r="34" spans="1:41" x14ac:dyDescent="0.35">
      <c r="A34" s="92">
        <v>17</v>
      </c>
      <c r="B34" s="17">
        <f>Variables!M$8</f>
        <v>100</v>
      </c>
      <c r="C34" s="18">
        <f t="shared" si="4"/>
        <v>1700</v>
      </c>
      <c r="D34" s="22">
        <f t="shared" si="5"/>
        <v>210</v>
      </c>
      <c r="E34" s="17">
        <v>50</v>
      </c>
      <c r="F34" s="1">
        <f t="shared" si="6"/>
        <v>1910</v>
      </c>
      <c r="G34" s="1">
        <f>Variables!M$12</f>
        <v>60</v>
      </c>
      <c r="H34" s="18">
        <f t="shared" si="7"/>
        <v>1970</v>
      </c>
      <c r="I34" s="22">
        <f t="shared" si="8"/>
        <v>0</v>
      </c>
      <c r="J34" s="17">
        <f t="shared" si="9"/>
        <v>1970</v>
      </c>
      <c r="K34" s="1">
        <f>Variables!M$14</f>
        <v>93.54</v>
      </c>
      <c r="L34" s="18">
        <f t="shared" si="10"/>
        <v>2063.54</v>
      </c>
      <c r="M34" s="22">
        <f t="shared" si="11"/>
        <v>100</v>
      </c>
      <c r="N34" s="17">
        <f>Variables!M$16</f>
        <v>100</v>
      </c>
      <c r="O34" s="1">
        <f t="shared" si="12"/>
        <v>2163.54</v>
      </c>
      <c r="P34" s="1">
        <f>Variables!M$19</f>
        <v>20</v>
      </c>
      <c r="Q34" s="18">
        <f t="shared" si="13"/>
        <v>2183.54</v>
      </c>
      <c r="R34" s="24">
        <f>IF(A34&lt;=(FLOOR(INT(Variables!D$10) / Variables!D$13, 1)*Variables!D$13),IF(R33=Variables!D$13,1,R33+1),"")</f>
        <v>1</v>
      </c>
      <c r="S34" s="100">
        <f t="shared" si="14"/>
        <v>770</v>
      </c>
      <c r="T34" s="17">
        <f t="shared" si="15"/>
        <v>2193.54</v>
      </c>
      <c r="U34" s="1">
        <f>IF(R34&lt;&gt;"",INDEX(T34:T141, MATCH(Variables!D$13,R34:R141,0))-T34,"")</f>
        <v>760</v>
      </c>
      <c r="V34" s="1">
        <f>IF(R34&lt;&gt;"",IF(MOD(R34,Variables!D$13)=0,Variables!D$15,0),"")</f>
        <v>0</v>
      </c>
      <c r="W34" s="1">
        <f>IF(R34&lt;&gt;"",IF(R34=Variables!D$13,T34+V34,0),"")</f>
        <v>0</v>
      </c>
      <c r="X34" s="18">
        <f>IF(R34&lt;&gt;"",INDEX(W34:W133,MATCH(Variables!D$13,R34:R133,0)),"")</f>
        <v>3073.54</v>
      </c>
      <c r="Y34" s="22">
        <f t="shared" si="16"/>
        <v>99.666999999999916</v>
      </c>
      <c r="Z34" s="17">
        <f>IF(R34&lt;&gt;"",IF(R34=1,Variables!M$21,0),"")</f>
        <v>99.667000000000002</v>
      </c>
      <c r="AA34" s="1">
        <f t="shared" si="17"/>
        <v>3173.2069999999999</v>
      </c>
      <c r="AB34" s="1">
        <f>IF(R34&lt;&gt;"",Variables!M$23,"")</f>
        <v>25</v>
      </c>
      <c r="AC34" s="18">
        <f t="shared" si="18"/>
        <v>3198.2069999999999</v>
      </c>
      <c r="AD34" s="24">
        <f>IF(R34&lt;&gt;"",IF(AC34&lt;Variables!D$9,AC34-C34,""),"")</f>
        <v>1498.2069999999999</v>
      </c>
      <c r="AE34" s="26">
        <f>IF(R34&lt;&gt;"",IF(AC34&lt;Variables!D$9,D34,0),"")</f>
        <v>210</v>
      </c>
      <c r="AF34" s="26">
        <f>IF(R34&lt;&gt;"",IF(AC34&lt;Variables!D$9,I34,0),"")</f>
        <v>0</v>
      </c>
      <c r="AG34" s="26">
        <f>IF(R34&lt;&gt;"",IF(AC34&lt;Variables!D$9,M34,0),"")</f>
        <v>100</v>
      </c>
      <c r="AH34" s="26">
        <f>IF(R34&lt;&gt;"",IF(AC34&lt;Variables!D$9,S34,0),"")</f>
        <v>770</v>
      </c>
      <c r="AI34" s="26">
        <f>IF(R34&lt;&gt;"",IF(AC34&lt;Variables!D$9,Y34,0),"")</f>
        <v>99.666999999999916</v>
      </c>
      <c r="AJ34" s="24">
        <f t="shared" si="19"/>
        <v>1179.6669999999999</v>
      </c>
      <c r="AK34" s="26">
        <f t="shared" si="0"/>
        <v>24.970116666666666</v>
      </c>
      <c r="AL34" s="24">
        <f t="shared" si="1"/>
        <v>0</v>
      </c>
      <c r="AM34" s="104">
        <f>IF(AND(R34&lt;&gt;"",AC34&lt;Variables!D$9),AC34/(7*24*60),"")</f>
        <v>0.31728244047619047</v>
      </c>
      <c r="AN34" s="18">
        <f t="shared" si="2"/>
        <v>1</v>
      </c>
      <c r="AO34" s="24">
        <f t="shared" ca="1" si="3"/>
        <v>0</v>
      </c>
    </row>
    <row r="35" spans="1:41" x14ac:dyDescent="0.35">
      <c r="A35" s="92">
        <v>18</v>
      </c>
      <c r="B35" s="17">
        <f>Variables!M$8</f>
        <v>100</v>
      </c>
      <c r="C35" s="18">
        <f t="shared" si="4"/>
        <v>1800</v>
      </c>
      <c r="D35" s="22">
        <f t="shared" si="5"/>
        <v>220</v>
      </c>
      <c r="E35" s="17">
        <v>50</v>
      </c>
      <c r="F35" s="1">
        <f t="shared" si="6"/>
        <v>2020</v>
      </c>
      <c r="G35" s="1">
        <f>Variables!M$12</f>
        <v>60</v>
      </c>
      <c r="H35" s="18">
        <f t="shared" si="7"/>
        <v>2080</v>
      </c>
      <c r="I35" s="22">
        <f t="shared" si="8"/>
        <v>0</v>
      </c>
      <c r="J35" s="17">
        <f t="shared" si="9"/>
        <v>2080</v>
      </c>
      <c r="K35" s="1">
        <f>Variables!M$14</f>
        <v>93.54</v>
      </c>
      <c r="L35" s="18">
        <f t="shared" si="10"/>
        <v>2173.54</v>
      </c>
      <c r="M35" s="22">
        <f t="shared" si="11"/>
        <v>100</v>
      </c>
      <c r="N35" s="17">
        <f>Variables!M$16</f>
        <v>100</v>
      </c>
      <c r="O35" s="1">
        <f t="shared" si="12"/>
        <v>2273.54</v>
      </c>
      <c r="P35" s="1">
        <f>Variables!M$19</f>
        <v>20</v>
      </c>
      <c r="Q35" s="18">
        <f t="shared" si="13"/>
        <v>2293.54</v>
      </c>
      <c r="R35" s="24">
        <f>IF(A35&lt;=(FLOOR(INT(Variables!D$10) / Variables!D$13, 1)*Variables!D$13),IF(R34=Variables!D$13,1,R34+1),"")</f>
        <v>2</v>
      </c>
      <c r="S35" s="100">
        <f t="shared" si="14"/>
        <v>660</v>
      </c>
      <c r="T35" s="17">
        <f t="shared" si="15"/>
        <v>2293.54</v>
      </c>
      <c r="U35" s="1">
        <f>IF(R35&lt;&gt;"",INDEX(T35:T142, MATCH(Variables!D$13,R35:R142,0))-T35,"")</f>
        <v>660</v>
      </c>
      <c r="V35" s="1">
        <f>IF(R35&lt;&gt;"",IF(MOD(R35,Variables!D$13)=0,Variables!D$15,0),"")</f>
        <v>0</v>
      </c>
      <c r="W35" s="1">
        <f>IF(R35&lt;&gt;"",IF(R35=Variables!D$13,T35+V35,0),"")</f>
        <v>0</v>
      </c>
      <c r="X35" s="18">
        <f>IF(R35&lt;&gt;"",INDEX(W35:W134,MATCH(Variables!D$13,R35:R134,0)),"")</f>
        <v>3073.54</v>
      </c>
      <c r="Y35" s="22">
        <f t="shared" si="16"/>
        <v>124.66699999999992</v>
      </c>
      <c r="Z35" s="17">
        <f>IF(R35&lt;&gt;"",IF(R35=1,Variables!M$21,0),"")</f>
        <v>0</v>
      </c>
      <c r="AA35" s="1">
        <f t="shared" si="17"/>
        <v>3198.2069999999999</v>
      </c>
      <c r="AB35" s="1">
        <f>IF(R35&lt;&gt;"",Variables!M$23,"")</f>
        <v>25</v>
      </c>
      <c r="AC35" s="18">
        <f t="shared" si="18"/>
        <v>3223.2069999999999</v>
      </c>
      <c r="AD35" s="24">
        <f>IF(R35&lt;&gt;"",IF(AC35&lt;Variables!D$9,AC35-C35,""),"")</f>
        <v>1423.2069999999999</v>
      </c>
      <c r="AE35" s="26">
        <f>IF(R35&lt;&gt;"",IF(AC35&lt;Variables!D$9,D35,0),"")</f>
        <v>220</v>
      </c>
      <c r="AF35" s="26">
        <f>IF(R35&lt;&gt;"",IF(AC35&lt;Variables!D$9,I35,0),"")</f>
        <v>0</v>
      </c>
      <c r="AG35" s="26">
        <f>IF(R35&lt;&gt;"",IF(AC35&lt;Variables!D$9,M35,0),"")</f>
        <v>100</v>
      </c>
      <c r="AH35" s="26">
        <f>IF(R35&lt;&gt;"",IF(AC35&lt;Variables!D$9,S35,0),"")</f>
        <v>660</v>
      </c>
      <c r="AI35" s="26">
        <f>IF(R35&lt;&gt;"",IF(AC35&lt;Variables!D$9,Y35,0),"")</f>
        <v>124.66699999999992</v>
      </c>
      <c r="AJ35" s="24">
        <f t="shared" si="19"/>
        <v>1104.6669999999999</v>
      </c>
      <c r="AK35" s="26">
        <f t="shared" si="0"/>
        <v>23.720116666666666</v>
      </c>
      <c r="AL35" s="24">
        <f t="shared" si="1"/>
        <v>1</v>
      </c>
      <c r="AM35" s="104">
        <f>IF(AND(R35&lt;&gt;"",AC35&lt;Variables!D$9),AC35/(7*24*60),"")</f>
        <v>0.3197625992063492</v>
      </c>
      <c r="AN35" s="18">
        <f t="shared" si="2"/>
        <v>1</v>
      </c>
      <c r="AO35" s="24">
        <f t="shared" ca="1" si="3"/>
        <v>0</v>
      </c>
    </row>
    <row r="36" spans="1:41" x14ac:dyDescent="0.35">
      <c r="A36" s="92">
        <v>19</v>
      </c>
      <c r="B36" s="17">
        <f>Variables!M$8</f>
        <v>100</v>
      </c>
      <c r="C36" s="18">
        <f t="shared" si="4"/>
        <v>1900</v>
      </c>
      <c r="D36" s="22">
        <f t="shared" si="5"/>
        <v>230</v>
      </c>
      <c r="E36" s="17">
        <v>50</v>
      </c>
      <c r="F36" s="1">
        <f t="shared" si="6"/>
        <v>2130</v>
      </c>
      <c r="G36" s="1">
        <f>Variables!M$12</f>
        <v>60</v>
      </c>
      <c r="H36" s="18">
        <f t="shared" si="7"/>
        <v>2190</v>
      </c>
      <c r="I36" s="22">
        <f t="shared" si="8"/>
        <v>0</v>
      </c>
      <c r="J36" s="17">
        <f t="shared" si="9"/>
        <v>2190</v>
      </c>
      <c r="K36" s="1">
        <f>Variables!M$14</f>
        <v>93.54</v>
      </c>
      <c r="L36" s="18">
        <f t="shared" si="10"/>
        <v>2283.54</v>
      </c>
      <c r="M36" s="22">
        <f t="shared" si="11"/>
        <v>100</v>
      </c>
      <c r="N36" s="17">
        <f>Variables!M$16</f>
        <v>100</v>
      </c>
      <c r="O36" s="1">
        <f t="shared" si="12"/>
        <v>2383.54</v>
      </c>
      <c r="P36" s="1">
        <f>Variables!M$19</f>
        <v>20</v>
      </c>
      <c r="Q36" s="18">
        <f t="shared" si="13"/>
        <v>2403.54</v>
      </c>
      <c r="R36" s="24">
        <f>IF(A36&lt;=(FLOOR(INT(Variables!D$10) / Variables!D$13, 1)*Variables!D$13),IF(R35=Variables!D$13,1,R35+1),"")</f>
        <v>3</v>
      </c>
      <c r="S36" s="100">
        <f t="shared" si="14"/>
        <v>550</v>
      </c>
      <c r="T36" s="17">
        <f t="shared" si="15"/>
        <v>2403.54</v>
      </c>
      <c r="U36" s="1">
        <f>IF(R36&lt;&gt;"",INDEX(T36:T143, MATCH(Variables!D$13,R36:R143,0))-T36,"")</f>
        <v>550</v>
      </c>
      <c r="V36" s="1">
        <f>IF(R36&lt;&gt;"",IF(MOD(R36,Variables!D$13)=0,Variables!D$15,0),"")</f>
        <v>0</v>
      </c>
      <c r="W36" s="1">
        <f>IF(R36&lt;&gt;"",IF(R36=Variables!D$13,T36+V36,0),"")</f>
        <v>0</v>
      </c>
      <c r="X36" s="18">
        <f>IF(R36&lt;&gt;"",INDEX(W36:W135,MATCH(Variables!D$13,R36:R135,0)),"")</f>
        <v>3073.54</v>
      </c>
      <c r="Y36" s="22">
        <f t="shared" si="16"/>
        <v>149.66699999999992</v>
      </c>
      <c r="Z36" s="17">
        <f>IF(R36&lt;&gt;"",IF(R36=1,Variables!M$21,0),"")</f>
        <v>0</v>
      </c>
      <c r="AA36" s="1">
        <f t="shared" si="17"/>
        <v>3223.2069999999999</v>
      </c>
      <c r="AB36" s="1">
        <f>IF(R36&lt;&gt;"",Variables!M$23,"")</f>
        <v>25</v>
      </c>
      <c r="AC36" s="18">
        <f t="shared" si="18"/>
        <v>3248.2069999999999</v>
      </c>
      <c r="AD36" s="24">
        <f>IF(R36&lt;&gt;"",IF(AC36&lt;Variables!D$9,AC36-C36,""),"")</f>
        <v>1348.2069999999999</v>
      </c>
      <c r="AE36" s="26">
        <f>IF(R36&lt;&gt;"",IF(AC36&lt;Variables!D$9,D36,0),"")</f>
        <v>230</v>
      </c>
      <c r="AF36" s="26">
        <f>IF(R36&lt;&gt;"",IF(AC36&lt;Variables!D$9,I36,0),"")</f>
        <v>0</v>
      </c>
      <c r="AG36" s="26">
        <f>IF(R36&lt;&gt;"",IF(AC36&lt;Variables!D$9,M36,0),"")</f>
        <v>100</v>
      </c>
      <c r="AH36" s="26">
        <f>IF(R36&lt;&gt;"",IF(AC36&lt;Variables!D$9,S36,0),"")</f>
        <v>550</v>
      </c>
      <c r="AI36" s="26">
        <f>IF(R36&lt;&gt;"",IF(AC36&lt;Variables!D$9,Y36,0),"")</f>
        <v>149.66699999999992</v>
      </c>
      <c r="AJ36" s="24">
        <f t="shared" si="19"/>
        <v>1029.6669999999999</v>
      </c>
      <c r="AK36" s="26">
        <f t="shared" si="0"/>
        <v>22.470116666666666</v>
      </c>
      <c r="AL36" s="24">
        <f t="shared" si="1"/>
        <v>1</v>
      </c>
      <c r="AM36" s="104">
        <f>IF(AND(R36&lt;&gt;"",AC36&lt;Variables!D$9),AC36/(7*24*60),"")</f>
        <v>0.32224275793650792</v>
      </c>
      <c r="AN36" s="18">
        <f t="shared" si="2"/>
        <v>1</v>
      </c>
      <c r="AO36" s="24">
        <f t="shared" ca="1" si="3"/>
        <v>0</v>
      </c>
    </row>
    <row r="37" spans="1:41" x14ac:dyDescent="0.35">
      <c r="A37" s="92">
        <v>20</v>
      </c>
      <c r="B37" s="17">
        <f>Variables!M$8</f>
        <v>100</v>
      </c>
      <c r="C37" s="18">
        <f t="shared" si="4"/>
        <v>2000</v>
      </c>
      <c r="D37" s="22">
        <f t="shared" si="5"/>
        <v>240</v>
      </c>
      <c r="E37" s="17">
        <v>50</v>
      </c>
      <c r="F37" s="1">
        <f t="shared" si="6"/>
        <v>2240</v>
      </c>
      <c r="G37" s="1">
        <f>Variables!M$12</f>
        <v>60</v>
      </c>
      <c r="H37" s="18">
        <f t="shared" si="7"/>
        <v>2300</v>
      </c>
      <c r="I37" s="22">
        <f t="shared" si="8"/>
        <v>0</v>
      </c>
      <c r="J37" s="17">
        <f t="shared" si="9"/>
        <v>2300</v>
      </c>
      <c r="K37" s="1">
        <f>Variables!M$14</f>
        <v>93.54</v>
      </c>
      <c r="L37" s="18">
        <f t="shared" si="10"/>
        <v>2393.54</v>
      </c>
      <c r="M37" s="22">
        <f t="shared" si="11"/>
        <v>100</v>
      </c>
      <c r="N37" s="17">
        <f>Variables!M$16</f>
        <v>100</v>
      </c>
      <c r="O37" s="1">
        <f t="shared" si="12"/>
        <v>2493.54</v>
      </c>
      <c r="P37" s="1">
        <f>Variables!M$19</f>
        <v>20</v>
      </c>
      <c r="Q37" s="18">
        <f t="shared" si="13"/>
        <v>2513.54</v>
      </c>
      <c r="R37" s="24">
        <f>IF(A37&lt;=(FLOOR(INT(Variables!D$10) / Variables!D$13, 1)*Variables!D$13),IF(R36=Variables!D$13,1,R36+1),"")</f>
        <v>4</v>
      </c>
      <c r="S37" s="100">
        <f t="shared" si="14"/>
        <v>440</v>
      </c>
      <c r="T37" s="17">
        <f t="shared" si="15"/>
        <v>2513.54</v>
      </c>
      <c r="U37" s="1">
        <f>IF(R37&lt;&gt;"",INDEX(T37:T144, MATCH(Variables!D$13,R37:R144,0))-T37,"")</f>
        <v>440</v>
      </c>
      <c r="V37" s="1">
        <f>IF(R37&lt;&gt;"",IF(MOD(R37,Variables!D$13)=0,Variables!D$15,0),"")</f>
        <v>0</v>
      </c>
      <c r="W37" s="1">
        <f>IF(R37&lt;&gt;"",IF(R37=Variables!D$13,T37+V37,0),"")</f>
        <v>0</v>
      </c>
      <c r="X37" s="18">
        <f>IF(R37&lt;&gt;"",INDEX(W37:W136,MATCH(Variables!D$13,R37:R136,0)),"")</f>
        <v>3073.54</v>
      </c>
      <c r="Y37" s="22">
        <f t="shared" si="16"/>
        <v>174.66699999999992</v>
      </c>
      <c r="Z37" s="17">
        <f>IF(R37&lt;&gt;"",IF(R37=1,Variables!M$21,0),"")</f>
        <v>0</v>
      </c>
      <c r="AA37" s="1">
        <f t="shared" si="17"/>
        <v>3248.2069999999999</v>
      </c>
      <c r="AB37" s="1">
        <f>IF(R37&lt;&gt;"",Variables!M$23,"")</f>
        <v>25</v>
      </c>
      <c r="AC37" s="18">
        <f t="shared" si="18"/>
        <v>3273.2069999999999</v>
      </c>
      <c r="AD37" s="24">
        <f>IF(R37&lt;&gt;"",IF(AC37&lt;Variables!D$9,AC37-C37,""),"")</f>
        <v>1273.2069999999999</v>
      </c>
      <c r="AE37" s="26">
        <f>IF(R37&lt;&gt;"",IF(AC37&lt;Variables!D$9,D37,0),"")</f>
        <v>240</v>
      </c>
      <c r="AF37" s="26">
        <f>IF(R37&lt;&gt;"",IF(AC37&lt;Variables!D$9,I37,0),"")</f>
        <v>0</v>
      </c>
      <c r="AG37" s="26">
        <f>IF(R37&lt;&gt;"",IF(AC37&lt;Variables!D$9,M37,0),"")</f>
        <v>100</v>
      </c>
      <c r="AH37" s="26">
        <f>IF(R37&lt;&gt;"",IF(AC37&lt;Variables!D$9,S37,0),"")</f>
        <v>440</v>
      </c>
      <c r="AI37" s="26">
        <f>IF(R37&lt;&gt;"",IF(AC37&lt;Variables!D$9,Y37,0),"")</f>
        <v>174.66699999999992</v>
      </c>
      <c r="AJ37" s="24">
        <f t="shared" si="19"/>
        <v>954.66699999999992</v>
      </c>
      <c r="AK37" s="26">
        <f t="shared" si="0"/>
        <v>21.220116666666666</v>
      </c>
      <c r="AL37" s="24">
        <f t="shared" si="1"/>
        <v>1</v>
      </c>
      <c r="AM37" s="104">
        <f>IF(AND(R37&lt;&gt;"",AC37&lt;Variables!D$9),AC37/(7*24*60),"")</f>
        <v>0.32472291666666664</v>
      </c>
      <c r="AN37" s="18">
        <f t="shared" si="2"/>
        <v>1</v>
      </c>
      <c r="AO37" s="24">
        <f t="shared" ca="1" si="3"/>
        <v>0</v>
      </c>
    </row>
    <row r="38" spans="1:41" x14ac:dyDescent="0.35">
      <c r="A38" s="92">
        <v>21</v>
      </c>
      <c r="B38" s="17">
        <f>Variables!M$8</f>
        <v>100</v>
      </c>
      <c r="C38" s="18">
        <f t="shared" si="4"/>
        <v>2100</v>
      </c>
      <c r="D38" s="22">
        <f t="shared" si="5"/>
        <v>250</v>
      </c>
      <c r="E38" s="17">
        <v>50</v>
      </c>
      <c r="F38" s="1">
        <f t="shared" si="6"/>
        <v>2350</v>
      </c>
      <c r="G38" s="1">
        <f>Variables!M$12</f>
        <v>60</v>
      </c>
      <c r="H38" s="18">
        <f t="shared" si="7"/>
        <v>2410</v>
      </c>
      <c r="I38" s="22">
        <f t="shared" si="8"/>
        <v>0</v>
      </c>
      <c r="J38" s="17">
        <f t="shared" si="9"/>
        <v>2410</v>
      </c>
      <c r="K38" s="1">
        <f>Variables!M$14</f>
        <v>93.54</v>
      </c>
      <c r="L38" s="18">
        <f t="shared" si="10"/>
        <v>2503.54</v>
      </c>
      <c r="M38" s="22">
        <f t="shared" si="11"/>
        <v>100</v>
      </c>
      <c r="N38" s="17">
        <f>Variables!M$16</f>
        <v>100</v>
      </c>
      <c r="O38" s="1">
        <f t="shared" si="12"/>
        <v>2603.54</v>
      </c>
      <c r="P38" s="1">
        <f>Variables!M$19</f>
        <v>20</v>
      </c>
      <c r="Q38" s="18">
        <f t="shared" si="13"/>
        <v>2623.54</v>
      </c>
      <c r="R38" s="24">
        <f>IF(A38&lt;=(FLOOR(INT(Variables!D$10) / Variables!D$13, 1)*Variables!D$13),IF(R37=Variables!D$13,1,R37+1),"")</f>
        <v>5</v>
      </c>
      <c r="S38" s="100">
        <f t="shared" si="14"/>
        <v>330</v>
      </c>
      <c r="T38" s="17">
        <f t="shared" si="15"/>
        <v>2623.54</v>
      </c>
      <c r="U38" s="1">
        <f>IF(R38&lt;&gt;"",INDEX(T38:T145, MATCH(Variables!D$13,R38:R145,0))-T38,"")</f>
        <v>330</v>
      </c>
      <c r="V38" s="1">
        <f>IF(R38&lt;&gt;"",IF(MOD(R38,Variables!D$13)=0,Variables!D$15,0),"")</f>
        <v>0</v>
      </c>
      <c r="W38" s="1">
        <f>IF(R38&lt;&gt;"",IF(R38=Variables!D$13,T38+V38,0),"")</f>
        <v>0</v>
      </c>
      <c r="X38" s="18">
        <f>IF(R38&lt;&gt;"",INDEX(W38:W137,MATCH(Variables!D$13,R38:R137,0)),"")</f>
        <v>3073.54</v>
      </c>
      <c r="Y38" s="22">
        <f t="shared" si="16"/>
        <v>199.66699999999992</v>
      </c>
      <c r="Z38" s="17">
        <f>IF(R38&lt;&gt;"",IF(R38=1,Variables!M$21,0),"")</f>
        <v>0</v>
      </c>
      <c r="AA38" s="1">
        <f t="shared" si="17"/>
        <v>3273.2069999999999</v>
      </c>
      <c r="AB38" s="1">
        <f>IF(R38&lt;&gt;"",Variables!M$23,"")</f>
        <v>25</v>
      </c>
      <c r="AC38" s="18">
        <f t="shared" si="18"/>
        <v>3298.2069999999999</v>
      </c>
      <c r="AD38" s="24">
        <f>IF(R38&lt;&gt;"",IF(AC38&lt;Variables!D$9,AC38-C38,""),"")</f>
        <v>1198.2069999999999</v>
      </c>
      <c r="AE38" s="26">
        <f>IF(R38&lt;&gt;"",IF(AC38&lt;Variables!D$9,D38,0),"")</f>
        <v>250</v>
      </c>
      <c r="AF38" s="26">
        <f>IF(R38&lt;&gt;"",IF(AC38&lt;Variables!D$9,I38,0),"")</f>
        <v>0</v>
      </c>
      <c r="AG38" s="26">
        <f>IF(R38&lt;&gt;"",IF(AC38&lt;Variables!D$9,M38,0),"")</f>
        <v>100</v>
      </c>
      <c r="AH38" s="26">
        <f>IF(R38&lt;&gt;"",IF(AC38&lt;Variables!D$9,S38,0),"")</f>
        <v>330</v>
      </c>
      <c r="AI38" s="26">
        <f>IF(R38&lt;&gt;"",IF(AC38&lt;Variables!D$9,Y38,0),"")</f>
        <v>199.66699999999992</v>
      </c>
      <c r="AJ38" s="24">
        <f t="shared" si="19"/>
        <v>879.66699999999992</v>
      </c>
      <c r="AK38" s="26">
        <f t="shared" si="0"/>
        <v>19.970116666666666</v>
      </c>
      <c r="AL38" s="24">
        <f t="shared" si="1"/>
        <v>1</v>
      </c>
      <c r="AM38" s="104">
        <f>IF(AND(R38&lt;&gt;"",AC38&lt;Variables!D$9),AC38/(7*24*60),"")</f>
        <v>0.32720307539682536</v>
      </c>
      <c r="AN38" s="18">
        <f t="shared" si="2"/>
        <v>1</v>
      </c>
      <c r="AO38" s="24">
        <f t="shared" ca="1" si="3"/>
        <v>0</v>
      </c>
    </row>
    <row r="39" spans="1:41" x14ac:dyDescent="0.35">
      <c r="A39" s="92">
        <v>22</v>
      </c>
      <c r="B39" s="17">
        <f>Variables!M$8</f>
        <v>100</v>
      </c>
      <c r="C39" s="18">
        <f t="shared" si="4"/>
        <v>2200</v>
      </c>
      <c r="D39" s="22">
        <f t="shared" si="5"/>
        <v>260</v>
      </c>
      <c r="E39" s="17">
        <v>50</v>
      </c>
      <c r="F39" s="1">
        <f t="shared" si="6"/>
        <v>2460</v>
      </c>
      <c r="G39" s="1">
        <f>Variables!M$12</f>
        <v>60</v>
      </c>
      <c r="H39" s="18">
        <f t="shared" si="7"/>
        <v>2520</v>
      </c>
      <c r="I39" s="22">
        <f t="shared" si="8"/>
        <v>0</v>
      </c>
      <c r="J39" s="17">
        <f t="shared" si="9"/>
        <v>2520</v>
      </c>
      <c r="K39" s="1">
        <f>Variables!M$14</f>
        <v>93.54</v>
      </c>
      <c r="L39" s="18">
        <f t="shared" si="10"/>
        <v>2613.54</v>
      </c>
      <c r="M39" s="22">
        <f t="shared" si="11"/>
        <v>100</v>
      </c>
      <c r="N39" s="17">
        <f>Variables!M$16</f>
        <v>100</v>
      </c>
      <c r="O39" s="1">
        <f t="shared" si="12"/>
        <v>2713.54</v>
      </c>
      <c r="P39" s="1">
        <f>Variables!M$19</f>
        <v>20</v>
      </c>
      <c r="Q39" s="18">
        <f t="shared" si="13"/>
        <v>2733.54</v>
      </c>
      <c r="R39" s="24">
        <f>IF(A39&lt;=(FLOOR(INT(Variables!D$10) / Variables!D$13, 1)*Variables!D$13),IF(R38=Variables!D$13,1,R38+1),"")</f>
        <v>6</v>
      </c>
      <c r="S39" s="100">
        <f t="shared" si="14"/>
        <v>220</v>
      </c>
      <c r="T39" s="17">
        <f t="shared" si="15"/>
        <v>2733.54</v>
      </c>
      <c r="U39" s="1">
        <f>IF(R39&lt;&gt;"",INDEX(T39:T146, MATCH(Variables!D$13,R39:R146,0))-T39,"")</f>
        <v>220</v>
      </c>
      <c r="V39" s="1">
        <f>IF(R39&lt;&gt;"",IF(MOD(R39,Variables!D$13)=0,Variables!D$15,0),"")</f>
        <v>0</v>
      </c>
      <c r="W39" s="1">
        <f>IF(R39&lt;&gt;"",IF(R39=Variables!D$13,T39+V39,0),"")</f>
        <v>0</v>
      </c>
      <c r="X39" s="18">
        <f>IF(R39&lt;&gt;"",INDEX(W39:W138,MATCH(Variables!D$13,R39:R138,0)),"")</f>
        <v>3073.54</v>
      </c>
      <c r="Y39" s="22">
        <f t="shared" si="16"/>
        <v>224.66699999999992</v>
      </c>
      <c r="Z39" s="17">
        <f>IF(R39&lt;&gt;"",IF(R39=1,Variables!M$21,0),"")</f>
        <v>0</v>
      </c>
      <c r="AA39" s="1">
        <f t="shared" si="17"/>
        <v>3298.2069999999999</v>
      </c>
      <c r="AB39" s="1">
        <f>IF(R39&lt;&gt;"",Variables!M$23,"")</f>
        <v>25</v>
      </c>
      <c r="AC39" s="18">
        <f t="shared" si="18"/>
        <v>3323.2069999999999</v>
      </c>
      <c r="AD39" s="24">
        <f>IF(R39&lt;&gt;"",IF(AC39&lt;Variables!D$9,AC39-C39,""),"")</f>
        <v>1123.2069999999999</v>
      </c>
      <c r="AE39" s="26">
        <f>IF(R39&lt;&gt;"",IF(AC39&lt;Variables!D$9,D39,0),"")</f>
        <v>260</v>
      </c>
      <c r="AF39" s="26">
        <f>IF(R39&lt;&gt;"",IF(AC39&lt;Variables!D$9,I39,0),"")</f>
        <v>0</v>
      </c>
      <c r="AG39" s="26">
        <f>IF(R39&lt;&gt;"",IF(AC39&lt;Variables!D$9,M39,0),"")</f>
        <v>100</v>
      </c>
      <c r="AH39" s="26">
        <f>IF(R39&lt;&gt;"",IF(AC39&lt;Variables!D$9,S39,0),"")</f>
        <v>220</v>
      </c>
      <c r="AI39" s="26">
        <f>IF(R39&lt;&gt;"",IF(AC39&lt;Variables!D$9,Y39,0),"")</f>
        <v>224.66699999999992</v>
      </c>
      <c r="AJ39" s="24">
        <f t="shared" si="19"/>
        <v>804.66699999999992</v>
      </c>
      <c r="AK39" s="26">
        <f t="shared" si="0"/>
        <v>18.720116666666666</v>
      </c>
      <c r="AL39" s="24">
        <f t="shared" si="1"/>
        <v>1</v>
      </c>
      <c r="AM39" s="104">
        <f>IF(AND(R39&lt;&gt;"",AC39&lt;Variables!D$9),AC39/(7*24*60),"")</f>
        <v>0.32968323412698414</v>
      </c>
      <c r="AN39" s="18">
        <f t="shared" si="2"/>
        <v>1</v>
      </c>
      <c r="AO39" s="24">
        <f t="shared" ca="1" si="3"/>
        <v>0</v>
      </c>
    </row>
    <row r="40" spans="1:41" x14ac:dyDescent="0.35">
      <c r="A40" s="92">
        <v>23</v>
      </c>
      <c r="B40" s="17">
        <f>Variables!M$8</f>
        <v>100</v>
      </c>
      <c r="C40" s="18">
        <f t="shared" si="4"/>
        <v>2300</v>
      </c>
      <c r="D40" s="22">
        <f t="shared" si="5"/>
        <v>270</v>
      </c>
      <c r="E40" s="17">
        <v>50</v>
      </c>
      <c r="F40" s="1">
        <f t="shared" si="6"/>
        <v>2570</v>
      </c>
      <c r="G40" s="1">
        <f>Variables!M$12</f>
        <v>60</v>
      </c>
      <c r="H40" s="18">
        <f t="shared" si="7"/>
        <v>2630</v>
      </c>
      <c r="I40" s="22">
        <f t="shared" si="8"/>
        <v>0</v>
      </c>
      <c r="J40" s="17">
        <f t="shared" si="9"/>
        <v>2630</v>
      </c>
      <c r="K40" s="1">
        <f>Variables!M$14</f>
        <v>93.54</v>
      </c>
      <c r="L40" s="18">
        <f t="shared" si="10"/>
        <v>2723.54</v>
      </c>
      <c r="M40" s="22">
        <f t="shared" si="11"/>
        <v>100</v>
      </c>
      <c r="N40" s="17">
        <f>Variables!M$16</f>
        <v>100</v>
      </c>
      <c r="O40" s="1">
        <f t="shared" si="12"/>
        <v>2823.54</v>
      </c>
      <c r="P40" s="1">
        <f>Variables!M$19</f>
        <v>20</v>
      </c>
      <c r="Q40" s="18">
        <f t="shared" si="13"/>
        <v>2843.54</v>
      </c>
      <c r="R40" s="24">
        <f>IF(A40&lt;=(FLOOR(INT(Variables!D$10) / Variables!D$13, 1)*Variables!D$13),IF(R39=Variables!D$13,1,R39+1),"")</f>
        <v>7</v>
      </c>
      <c r="S40" s="100">
        <f t="shared" si="14"/>
        <v>110</v>
      </c>
      <c r="T40" s="17">
        <f t="shared" si="15"/>
        <v>2843.54</v>
      </c>
      <c r="U40" s="1">
        <f>IF(R40&lt;&gt;"",INDEX(T40:T147, MATCH(Variables!D$13,R40:R147,0))-T40,"")</f>
        <v>110</v>
      </c>
      <c r="V40" s="1">
        <f>IF(R40&lt;&gt;"",IF(MOD(R40,Variables!D$13)=0,Variables!D$15,0),"")</f>
        <v>0</v>
      </c>
      <c r="W40" s="1">
        <f>IF(R40&lt;&gt;"",IF(R40=Variables!D$13,T40+V40,0),"")</f>
        <v>0</v>
      </c>
      <c r="X40" s="18">
        <f>IF(R40&lt;&gt;"",INDEX(W40:W139,MATCH(Variables!D$13,R40:R139,0)),"")</f>
        <v>3073.54</v>
      </c>
      <c r="Y40" s="22">
        <f t="shared" si="16"/>
        <v>249.66699999999992</v>
      </c>
      <c r="Z40" s="17">
        <f>IF(R40&lt;&gt;"",IF(R40=1,Variables!M$21,0),"")</f>
        <v>0</v>
      </c>
      <c r="AA40" s="1">
        <f t="shared" si="17"/>
        <v>3323.2069999999999</v>
      </c>
      <c r="AB40" s="1">
        <f>IF(R40&lt;&gt;"",Variables!M$23,"")</f>
        <v>25</v>
      </c>
      <c r="AC40" s="18">
        <f t="shared" si="18"/>
        <v>3348.2069999999999</v>
      </c>
      <c r="AD40" s="24">
        <f>IF(R40&lt;&gt;"",IF(AC40&lt;Variables!D$9,AC40-C40,""),"")</f>
        <v>1048.2069999999999</v>
      </c>
      <c r="AE40" s="26">
        <f>IF(R40&lt;&gt;"",IF(AC40&lt;Variables!D$9,D40,0),"")</f>
        <v>270</v>
      </c>
      <c r="AF40" s="26">
        <f>IF(R40&lt;&gt;"",IF(AC40&lt;Variables!D$9,I40,0),"")</f>
        <v>0</v>
      </c>
      <c r="AG40" s="26">
        <f>IF(R40&lt;&gt;"",IF(AC40&lt;Variables!D$9,M40,0),"")</f>
        <v>100</v>
      </c>
      <c r="AH40" s="26">
        <f>IF(R40&lt;&gt;"",IF(AC40&lt;Variables!D$9,S40,0),"")</f>
        <v>110</v>
      </c>
      <c r="AI40" s="26">
        <f>IF(R40&lt;&gt;"",IF(AC40&lt;Variables!D$9,Y40,0),"")</f>
        <v>249.66699999999992</v>
      </c>
      <c r="AJ40" s="24">
        <f t="shared" si="19"/>
        <v>729.66699999999992</v>
      </c>
      <c r="AK40" s="26">
        <f t="shared" si="0"/>
        <v>17.470116666666666</v>
      </c>
      <c r="AL40" s="24">
        <f t="shared" si="1"/>
        <v>1</v>
      </c>
      <c r="AM40" s="104">
        <f>IF(AND(R40&lt;&gt;"",AC40&lt;Variables!D$9),AC40/(7*24*60),"")</f>
        <v>0.33216339285714286</v>
      </c>
      <c r="AN40" s="18">
        <f t="shared" si="2"/>
        <v>1</v>
      </c>
      <c r="AO40" s="24">
        <f t="shared" ca="1" si="3"/>
        <v>0</v>
      </c>
    </row>
    <row r="41" spans="1:41" x14ac:dyDescent="0.35">
      <c r="A41" s="92">
        <v>24</v>
      </c>
      <c r="B41" s="17">
        <f>Variables!M$8</f>
        <v>100</v>
      </c>
      <c r="C41" s="18">
        <f t="shared" si="4"/>
        <v>2400</v>
      </c>
      <c r="D41" s="22">
        <f t="shared" si="5"/>
        <v>280</v>
      </c>
      <c r="E41" s="17">
        <v>50</v>
      </c>
      <c r="F41" s="1">
        <f t="shared" si="6"/>
        <v>2680</v>
      </c>
      <c r="G41" s="1">
        <f>Variables!M$12</f>
        <v>60</v>
      </c>
      <c r="H41" s="18">
        <f t="shared" si="7"/>
        <v>2740</v>
      </c>
      <c r="I41" s="22">
        <f t="shared" si="8"/>
        <v>0</v>
      </c>
      <c r="J41" s="17">
        <f t="shared" si="9"/>
        <v>2740</v>
      </c>
      <c r="K41" s="1">
        <f>Variables!M$14</f>
        <v>93.54</v>
      </c>
      <c r="L41" s="18">
        <f t="shared" si="10"/>
        <v>2833.54</v>
      </c>
      <c r="M41" s="22">
        <f t="shared" si="11"/>
        <v>100</v>
      </c>
      <c r="N41" s="17">
        <f>Variables!M$16</f>
        <v>100</v>
      </c>
      <c r="O41" s="1">
        <f t="shared" si="12"/>
        <v>2933.54</v>
      </c>
      <c r="P41" s="1">
        <f>Variables!M$19</f>
        <v>20</v>
      </c>
      <c r="Q41" s="18">
        <f t="shared" si="13"/>
        <v>2953.54</v>
      </c>
      <c r="R41" s="24">
        <f>IF(A41&lt;=(FLOOR(INT(Variables!D$10) / Variables!D$13, 1)*Variables!D$13),IF(R40=Variables!D$13,1,R40+1),"")</f>
        <v>8</v>
      </c>
      <c r="S41" s="100">
        <f t="shared" si="14"/>
        <v>0</v>
      </c>
      <c r="T41" s="17">
        <f t="shared" si="15"/>
        <v>2953.54</v>
      </c>
      <c r="U41" s="1">
        <f>IF(R41&lt;&gt;"",INDEX(T41:T148, MATCH(Variables!D$13,R41:R148,0))-T41,"")</f>
        <v>0</v>
      </c>
      <c r="V41" s="1">
        <f>IF(R41&lt;&gt;"",IF(MOD(R41,Variables!D$13)=0,Variables!D$15,0),"")</f>
        <v>120</v>
      </c>
      <c r="W41" s="1">
        <f>IF(R41&lt;&gt;"",IF(R41=Variables!D$13,T41+V41,0),"")</f>
        <v>3073.54</v>
      </c>
      <c r="X41" s="18">
        <f>IF(R41&lt;&gt;"",INDEX(W41:W140,MATCH(Variables!D$13,R41:R140,0)),"")</f>
        <v>3073.54</v>
      </c>
      <c r="Y41" s="22">
        <f t="shared" si="16"/>
        <v>274.66699999999992</v>
      </c>
      <c r="Z41" s="17">
        <f>IF(R41&lt;&gt;"",IF(R41=1,Variables!M$21,0),"")</f>
        <v>0</v>
      </c>
      <c r="AA41" s="1">
        <f t="shared" si="17"/>
        <v>3348.2069999999999</v>
      </c>
      <c r="AB41" s="1">
        <f>IF(R41&lt;&gt;"",Variables!M$23,"")</f>
        <v>25</v>
      </c>
      <c r="AC41" s="18">
        <f t="shared" si="18"/>
        <v>3373.2069999999999</v>
      </c>
      <c r="AD41" s="24">
        <f>IF(R41&lt;&gt;"",IF(AC41&lt;Variables!D$9,AC41-C41,""),"")</f>
        <v>973.20699999999988</v>
      </c>
      <c r="AE41" s="26">
        <f>IF(R41&lt;&gt;"",IF(AC41&lt;Variables!D$9,D41,0),"")</f>
        <v>280</v>
      </c>
      <c r="AF41" s="26">
        <f>IF(R41&lt;&gt;"",IF(AC41&lt;Variables!D$9,I41,0),"")</f>
        <v>0</v>
      </c>
      <c r="AG41" s="26">
        <f>IF(R41&lt;&gt;"",IF(AC41&lt;Variables!D$9,M41,0),"")</f>
        <v>100</v>
      </c>
      <c r="AH41" s="26">
        <f>IF(R41&lt;&gt;"",IF(AC41&lt;Variables!D$9,S41,0),"")</f>
        <v>0</v>
      </c>
      <c r="AI41" s="26">
        <f>IF(R41&lt;&gt;"",IF(AC41&lt;Variables!D$9,Y41,0),"")</f>
        <v>274.66699999999992</v>
      </c>
      <c r="AJ41" s="24">
        <f t="shared" si="19"/>
        <v>654.66699999999992</v>
      </c>
      <c r="AK41" s="26">
        <f t="shared" si="0"/>
        <v>16.220116666666666</v>
      </c>
      <c r="AL41" s="24">
        <f t="shared" si="1"/>
        <v>1</v>
      </c>
      <c r="AM41" s="104">
        <f>IF(AND(R41&lt;&gt;"",AC41&lt;Variables!D$9),AC41/(7*24*60),"")</f>
        <v>0.33464355158730158</v>
      </c>
      <c r="AN41" s="18">
        <f t="shared" si="2"/>
        <v>1</v>
      </c>
      <c r="AO41" s="24">
        <f t="shared" ca="1" si="3"/>
        <v>0</v>
      </c>
    </row>
    <row r="42" spans="1:41" x14ac:dyDescent="0.35">
      <c r="A42" s="92">
        <v>25</v>
      </c>
      <c r="B42" s="17">
        <f>Variables!M$8</f>
        <v>100</v>
      </c>
      <c r="C42" s="18">
        <f t="shared" si="4"/>
        <v>2500</v>
      </c>
      <c r="D42" s="22">
        <f t="shared" si="5"/>
        <v>290</v>
      </c>
      <c r="E42" s="17">
        <v>50</v>
      </c>
      <c r="F42" s="1">
        <f t="shared" si="6"/>
        <v>2790</v>
      </c>
      <c r="G42" s="1">
        <f>Variables!M$12</f>
        <v>60</v>
      </c>
      <c r="H42" s="18">
        <f t="shared" si="7"/>
        <v>2850</v>
      </c>
      <c r="I42" s="22">
        <f t="shared" si="8"/>
        <v>0</v>
      </c>
      <c r="J42" s="17">
        <f t="shared" si="9"/>
        <v>2850</v>
      </c>
      <c r="K42" s="1">
        <f>Variables!M$14</f>
        <v>93.54</v>
      </c>
      <c r="L42" s="18">
        <f t="shared" si="10"/>
        <v>2943.54</v>
      </c>
      <c r="M42" s="22">
        <f t="shared" si="11"/>
        <v>100</v>
      </c>
      <c r="N42" s="17">
        <f>Variables!M$16</f>
        <v>100</v>
      </c>
      <c r="O42" s="1">
        <f t="shared" si="12"/>
        <v>3043.54</v>
      </c>
      <c r="P42" s="1">
        <f>Variables!M$19</f>
        <v>20</v>
      </c>
      <c r="Q42" s="18">
        <f t="shared" si="13"/>
        <v>3063.54</v>
      </c>
      <c r="R42" s="24">
        <f>IF(A42&lt;=(FLOOR(INT(Variables!D$10) / Variables!D$13, 1)*Variables!D$13),IF(R41=Variables!D$13,1,R41+1),"")</f>
        <v>1</v>
      </c>
      <c r="S42" s="100">
        <f t="shared" si="14"/>
        <v>770</v>
      </c>
      <c r="T42" s="17">
        <f t="shared" si="15"/>
        <v>3073.54</v>
      </c>
      <c r="U42" s="1">
        <f>IF(R42&lt;&gt;"",INDEX(T42:T149, MATCH(Variables!D$13,R42:R149,0))-T42,"")</f>
        <v>760</v>
      </c>
      <c r="V42" s="1">
        <f>IF(R42&lt;&gt;"",IF(MOD(R42,Variables!D$13)=0,Variables!D$15,0),"")</f>
        <v>0</v>
      </c>
      <c r="W42" s="1">
        <f>IF(R42&lt;&gt;"",IF(R42=Variables!D$13,T42+V42,0),"")</f>
        <v>0</v>
      </c>
      <c r="X42" s="18">
        <f>IF(R42&lt;&gt;"",INDEX(W42:W141,MATCH(Variables!D$13,R42:R141,0)),"")</f>
        <v>3953.54</v>
      </c>
      <c r="Y42" s="22">
        <f t="shared" si="16"/>
        <v>99.666999999999916</v>
      </c>
      <c r="Z42" s="17">
        <f>IF(R42&lt;&gt;"",IF(R42=1,Variables!M$21,0),"")</f>
        <v>99.667000000000002</v>
      </c>
      <c r="AA42" s="1">
        <f t="shared" si="17"/>
        <v>4053.2069999999999</v>
      </c>
      <c r="AB42" s="1">
        <f>IF(R42&lt;&gt;"",Variables!M$23,"")</f>
        <v>25</v>
      </c>
      <c r="AC42" s="18">
        <f t="shared" si="18"/>
        <v>4078.2069999999999</v>
      </c>
      <c r="AD42" s="24">
        <f>IF(R42&lt;&gt;"",IF(AC42&lt;Variables!D$9,AC42-C42,""),"")</f>
        <v>1578.2069999999999</v>
      </c>
      <c r="AE42" s="26">
        <f>IF(R42&lt;&gt;"",IF(AC42&lt;Variables!D$9,D42,0),"")</f>
        <v>290</v>
      </c>
      <c r="AF42" s="26">
        <f>IF(R42&lt;&gt;"",IF(AC42&lt;Variables!D$9,I42,0),"")</f>
        <v>0</v>
      </c>
      <c r="AG42" s="26">
        <f>IF(R42&lt;&gt;"",IF(AC42&lt;Variables!D$9,M42,0),"")</f>
        <v>100</v>
      </c>
      <c r="AH42" s="26">
        <f>IF(R42&lt;&gt;"",IF(AC42&lt;Variables!D$9,S42,0),"")</f>
        <v>770</v>
      </c>
      <c r="AI42" s="26">
        <f>IF(R42&lt;&gt;"",IF(AC42&lt;Variables!D$9,Y42,0),"")</f>
        <v>99.666999999999916</v>
      </c>
      <c r="AJ42" s="24">
        <f t="shared" si="19"/>
        <v>1259.6669999999999</v>
      </c>
      <c r="AK42" s="26">
        <f t="shared" si="0"/>
        <v>26.303449999999998</v>
      </c>
      <c r="AL42" s="24">
        <f t="shared" si="1"/>
        <v>0</v>
      </c>
      <c r="AM42" s="104">
        <f>IF(AND(R42&lt;&gt;"",AC42&lt;Variables!D$9),AC42/(7*24*60),"")</f>
        <v>0.40458402777777774</v>
      </c>
      <c r="AN42" s="18">
        <f t="shared" si="2"/>
        <v>1</v>
      </c>
      <c r="AO42" s="24">
        <f t="shared" ca="1" si="3"/>
        <v>0</v>
      </c>
    </row>
    <row r="43" spans="1:41" x14ac:dyDescent="0.35">
      <c r="A43" s="92">
        <v>26</v>
      </c>
      <c r="B43" s="17">
        <f>Variables!M$8</f>
        <v>100</v>
      </c>
      <c r="C43" s="18">
        <f t="shared" si="4"/>
        <v>2600</v>
      </c>
      <c r="D43" s="22">
        <f t="shared" si="5"/>
        <v>300</v>
      </c>
      <c r="E43" s="17">
        <v>50</v>
      </c>
      <c r="F43" s="1">
        <f t="shared" si="6"/>
        <v>2900</v>
      </c>
      <c r="G43" s="1">
        <f>Variables!M$12</f>
        <v>60</v>
      </c>
      <c r="H43" s="18">
        <f t="shared" si="7"/>
        <v>2960</v>
      </c>
      <c r="I43" s="22">
        <f t="shared" si="8"/>
        <v>0</v>
      </c>
      <c r="J43" s="17">
        <f t="shared" si="9"/>
        <v>2960</v>
      </c>
      <c r="K43" s="1">
        <f>Variables!M$14</f>
        <v>93.54</v>
      </c>
      <c r="L43" s="18">
        <f t="shared" si="10"/>
        <v>3053.54</v>
      </c>
      <c r="M43" s="22">
        <f t="shared" si="11"/>
        <v>100</v>
      </c>
      <c r="N43" s="17">
        <f>Variables!M$16</f>
        <v>100</v>
      </c>
      <c r="O43" s="1">
        <f t="shared" si="12"/>
        <v>3153.54</v>
      </c>
      <c r="P43" s="1">
        <f>Variables!M$19</f>
        <v>20</v>
      </c>
      <c r="Q43" s="18">
        <f t="shared" si="13"/>
        <v>3173.54</v>
      </c>
      <c r="R43" s="24">
        <f>IF(A43&lt;=(FLOOR(INT(Variables!D$10) / Variables!D$13, 1)*Variables!D$13),IF(R42=Variables!D$13,1,R42+1),"")</f>
        <v>2</v>
      </c>
      <c r="S43" s="100">
        <f t="shared" si="14"/>
        <v>660</v>
      </c>
      <c r="T43" s="17">
        <f t="shared" si="15"/>
        <v>3173.54</v>
      </c>
      <c r="U43" s="1">
        <f>IF(R43&lt;&gt;"",INDEX(T43:T150, MATCH(Variables!D$13,R43:R150,0))-T43,"")</f>
        <v>660</v>
      </c>
      <c r="V43" s="1">
        <f>IF(R43&lt;&gt;"",IF(MOD(R43,Variables!D$13)=0,Variables!D$15,0),"")</f>
        <v>0</v>
      </c>
      <c r="W43" s="1">
        <f>IF(R43&lt;&gt;"",IF(R43=Variables!D$13,T43+V43,0),"")</f>
        <v>0</v>
      </c>
      <c r="X43" s="18">
        <f>IF(R43&lt;&gt;"",INDEX(W43:W142,MATCH(Variables!D$13,R43:R142,0)),"")</f>
        <v>3953.54</v>
      </c>
      <c r="Y43" s="22">
        <f t="shared" si="16"/>
        <v>124.66699999999992</v>
      </c>
      <c r="Z43" s="17">
        <f>IF(R43&lt;&gt;"",IF(R43=1,Variables!M$21,0),"")</f>
        <v>0</v>
      </c>
      <c r="AA43" s="1">
        <f t="shared" si="17"/>
        <v>4078.2069999999999</v>
      </c>
      <c r="AB43" s="1">
        <f>IF(R43&lt;&gt;"",Variables!M$23,"")</f>
        <v>25</v>
      </c>
      <c r="AC43" s="18">
        <f t="shared" si="18"/>
        <v>4103.2070000000003</v>
      </c>
      <c r="AD43" s="24">
        <f>IF(R43&lt;&gt;"",IF(AC43&lt;Variables!D$9,AC43-C43,""),"")</f>
        <v>1503.2070000000003</v>
      </c>
      <c r="AE43" s="26">
        <f>IF(R43&lt;&gt;"",IF(AC43&lt;Variables!D$9,D43,0),"")</f>
        <v>300</v>
      </c>
      <c r="AF43" s="26">
        <f>IF(R43&lt;&gt;"",IF(AC43&lt;Variables!D$9,I43,0),"")</f>
        <v>0</v>
      </c>
      <c r="AG43" s="26">
        <f>IF(R43&lt;&gt;"",IF(AC43&lt;Variables!D$9,M43,0),"")</f>
        <v>100</v>
      </c>
      <c r="AH43" s="26">
        <f>IF(R43&lt;&gt;"",IF(AC43&lt;Variables!D$9,S43,0),"")</f>
        <v>660</v>
      </c>
      <c r="AI43" s="26">
        <f>IF(R43&lt;&gt;"",IF(AC43&lt;Variables!D$9,Y43,0),"")</f>
        <v>124.66699999999992</v>
      </c>
      <c r="AJ43" s="24">
        <f t="shared" si="19"/>
        <v>1184.6669999999999</v>
      </c>
      <c r="AK43" s="26">
        <f t="shared" si="0"/>
        <v>25.053450000000005</v>
      </c>
      <c r="AL43" s="24">
        <f t="shared" si="1"/>
        <v>0</v>
      </c>
      <c r="AM43" s="104">
        <f>IF(AND(R43&lt;&gt;"",AC43&lt;Variables!D$9),AC43/(7*24*60),"")</f>
        <v>0.40706418650793652</v>
      </c>
      <c r="AN43" s="18">
        <f t="shared" si="2"/>
        <v>1</v>
      </c>
      <c r="AO43" s="24">
        <f t="shared" ca="1" si="3"/>
        <v>0</v>
      </c>
    </row>
    <row r="44" spans="1:41" x14ac:dyDescent="0.35">
      <c r="A44" s="92">
        <v>27</v>
      </c>
      <c r="B44" s="17">
        <f>Variables!M$8</f>
        <v>100</v>
      </c>
      <c r="C44" s="18">
        <f t="shared" si="4"/>
        <v>2700</v>
      </c>
      <c r="D44" s="22">
        <f t="shared" si="5"/>
        <v>310</v>
      </c>
      <c r="E44" s="17">
        <v>50</v>
      </c>
      <c r="F44" s="1">
        <f t="shared" si="6"/>
        <v>3010</v>
      </c>
      <c r="G44" s="1">
        <f>Variables!M$12</f>
        <v>60</v>
      </c>
      <c r="H44" s="18">
        <f t="shared" si="7"/>
        <v>3070</v>
      </c>
      <c r="I44" s="22">
        <f t="shared" si="8"/>
        <v>0</v>
      </c>
      <c r="J44" s="17">
        <f t="shared" si="9"/>
        <v>3070</v>
      </c>
      <c r="K44" s="1">
        <f>Variables!M$14</f>
        <v>93.54</v>
      </c>
      <c r="L44" s="18">
        <f t="shared" si="10"/>
        <v>3163.54</v>
      </c>
      <c r="M44" s="22">
        <f t="shared" si="11"/>
        <v>100</v>
      </c>
      <c r="N44" s="17">
        <f>Variables!M$16</f>
        <v>100</v>
      </c>
      <c r="O44" s="1">
        <f t="shared" si="12"/>
        <v>3263.54</v>
      </c>
      <c r="P44" s="1">
        <f>Variables!M$19</f>
        <v>20</v>
      </c>
      <c r="Q44" s="18">
        <f t="shared" si="13"/>
        <v>3283.54</v>
      </c>
      <c r="R44" s="24">
        <f>IF(A44&lt;=(FLOOR(INT(Variables!D$10) / Variables!D$13, 1)*Variables!D$13),IF(R43=Variables!D$13,1,R43+1),"")</f>
        <v>3</v>
      </c>
      <c r="S44" s="100">
        <f t="shared" si="14"/>
        <v>550</v>
      </c>
      <c r="T44" s="17">
        <f t="shared" si="15"/>
        <v>3283.54</v>
      </c>
      <c r="U44" s="1">
        <f>IF(R44&lt;&gt;"",INDEX(T44:T151, MATCH(Variables!D$13,R44:R151,0))-T44,"")</f>
        <v>550</v>
      </c>
      <c r="V44" s="1">
        <f>IF(R44&lt;&gt;"",IF(MOD(R44,Variables!D$13)=0,Variables!D$15,0),"")</f>
        <v>0</v>
      </c>
      <c r="W44" s="1">
        <f>IF(R44&lt;&gt;"",IF(R44=Variables!D$13,T44+V44,0),"")</f>
        <v>0</v>
      </c>
      <c r="X44" s="18">
        <f>IF(R44&lt;&gt;"",INDEX(W44:W143,MATCH(Variables!D$13,R44:R143,0)),"")</f>
        <v>3953.54</v>
      </c>
      <c r="Y44" s="22">
        <f t="shared" si="16"/>
        <v>149.66700000000037</v>
      </c>
      <c r="Z44" s="17">
        <f>IF(R44&lt;&gt;"",IF(R44=1,Variables!M$21,0),"")</f>
        <v>0</v>
      </c>
      <c r="AA44" s="1">
        <f t="shared" si="17"/>
        <v>4103.2070000000003</v>
      </c>
      <c r="AB44" s="1">
        <f>IF(R44&lt;&gt;"",Variables!M$23,"")</f>
        <v>25</v>
      </c>
      <c r="AC44" s="18">
        <f t="shared" si="18"/>
        <v>4128.2070000000003</v>
      </c>
      <c r="AD44" s="24">
        <f>IF(R44&lt;&gt;"",IF(AC44&lt;Variables!D$9,AC44-C44,""),"")</f>
        <v>1428.2070000000003</v>
      </c>
      <c r="AE44" s="26">
        <f>IF(R44&lt;&gt;"",IF(AC44&lt;Variables!D$9,D44,0),"")</f>
        <v>310</v>
      </c>
      <c r="AF44" s="26">
        <f>IF(R44&lt;&gt;"",IF(AC44&lt;Variables!D$9,I44,0),"")</f>
        <v>0</v>
      </c>
      <c r="AG44" s="26">
        <f>IF(R44&lt;&gt;"",IF(AC44&lt;Variables!D$9,M44,0),"")</f>
        <v>100</v>
      </c>
      <c r="AH44" s="26">
        <f>IF(R44&lt;&gt;"",IF(AC44&lt;Variables!D$9,S44,0),"")</f>
        <v>550</v>
      </c>
      <c r="AI44" s="26">
        <f>IF(R44&lt;&gt;"",IF(AC44&lt;Variables!D$9,Y44,0),"")</f>
        <v>149.66700000000037</v>
      </c>
      <c r="AJ44" s="24">
        <f t="shared" si="19"/>
        <v>1109.6670000000004</v>
      </c>
      <c r="AK44" s="26">
        <f t="shared" si="0"/>
        <v>23.803450000000005</v>
      </c>
      <c r="AL44" s="24">
        <f t="shared" si="1"/>
        <v>1</v>
      </c>
      <c r="AM44" s="104">
        <f>IF(AND(R44&lt;&gt;"",AC44&lt;Variables!D$9),AC44/(7*24*60),"")</f>
        <v>0.4095443452380953</v>
      </c>
      <c r="AN44" s="18">
        <f t="shared" si="2"/>
        <v>1</v>
      </c>
      <c r="AO44" s="24">
        <f t="shared" ca="1" si="3"/>
        <v>0</v>
      </c>
    </row>
    <row r="45" spans="1:41" x14ac:dyDescent="0.35">
      <c r="A45" s="92">
        <v>28</v>
      </c>
      <c r="B45" s="17">
        <f>Variables!M$8</f>
        <v>100</v>
      </c>
      <c r="C45" s="18">
        <f t="shared" si="4"/>
        <v>2800</v>
      </c>
      <c r="D45" s="22">
        <f t="shared" si="5"/>
        <v>320</v>
      </c>
      <c r="E45" s="17">
        <v>50</v>
      </c>
      <c r="F45" s="1">
        <f t="shared" si="6"/>
        <v>3120</v>
      </c>
      <c r="G45" s="1">
        <f>Variables!M$12</f>
        <v>60</v>
      </c>
      <c r="H45" s="18">
        <f t="shared" si="7"/>
        <v>3180</v>
      </c>
      <c r="I45" s="22">
        <f t="shared" si="8"/>
        <v>0</v>
      </c>
      <c r="J45" s="17">
        <f t="shared" si="9"/>
        <v>3180</v>
      </c>
      <c r="K45" s="1">
        <f>Variables!M$14</f>
        <v>93.54</v>
      </c>
      <c r="L45" s="18">
        <f t="shared" si="10"/>
        <v>3273.54</v>
      </c>
      <c r="M45" s="22">
        <f t="shared" si="11"/>
        <v>100</v>
      </c>
      <c r="N45" s="17">
        <f>Variables!M$16</f>
        <v>100</v>
      </c>
      <c r="O45" s="1">
        <f t="shared" si="12"/>
        <v>3373.54</v>
      </c>
      <c r="P45" s="1">
        <f>Variables!M$19</f>
        <v>20</v>
      </c>
      <c r="Q45" s="18">
        <f t="shared" si="13"/>
        <v>3393.54</v>
      </c>
      <c r="R45" s="24">
        <f>IF(A45&lt;=(FLOOR(INT(Variables!D$10) / Variables!D$13, 1)*Variables!D$13),IF(R44=Variables!D$13,1,R44+1),"")</f>
        <v>4</v>
      </c>
      <c r="S45" s="100">
        <f t="shared" si="14"/>
        <v>440</v>
      </c>
      <c r="T45" s="17">
        <f t="shared" si="15"/>
        <v>3393.54</v>
      </c>
      <c r="U45" s="1">
        <f>IF(R45&lt;&gt;"",INDEX(T45:T152, MATCH(Variables!D$13,R45:R152,0))-T45,"")</f>
        <v>440</v>
      </c>
      <c r="V45" s="1">
        <f>IF(R45&lt;&gt;"",IF(MOD(R45,Variables!D$13)=0,Variables!D$15,0),"")</f>
        <v>0</v>
      </c>
      <c r="W45" s="1">
        <f>IF(R45&lt;&gt;"",IF(R45=Variables!D$13,T45+V45,0),"")</f>
        <v>0</v>
      </c>
      <c r="X45" s="18">
        <f>IF(R45&lt;&gt;"",INDEX(W45:W144,MATCH(Variables!D$13,R45:R144,0)),"")</f>
        <v>3953.54</v>
      </c>
      <c r="Y45" s="22">
        <f t="shared" si="16"/>
        <v>174.66700000000037</v>
      </c>
      <c r="Z45" s="17">
        <f>IF(R45&lt;&gt;"",IF(R45=1,Variables!M$21,0),"")</f>
        <v>0</v>
      </c>
      <c r="AA45" s="1">
        <f t="shared" si="17"/>
        <v>4128.2070000000003</v>
      </c>
      <c r="AB45" s="1">
        <f>IF(R45&lt;&gt;"",Variables!M$23,"")</f>
        <v>25</v>
      </c>
      <c r="AC45" s="18">
        <f t="shared" si="18"/>
        <v>4153.2070000000003</v>
      </c>
      <c r="AD45" s="24">
        <f>IF(R45&lt;&gt;"",IF(AC45&lt;Variables!D$9,AC45-C45,""),"")</f>
        <v>1353.2070000000003</v>
      </c>
      <c r="AE45" s="26">
        <f>IF(R45&lt;&gt;"",IF(AC45&lt;Variables!D$9,D45,0),"")</f>
        <v>320</v>
      </c>
      <c r="AF45" s="26">
        <f>IF(R45&lt;&gt;"",IF(AC45&lt;Variables!D$9,I45,0),"")</f>
        <v>0</v>
      </c>
      <c r="AG45" s="26">
        <f>IF(R45&lt;&gt;"",IF(AC45&lt;Variables!D$9,M45,0),"")</f>
        <v>100</v>
      </c>
      <c r="AH45" s="26">
        <f>IF(R45&lt;&gt;"",IF(AC45&lt;Variables!D$9,S45,0),"")</f>
        <v>440</v>
      </c>
      <c r="AI45" s="26">
        <f>IF(R45&lt;&gt;"",IF(AC45&lt;Variables!D$9,Y45,0),"")</f>
        <v>174.66700000000037</v>
      </c>
      <c r="AJ45" s="24">
        <f t="shared" si="19"/>
        <v>1034.6670000000004</v>
      </c>
      <c r="AK45" s="26">
        <f t="shared" si="0"/>
        <v>22.553450000000005</v>
      </c>
      <c r="AL45" s="24">
        <f t="shared" si="1"/>
        <v>1</v>
      </c>
      <c r="AM45" s="104">
        <f>IF(AND(R45&lt;&gt;"",AC45&lt;Variables!D$9),AC45/(7*24*60),"")</f>
        <v>0.41202450396825402</v>
      </c>
      <c r="AN45" s="18">
        <f t="shared" si="2"/>
        <v>1</v>
      </c>
      <c r="AO45" s="24">
        <f t="shared" ca="1" si="3"/>
        <v>0</v>
      </c>
    </row>
    <row r="46" spans="1:41" x14ac:dyDescent="0.35">
      <c r="A46" s="92">
        <v>29</v>
      </c>
      <c r="B46" s="17">
        <f>Variables!M$8</f>
        <v>100</v>
      </c>
      <c r="C46" s="18">
        <f t="shared" si="4"/>
        <v>2900</v>
      </c>
      <c r="D46" s="22">
        <f t="shared" si="5"/>
        <v>330</v>
      </c>
      <c r="E46" s="17">
        <v>50</v>
      </c>
      <c r="F46" s="1">
        <f t="shared" si="6"/>
        <v>3230</v>
      </c>
      <c r="G46" s="1">
        <f>Variables!M$12</f>
        <v>60</v>
      </c>
      <c r="H46" s="18">
        <f t="shared" si="7"/>
        <v>3290</v>
      </c>
      <c r="I46" s="22">
        <f t="shared" si="8"/>
        <v>0</v>
      </c>
      <c r="J46" s="17">
        <f t="shared" si="9"/>
        <v>3290</v>
      </c>
      <c r="K46" s="1">
        <f>Variables!M$14</f>
        <v>93.54</v>
      </c>
      <c r="L46" s="18">
        <f t="shared" si="10"/>
        <v>3383.54</v>
      </c>
      <c r="M46" s="22">
        <f t="shared" si="11"/>
        <v>100</v>
      </c>
      <c r="N46" s="17">
        <f>Variables!M$16</f>
        <v>100</v>
      </c>
      <c r="O46" s="1">
        <f t="shared" si="12"/>
        <v>3483.54</v>
      </c>
      <c r="P46" s="1">
        <f>Variables!M$19</f>
        <v>20</v>
      </c>
      <c r="Q46" s="18">
        <f t="shared" si="13"/>
        <v>3503.54</v>
      </c>
      <c r="R46" s="24">
        <f>IF(A46&lt;=(FLOOR(INT(Variables!D$10) / Variables!D$13, 1)*Variables!D$13),IF(R45=Variables!D$13,1,R45+1),"")</f>
        <v>5</v>
      </c>
      <c r="S46" s="100">
        <f t="shared" si="14"/>
        <v>330</v>
      </c>
      <c r="T46" s="17">
        <f t="shared" si="15"/>
        <v>3503.54</v>
      </c>
      <c r="U46" s="1">
        <f>IF(R46&lt;&gt;"",INDEX(T46:T153, MATCH(Variables!D$13,R46:R153,0))-T46,"")</f>
        <v>330</v>
      </c>
      <c r="V46" s="1">
        <f>IF(R46&lt;&gt;"",IF(MOD(R46,Variables!D$13)=0,Variables!D$15,0),"")</f>
        <v>0</v>
      </c>
      <c r="W46" s="1">
        <f>IF(R46&lt;&gt;"",IF(R46=Variables!D$13,T46+V46,0),"")</f>
        <v>0</v>
      </c>
      <c r="X46" s="18">
        <f>IF(R46&lt;&gt;"",INDEX(W46:W145,MATCH(Variables!D$13,R46:R145,0)),"")</f>
        <v>3953.54</v>
      </c>
      <c r="Y46" s="22">
        <f t="shared" si="16"/>
        <v>199.66700000000037</v>
      </c>
      <c r="Z46" s="17">
        <f>IF(R46&lt;&gt;"",IF(R46=1,Variables!M$21,0),"")</f>
        <v>0</v>
      </c>
      <c r="AA46" s="1">
        <f t="shared" si="17"/>
        <v>4153.2070000000003</v>
      </c>
      <c r="AB46" s="1">
        <f>IF(R46&lt;&gt;"",Variables!M$23,"")</f>
        <v>25</v>
      </c>
      <c r="AC46" s="18">
        <f t="shared" si="18"/>
        <v>4178.2070000000003</v>
      </c>
      <c r="AD46" s="24">
        <f>IF(R46&lt;&gt;"",IF(AC46&lt;Variables!D$9,AC46-C46,""),"")</f>
        <v>1278.2070000000003</v>
      </c>
      <c r="AE46" s="26">
        <f>IF(R46&lt;&gt;"",IF(AC46&lt;Variables!D$9,D46,0),"")</f>
        <v>330</v>
      </c>
      <c r="AF46" s="26">
        <f>IF(R46&lt;&gt;"",IF(AC46&lt;Variables!D$9,I46,0),"")</f>
        <v>0</v>
      </c>
      <c r="AG46" s="26">
        <f>IF(R46&lt;&gt;"",IF(AC46&lt;Variables!D$9,M46,0),"")</f>
        <v>100</v>
      </c>
      <c r="AH46" s="26">
        <f>IF(R46&lt;&gt;"",IF(AC46&lt;Variables!D$9,S46,0),"")</f>
        <v>330</v>
      </c>
      <c r="AI46" s="26">
        <f>IF(R46&lt;&gt;"",IF(AC46&lt;Variables!D$9,Y46,0),"")</f>
        <v>199.66700000000037</v>
      </c>
      <c r="AJ46" s="24">
        <f t="shared" si="19"/>
        <v>959.66700000000037</v>
      </c>
      <c r="AK46" s="26">
        <f t="shared" si="0"/>
        <v>21.303450000000005</v>
      </c>
      <c r="AL46" s="24">
        <f t="shared" si="1"/>
        <v>1</v>
      </c>
      <c r="AM46" s="104">
        <f>IF(AND(R46&lt;&gt;"",AC46&lt;Variables!D$9),AC46/(7*24*60),"")</f>
        <v>0.41450466269841274</v>
      </c>
      <c r="AN46" s="18">
        <f t="shared" si="2"/>
        <v>1</v>
      </c>
      <c r="AO46" s="24">
        <f t="shared" ca="1" si="3"/>
        <v>0</v>
      </c>
    </row>
    <row r="47" spans="1:41" x14ac:dyDescent="0.35">
      <c r="A47" s="92">
        <v>30</v>
      </c>
      <c r="B47" s="17">
        <f>Variables!M$8</f>
        <v>100</v>
      </c>
      <c r="C47" s="18">
        <f t="shared" si="4"/>
        <v>3000</v>
      </c>
      <c r="D47" s="22">
        <f t="shared" si="5"/>
        <v>340</v>
      </c>
      <c r="E47" s="17">
        <v>50</v>
      </c>
      <c r="F47" s="1">
        <f t="shared" si="6"/>
        <v>3340</v>
      </c>
      <c r="G47" s="1">
        <f>Variables!M$12</f>
        <v>60</v>
      </c>
      <c r="H47" s="18">
        <f t="shared" si="7"/>
        <v>3400</v>
      </c>
      <c r="I47" s="22">
        <f t="shared" si="8"/>
        <v>0</v>
      </c>
      <c r="J47" s="17">
        <f t="shared" si="9"/>
        <v>3400</v>
      </c>
      <c r="K47" s="1">
        <f>Variables!M$14</f>
        <v>93.54</v>
      </c>
      <c r="L47" s="18">
        <f t="shared" si="10"/>
        <v>3493.54</v>
      </c>
      <c r="M47" s="22">
        <f t="shared" si="11"/>
        <v>100</v>
      </c>
      <c r="N47" s="17">
        <f>Variables!M$16</f>
        <v>100</v>
      </c>
      <c r="O47" s="1">
        <f t="shared" si="12"/>
        <v>3593.54</v>
      </c>
      <c r="P47" s="1">
        <f>Variables!M$19</f>
        <v>20</v>
      </c>
      <c r="Q47" s="18">
        <f t="shared" si="13"/>
        <v>3613.54</v>
      </c>
      <c r="R47" s="24">
        <f>IF(A47&lt;=(FLOOR(INT(Variables!D$10) / Variables!D$13, 1)*Variables!D$13),IF(R46=Variables!D$13,1,R46+1),"")</f>
        <v>6</v>
      </c>
      <c r="S47" s="100">
        <f t="shared" si="14"/>
        <v>220</v>
      </c>
      <c r="T47" s="17">
        <f t="shared" si="15"/>
        <v>3613.54</v>
      </c>
      <c r="U47" s="1">
        <f>IF(R47&lt;&gt;"",INDEX(T47:T154, MATCH(Variables!D$13,R47:R154,0))-T47,"")</f>
        <v>220</v>
      </c>
      <c r="V47" s="1">
        <f>IF(R47&lt;&gt;"",IF(MOD(R47,Variables!D$13)=0,Variables!D$15,0),"")</f>
        <v>0</v>
      </c>
      <c r="W47" s="1">
        <f>IF(R47&lt;&gt;"",IF(R47=Variables!D$13,T47+V47,0),"")</f>
        <v>0</v>
      </c>
      <c r="X47" s="18">
        <f>IF(R47&lt;&gt;"",INDEX(W47:W146,MATCH(Variables!D$13,R47:R146,0)),"")</f>
        <v>3953.54</v>
      </c>
      <c r="Y47" s="22">
        <f t="shared" si="16"/>
        <v>224.66700000000037</v>
      </c>
      <c r="Z47" s="17">
        <f>IF(R47&lt;&gt;"",IF(R47=1,Variables!M$21,0),"")</f>
        <v>0</v>
      </c>
      <c r="AA47" s="1">
        <f t="shared" si="17"/>
        <v>4178.2070000000003</v>
      </c>
      <c r="AB47" s="1">
        <f>IF(R47&lt;&gt;"",Variables!M$23,"")</f>
        <v>25</v>
      </c>
      <c r="AC47" s="18">
        <f t="shared" si="18"/>
        <v>4203.2070000000003</v>
      </c>
      <c r="AD47" s="24">
        <f>IF(R47&lt;&gt;"",IF(AC47&lt;Variables!D$9,AC47-C47,""),"")</f>
        <v>1203.2070000000003</v>
      </c>
      <c r="AE47" s="26">
        <f>IF(R47&lt;&gt;"",IF(AC47&lt;Variables!D$9,D47,0),"")</f>
        <v>340</v>
      </c>
      <c r="AF47" s="26">
        <f>IF(R47&lt;&gt;"",IF(AC47&lt;Variables!D$9,I47,0),"")</f>
        <v>0</v>
      </c>
      <c r="AG47" s="26">
        <f>IF(R47&lt;&gt;"",IF(AC47&lt;Variables!D$9,M47,0),"")</f>
        <v>100</v>
      </c>
      <c r="AH47" s="26">
        <f>IF(R47&lt;&gt;"",IF(AC47&lt;Variables!D$9,S47,0),"")</f>
        <v>220</v>
      </c>
      <c r="AI47" s="26">
        <f>IF(R47&lt;&gt;"",IF(AC47&lt;Variables!D$9,Y47,0),"")</f>
        <v>224.66700000000037</v>
      </c>
      <c r="AJ47" s="24">
        <f t="shared" si="19"/>
        <v>884.66700000000037</v>
      </c>
      <c r="AK47" s="26">
        <f t="shared" si="0"/>
        <v>20.053450000000005</v>
      </c>
      <c r="AL47" s="24">
        <f t="shared" si="1"/>
        <v>1</v>
      </c>
      <c r="AM47" s="104">
        <f>IF(AND(R47&lt;&gt;"",AC47&lt;Variables!D$9),AC47/(7*24*60),"")</f>
        <v>0.41698482142857146</v>
      </c>
      <c r="AN47" s="18">
        <f t="shared" si="2"/>
        <v>1</v>
      </c>
      <c r="AO47" s="24">
        <f t="shared" ca="1" si="3"/>
        <v>0</v>
      </c>
    </row>
    <row r="48" spans="1:41" x14ac:dyDescent="0.35">
      <c r="A48" s="92">
        <v>31</v>
      </c>
      <c r="B48" s="17">
        <f>Variables!M$8</f>
        <v>100</v>
      </c>
      <c r="C48" s="18">
        <f t="shared" si="4"/>
        <v>3100</v>
      </c>
      <c r="D48" s="22">
        <f t="shared" si="5"/>
        <v>350</v>
      </c>
      <c r="E48" s="17">
        <v>50</v>
      </c>
      <c r="F48" s="1">
        <f t="shared" si="6"/>
        <v>3450</v>
      </c>
      <c r="G48" s="1">
        <f>Variables!M$12</f>
        <v>60</v>
      </c>
      <c r="H48" s="18">
        <f t="shared" si="7"/>
        <v>3510</v>
      </c>
      <c r="I48" s="22">
        <f t="shared" si="8"/>
        <v>0</v>
      </c>
      <c r="J48" s="17">
        <f t="shared" si="9"/>
        <v>3510</v>
      </c>
      <c r="K48" s="1">
        <f>Variables!M$14</f>
        <v>93.54</v>
      </c>
      <c r="L48" s="18">
        <f t="shared" si="10"/>
        <v>3603.54</v>
      </c>
      <c r="M48" s="22">
        <f t="shared" si="11"/>
        <v>100</v>
      </c>
      <c r="N48" s="17">
        <f>Variables!M$16</f>
        <v>100</v>
      </c>
      <c r="O48" s="1">
        <f t="shared" si="12"/>
        <v>3703.54</v>
      </c>
      <c r="P48" s="1">
        <f>Variables!M$19</f>
        <v>20</v>
      </c>
      <c r="Q48" s="18">
        <f t="shared" si="13"/>
        <v>3723.54</v>
      </c>
      <c r="R48" s="24">
        <f>IF(A48&lt;=(FLOOR(INT(Variables!D$10) / Variables!D$13, 1)*Variables!D$13),IF(R47=Variables!D$13,1,R47+1),"")</f>
        <v>7</v>
      </c>
      <c r="S48" s="100">
        <f t="shared" si="14"/>
        <v>110</v>
      </c>
      <c r="T48" s="17">
        <f t="shared" si="15"/>
        <v>3723.54</v>
      </c>
      <c r="U48" s="1">
        <f>IF(R48&lt;&gt;"",INDEX(T48:T155, MATCH(Variables!D$13,R48:R155,0))-T48,"")</f>
        <v>110</v>
      </c>
      <c r="V48" s="1">
        <f>IF(R48&lt;&gt;"",IF(MOD(R48,Variables!D$13)=0,Variables!D$15,0),"")</f>
        <v>0</v>
      </c>
      <c r="W48" s="1">
        <f>IF(R48&lt;&gt;"",IF(R48=Variables!D$13,T48+V48,0),"")</f>
        <v>0</v>
      </c>
      <c r="X48" s="18">
        <f>IF(R48&lt;&gt;"",INDEX(W48:W147,MATCH(Variables!D$13,R48:R147,0)),"")</f>
        <v>3953.54</v>
      </c>
      <c r="Y48" s="22">
        <f t="shared" si="16"/>
        <v>249.66700000000037</v>
      </c>
      <c r="Z48" s="17">
        <f>IF(R48&lt;&gt;"",IF(R48=1,Variables!M$21,0),"")</f>
        <v>0</v>
      </c>
      <c r="AA48" s="1">
        <f t="shared" si="17"/>
        <v>4203.2070000000003</v>
      </c>
      <c r="AB48" s="1">
        <f>IF(R48&lt;&gt;"",Variables!M$23,"")</f>
        <v>25</v>
      </c>
      <c r="AC48" s="18">
        <f t="shared" si="18"/>
        <v>4228.2070000000003</v>
      </c>
      <c r="AD48" s="24">
        <f>IF(R48&lt;&gt;"",IF(AC48&lt;Variables!D$9,AC48-C48,""),"")</f>
        <v>1128.2070000000003</v>
      </c>
      <c r="AE48" s="26">
        <f>IF(R48&lt;&gt;"",IF(AC48&lt;Variables!D$9,D48,0),"")</f>
        <v>350</v>
      </c>
      <c r="AF48" s="26">
        <f>IF(R48&lt;&gt;"",IF(AC48&lt;Variables!D$9,I48,0),"")</f>
        <v>0</v>
      </c>
      <c r="AG48" s="26">
        <f>IF(R48&lt;&gt;"",IF(AC48&lt;Variables!D$9,M48,0),"")</f>
        <v>100</v>
      </c>
      <c r="AH48" s="26">
        <f>IF(R48&lt;&gt;"",IF(AC48&lt;Variables!D$9,S48,0),"")</f>
        <v>110</v>
      </c>
      <c r="AI48" s="26">
        <f>IF(R48&lt;&gt;"",IF(AC48&lt;Variables!D$9,Y48,0),"")</f>
        <v>249.66700000000037</v>
      </c>
      <c r="AJ48" s="24">
        <f t="shared" si="19"/>
        <v>809.66700000000037</v>
      </c>
      <c r="AK48" s="26">
        <f t="shared" si="0"/>
        <v>18.803450000000005</v>
      </c>
      <c r="AL48" s="24">
        <f t="shared" si="1"/>
        <v>1</v>
      </c>
      <c r="AM48" s="104">
        <f>IF(AND(R48&lt;&gt;"",AC48&lt;Variables!D$9),AC48/(7*24*60),"")</f>
        <v>0.41946498015873018</v>
      </c>
      <c r="AN48" s="18">
        <f t="shared" si="2"/>
        <v>1</v>
      </c>
      <c r="AO48" s="24">
        <f t="shared" ca="1" si="3"/>
        <v>0</v>
      </c>
    </row>
    <row r="49" spans="1:41" x14ac:dyDescent="0.35">
      <c r="A49" s="92">
        <v>32</v>
      </c>
      <c r="B49" s="17">
        <f>Variables!M$8</f>
        <v>100</v>
      </c>
      <c r="C49" s="18">
        <f t="shared" si="4"/>
        <v>3200</v>
      </c>
      <c r="D49" s="22">
        <f t="shared" si="5"/>
        <v>360</v>
      </c>
      <c r="E49" s="17">
        <v>50</v>
      </c>
      <c r="F49" s="1">
        <f t="shared" si="6"/>
        <v>3560</v>
      </c>
      <c r="G49" s="1">
        <f>Variables!M$12</f>
        <v>60</v>
      </c>
      <c r="H49" s="18">
        <f t="shared" si="7"/>
        <v>3620</v>
      </c>
      <c r="I49" s="22">
        <f t="shared" si="8"/>
        <v>0</v>
      </c>
      <c r="J49" s="17">
        <f t="shared" si="9"/>
        <v>3620</v>
      </c>
      <c r="K49" s="1">
        <f>Variables!M$14</f>
        <v>93.54</v>
      </c>
      <c r="L49" s="18">
        <f t="shared" si="10"/>
        <v>3713.54</v>
      </c>
      <c r="M49" s="22">
        <f t="shared" si="11"/>
        <v>100</v>
      </c>
      <c r="N49" s="17">
        <f>Variables!M$16</f>
        <v>100</v>
      </c>
      <c r="O49" s="1">
        <f t="shared" si="12"/>
        <v>3813.54</v>
      </c>
      <c r="P49" s="1">
        <f>Variables!M$19</f>
        <v>20</v>
      </c>
      <c r="Q49" s="18">
        <f t="shared" si="13"/>
        <v>3833.54</v>
      </c>
      <c r="R49" s="24">
        <f>IF(A49&lt;=(FLOOR(INT(Variables!D$10) / Variables!D$13, 1)*Variables!D$13),IF(R48=Variables!D$13,1,R48+1),"")</f>
        <v>8</v>
      </c>
      <c r="S49" s="100">
        <f t="shared" si="14"/>
        <v>0</v>
      </c>
      <c r="T49" s="17">
        <f t="shared" si="15"/>
        <v>3833.54</v>
      </c>
      <c r="U49" s="1">
        <f>IF(R49&lt;&gt;"",INDEX(T49:T156, MATCH(Variables!D$13,R49:R156,0))-T49,"")</f>
        <v>0</v>
      </c>
      <c r="V49" s="1">
        <f>IF(R49&lt;&gt;"",IF(MOD(R49,Variables!D$13)=0,Variables!D$15,0),"")</f>
        <v>120</v>
      </c>
      <c r="W49" s="1">
        <f>IF(R49&lt;&gt;"",IF(R49=Variables!D$13,T49+V49,0),"")</f>
        <v>3953.54</v>
      </c>
      <c r="X49" s="18">
        <f>IF(R49&lt;&gt;"",INDEX(W49:W148,MATCH(Variables!D$13,R49:R148,0)),"")</f>
        <v>3953.54</v>
      </c>
      <c r="Y49" s="22">
        <f t="shared" si="16"/>
        <v>274.66700000000037</v>
      </c>
      <c r="Z49" s="17">
        <f>IF(R49&lt;&gt;"",IF(R49=1,Variables!M$21,0),"")</f>
        <v>0</v>
      </c>
      <c r="AA49" s="1">
        <f t="shared" si="17"/>
        <v>4228.2070000000003</v>
      </c>
      <c r="AB49" s="1">
        <f>IF(R49&lt;&gt;"",Variables!M$23,"")</f>
        <v>25</v>
      </c>
      <c r="AC49" s="18">
        <f t="shared" si="18"/>
        <v>4253.2070000000003</v>
      </c>
      <c r="AD49" s="24">
        <f>IF(R49&lt;&gt;"",IF(AC49&lt;Variables!D$9,AC49-C49,""),"")</f>
        <v>1053.2070000000003</v>
      </c>
      <c r="AE49" s="26">
        <f>IF(R49&lt;&gt;"",IF(AC49&lt;Variables!D$9,D49,0),"")</f>
        <v>360</v>
      </c>
      <c r="AF49" s="26">
        <f>IF(R49&lt;&gt;"",IF(AC49&lt;Variables!D$9,I49,0),"")</f>
        <v>0</v>
      </c>
      <c r="AG49" s="26">
        <f>IF(R49&lt;&gt;"",IF(AC49&lt;Variables!D$9,M49,0),"")</f>
        <v>100</v>
      </c>
      <c r="AH49" s="26">
        <f>IF(R49&lt;&gt;"",IF(AC49&lt;Variables!D$9,S49,0),"")</f>
        <v>0</v>
      </c>
      <c r="AI49" s="26">
        <f>IF(R49&lt;&gt;"",IF(AC49&lt;Variables!D$9,Y49,0),"")</f>
        <v>274.66700000000037</v>
      </c>
      <c r="AJ49" s="24">
        <f t="shared" si="19"/>
        <v>734.66700000000037</v>
      </c>
      <c r="AK49" s="26">
        <f t="shared" si="0"/>
        <v>17.553450000000005</v>
      </c>
      <c r="AL49" s="24">
        <f t="shared" si="1"/>
        <v>1</v>
      </c>
      <c r="AM49" s="104">
        <f>IF(AND(R49&lt;&gt;"",AC49&lt;Variables!D$9),AC49/(7*24*60),"")</f>
        <v>0.4219451388888889</v>
      </c>
      <c r="AN49" s="18">
        <f t="shared" si="2"/>
        <v>1</v>
      </c>
      <c r="AO49" s="24">
        <f t="shared" ca="1" si="3"/>
        <v>0</v>
      </c>
    </row>
    <row r="50" spans="1:41" x14ac:dyDescent="0.35">
      <c r="A50" s="92">
        <v>33</v>
      </c>
      <c r="B50" s="17">
        <f>Variables!M$8</f>
        <v>100</v>
      </c>
      <c r="C50" s="18">
        <f t="shared" si="4"/>
        <v>3300</v>
      </c>
      <c r="D50" s="22">
        <f t="shared" si="5"/>
        <v>370</v>
      </c>
      <c r="E50" s="17">
        <v>50</v>
      </c>
      <c r="F50" s="1">
        <f t="shared" si="6"/>
        <v>3670</v>
      </c>
      <c r="G50" s="1">
        <f>Variables!M$12</f>
        <v>60</v>
      </c>
      <c r="H50" s="18">
        <f t="shared" si="7"/>
        <v>3730</v>
      </c>
      <c r="I50" s="22">
        <f t="shared" si="8"/>
        <v>0</v>
      </c>
      <c r="J50" s="17">
        <f t="shared" si="9"/>
        <v>3730</v>
      </c>
      <c r="K50" s="1">
        <f>Variables!M$14</f>
        <v>93.54</v>
      </c>
      <c r="L50" s="18">
        <f t="shared" si="10"/>
        <v>3823.54</v>
      </c>
      <c r="M50" s="22">
        <f t="shared" si="11"/>
        <v>100</v>
      </c>
      <c r="N50" s="17">
        <f>Variables!M$16</f>
        <v>100</v>
      </c>
      <c r="O50" s="1">
        <f t="shared" si="12"/>
        <v>3923.54</v>
      </c>
      <c r="P50" s="1">
        <f>Variables!M$19</f>
        <v>20</v>
      </c>
      <c r="Q50" s="18">
        <f t="shared" si="13"/>
        <v>3943.54</v>
      </c>
      <c r="R50" s="24">
        <f>IF(A50&lt;=(FLOOR(INT(Variables!D$10) / Variables!D$13, 1)*Variables!D$13),IF(R49=Variables!D$13,1,R49+1),"")</f>
        <v>1</v>
      </c>
      <c r="S50" s="100">
        <f t="shared" si="14"/>
        <v>770</v>
      </c>
      <c r="T50" s="17">
        <f t="shared" si="15"/>
        <v>3953.54</v>
      </c>
      <c r="U50" s="1">
        <f>IF(R50&lt;&gt;"",INDEX(T50:T157, MATCH(Variables!D$13,R50:R157,0))-T50,"")</f>
        <v>760</v>
      </c>
      <c r="V50" s="1">
        <f>IF(R50&lt;&gt;"",IF(MOD(R50,Variables!D$13)=0,Variables!D$15,0),"")</f>
        <v>0</v>
      </c>
      <c r="W50" s="1">
        <f>IF(R50&lt;&gt;"",IF(R50=Variables!D$13,T50+V50,0),"")</f>
        <v>0</v>
      </c>
      <c r="X50" s="18">
        <f>IF(R50&lt;&gt;"",INDEX(W50:W149,MATCH(Variables!D$13,R50:R149,0)),"")</f>
        <v>4833.54</v>
      </c>
      <c r="Y50" s="22">
        <f t="shared" si="16"/>
        <v>99.667000000000371</v>
      </c>
      <c r="Z50" s="17">
        <f>IF(R50&lt;&gt;"",IF(R50=1,Variables!M$21,0),"")</f>
        <v>99.667000000000002</v>
      </c>
      <c r="AA50" s="1">
        <f t="shared" si="17"/>
        <v>4933.2070000000003</v>
      </c>
      <c r="AB50" s="1">
        <f>IF(R50&lt;&gt;"",Variables!M$23,"")</f>
        <v>25</v>
      </c>
      <c r="AC50" s="18">
        <f t="shared" si="18"/>
        <v>4958.2070000000003</v>
      </c>
      <c r="AD50" s="24">
        <f>IF(R50&lt;&gt;"",IF(AC50&lt;Variables!D$9,AC50-C50,""),"")</f>
        <v>1658.2070000000003</v>
      </c>
      <c r="AE50" s="26">
        <f>IF(R50&lt;&gt;"",IF(AC50&lt;Variables!D$9,D50,0),"")</f>
        <v>370</v>
      </c>
      <c r="AF50" s="26">
        <f>IF(R50&lt;&gt;"",IF(AC50&lt;Variables!D$9,I50,0),"")</f>
        <v>0</v>
      </c>
      <c r="AG50" s="26">
        <f>IF(R50&lt;&gt;"",IF(AC50&lt;Variables!D$9,M50,0),"")</f>
        <v>100</v>
      </c>
      <c r="AH50" s="26">
        <f>IF(R50&lt;&gt;"",IF(AC50&lt;Variables!D$9,S50,0),"")</f>
        <v>770</v>
      </c>
      <c r="AI50" s="26">
        <f>IF(R50&lt;&gt;"",IF(AC50&lt;Variables!D$9,Y50,0),"")</f>
        <v>99.667000000000371</v>
      </c>
      <c r="AJ50" s="24">
        <f t="shared" si="19"/>
        <v>1339.6670000000004</v>
      </c>
      <c r="AK50" s="26">
        <f t="shared" ref="AK50:AK81" si="20">IF(AND(R50&lt;&gt;"",AD50&lt;&gt;""),AD50/60,"")</f>
        <v>27.636783333333337</v>
      </c>
      <c r="AL50" s="24">
        <f t="shared" ref="AL50:AL81" si="21">IF(AND(AK50&lt;=24,AK50&gt;0,R50&lt;&gt;""),1,0)</f>
        <v>0</v>
      </c>
      <c r="AM50" s="104">
        <f>IF(AND(R50&lt;&gt;"",AC50&lt;Variables!D$9),AC50/(7*24*60),"")</f>
        <v>0.49188561507936512</v>
      </c>
      <c r="AN50" s="18">
        <f t="shared" ref="AN50:AN82" si="22">IF(R50&lt;&gt;"",IF(AND(AC50/(7*24*60)&lt;=1,AC50/(7*24*60)&gt;0),1,""),"")</f>
        <v>1</v>
      </c>
      <c r="AO50" s="24">
        <f t="shared" ref="AO50:AO82" ca="1" si="23">IF(R50&lt;&gt;"",IF(RAND()&lt;=0.02,1,0),0)</f>
        <v>0</v>
      </c>
    </row>
    <row r="51" spans="1:41" x14ac:dyDescent="0.35">
      <c r="A51" s="92">
        <v>34</v>
      </c>
      <c r="B51" s="17">
        <f>Variables!M$8</f>
        <v>100</v>
      </c>
      <c r="C51" s="18">
        <f t="shared" si="4"/>
        <v>3400</v>
      </c>
      <c r="D51" s="22">
        <f t="shared" si="5"/>
        <v>380</v>
      </c>
      <c r="E51" s="17">
        <v>50</v>
      </c>
      <c r="F51" s="1">
        <f t="shared" si="6"/>
        <v>3780</v>
      </c>
      <c r="G51" s="1">
        <f>Variables!M$12</f>
        <v>60</v>
      </c>
      <c r="H51" s="18">
        <f t="shared" si="7"/>
        <v>3840</v>
      </c>
      <c r="I51" s="22">
        <f t="shared" si="8"/>
        <v>0</v>
      </c>
      <c r="J51" s="17">
        <f t="shared" si="9"/>
        <v>3840</v>
      </c>
      <c r="K51" s="1">
        <f>Variables!M$14</f>
        <v>93.54</v>
      </c>
      <c r="L51" s="18">
        <f t="shared" si="10"/>
        <v>3933.54</v>
      </c>
      <c r="M51" s="22">
        <f t="shared" si="11"/>
        <v>100</v>
      </c>
      <c r="N51" s="17">
        <f>Variables!M$16</f>
        <v>100</v>
      </c>
      <c r="O51" s="1">
        <f t="shared" si="12"/>
        <v>4033.54</v>
      </c>
      <c r="P51" s="1">
        <f>Variables!M$19</f>
        <v>20</v>
      </c>
      <c r="Q51" s="18">
        <f t="shared" si="13"/>
        <v>4053.54</v>
      </c>
      <c r="R51" s="24">
        <f>IF(A51&lt;=(FLOOR(INT(Variables!D$10) / Variables!D$13, 1)*Variables!D$13),IF(R50=Variables!D$13,1,R50+1),"")</f>
        <v>2</v>
      </c>
      <c r="S51" s="100">
        <f t="shared" si="14"/>
        <v>660</v>
      </c>
      <c r="T51" s="17">
        <f t="shared" si="15"/>
        <v>4053.54</v>
      </c>
      <c r="U51" s="1">
        <f>IF(R51&lt;&gt;"",INDEX(T51:T158, MATCH(Variables!D$13,R51:R158,0))-T51,"")</f>
        <v>660</v>
      </c>
      <c r="V51" s="1">
        <f>IF(R51&lt;&gt;"",IF(MOD(R51,Variables!D$13)=0,Variables!D$15,0),"")</f>
        <v>0</v>
      </c>
      <c r="W51" s="1">
        <f>IF(R51&lt;&gt;"",IF(R51=Variables!D$13,T51+V51,0),"")</f>
        <v>0</v>
      </c>
      <c r="X51" s="18">
        <f>IF(R51&lt;&gt;"",INDEX(W51:W150,MATCH(Variables!D$13,R51:R150,0)),"")</f>
        <v>4833.54</v>
      </c>
      <c r="Y51" s="22">
        <f t="shared" si="16"/>
        <v>124.66700000000037</v>
      </c>
      <c r="Z51" s="17">
        <f>IF(R51&lt;&gt;"",IF(R51=1,Variables!M$21,0),"")</f>
        <v>0</v>
      </c>
      <c r="AA51" s="1">
        <f t="shared" si="17"/>
        <v>4958.2070000000003</v>
      </c>
      <c r="AB51" s="1">
        <f>IF(R51&lt;&gt;"",Variables!M$23,"")</f>
        <v>25</v>
      </c>
      <c r="AC51" s="18">
        <f t="shared" si="18"/>
        <v>4983.2070000000003</v>
      </c>
      <c r="AD51" s="24">
        <f>IF(R51&lt;&gt;"",IF(AC51&lt;Variables!D$9,AC51-C51,""),"")</f>
        <v>1583.2070000000003</v>
      </c>
      <c r="AE51" s="26">
        <f>IF(R51&lt;&gt;"",IF(AC51&lt;Variables!D$9,D51,0),"")</f>
        <v>380</v>
      </c>
      <c r="AF51" s="26">
        <f>IF(R51&lt;&gt;"",IF(AC51&lt;Variables!D$9,I51,0),"")</f>
        <v>0</v>
      </c>
      <c r="AG51" s="26">
        <f>IF(R51&lt;&gt;"",IF(AC51&lt;Variables!D$9,M51,0),"")</f>
        <v>100</v>
      </c>
      <c r="AH51" s="26">
        <f>IF(R51&lt;&gt;"",IF(AC51&lt;Variables!D$9,S51,0),"")</f>
        <v>660</v>
      </c>
      <c r="AI51" s="26">
        <f>IF(R51&lt;&gt;"",IF(AC51&lt;Variables!D$9,Y51,0),"")</f>
        <v>124.66700000000037</v>
      </c>
      <c r="AJ51" s="24">
        <f t="shared" si="19"/>
        <v>1264.6670000000004</v>
      </c>
      <c r="AK51" s="26">
        <f t="shared" si="20"/>
        <v>26.386783333333337</v>
      </c>
      <c r="AL51" s="24">
        <f t="shared" si="21"/>
        <v>0</v>
      </c>
      <c r="AM51" s="104">
        <f>IF(AND(R51&lt;&gt;"",AC51&lt;Variables!D$9),AC51/(7*24*60),"")</f>
        <v>0.49436577380952385</v>
      </c>
      <c r="AN51" s="18">
        <f t="shared" si="22"/>
        <v>1</v>
      </c>
      <c r="AO51" s="24">
        <f t="shared" ca="1" si="23"/>
        <v>0</v>
      </c>
    </row>
    <row r="52" spans="1:41" x14ac:dyDescent="0.35">
      <c r="A52" s="92">
        <v>35</v>
      </c>
      <c r="B52" s="17">
        <f>Variables!M$8</f>
        <v>100</v>
      </c>
      <c r="C52" s="18">
        <f t="shared" si="4"/>
        <v>3500</v>
      </c>
      <c r="D52" s="22">
        <f t="shared" si="5"/>
        <v>390</v>
      </c>
      <c r="E52" s="17">
        <v>50</v>
      </c>
      <c r="F52" s="1">
        <f t="shared" si="6"/>
        <v>3890</v>
      </c>
      <c r="G52" s="1">
        <f>Variables!M$12</f>
        <v>60</v>
      </c>
      <c r="H52" s="18">
        <f t="shared" si="7"/>
        <v>3950</v>
      </c>
      <c r="I52" s="22">
        <f t="shared" si="8"/>
        <v>0</v>
      </c>
      <c r="J52" s="17">
        <f t="shared" si="9"/>
        <v>3950</v>
      </c>
      <c r="K52" s="1">
        <f>Variables!M$14</f>
        <v>93.54</v>
      </c>
      <c r="L52" s="18">
        <f t="shared" si="10"/>
        <v>4043.54</v>
      </c>
      <c r="M52" s="22">
        <f t="shared" si="11"/>
        <v>100</v>
      </c>
      <c r="N52" s="17">
        <f>Variables!M$16</f>
        <v>100</v>
      </c>
      <c r="O52" s="1">
        <f t="shared" si="12"/>
        <v>4143.54</v>
      </c>
      <c r="P52" s="1">
        <f>Variables!M$19</f>
        <v>20</v>
      </c>
      <c r="Q52" s="18">
        <f t="shared" si="13"/>
        <v>4163.54</v>
      </c>
      <c r="R52" s="24">
        <f>IF(A52&lt;=(FLOOR(INT(Variables!D$10) / Variables!D$13, 1)*Variables!D$13),IF(R51=Variables!D$13,1,R51+1),"")</f>
        <v>3</v>
      </c>
      <c r="S52" s="100">
        <f t="shared" si="14"/>
        <v>550</v>
      </c>
      <c r="T52" s="17">
        <f t="shared" si="15"/>
        <v>4163.54</v>
      </c>
      <c r="U52" s="1">
        <f>IF(R52&lt;&gt;"",INDEX(T52:T159, MATCH(Variables!D$13,R52:R159,0))-T52,"")</f>
        <v>550</v>
      </c>
      <c r="V52" s="1">
        <f>IF(R52&lt;&gt;"",IF(MOD(R52,Variables!D$13)=0,Variables!D$15,0),"")</f>
        <v>0</v>
      </c>
      <c r="W52" s="1">
        <f>IF(R52&lt;&gt;"",IF(R52=Variables!D$13,T52+V52,0),"")</f>
        <v>0</v>
      </c>
      <c r="X52" s="18">
        <f>IF(R52&lt;&gt;"",INDEX(W52:W151,MATCH(Variables!D$13,R52:R151,0)),"")</f>
        <v>4833.54</v>
      </c>
      <c r="Y52" s="22">
        <f t="shared" si="16"/>
        <v>149.66700000000037</v>
      </c>
      <c r="Z52" s="17">
        <f>IF(R52&lt;&gt;"",IF(R52=1,Variables!M$21,0),"")</f>
        <v>0</v>
      </c>
      <c r="AA52" s="1">
        <f t="shared" si="17"/>
        <v>4983.2070000000003</v>
      </c>
      <c r="AB52" s="1">
        <f>IF(R52&lt;&gt;"",Variables!M$23,"")</f>
        <v>25</v>
      </c>
      <c r="AC52" s="18">
        <f t="shared" si="18"/>
        <v>5008.2070000000003</v>
      </c>
      <c r="AD52" s="24">
        <f>IF(R52&lt;&gt;"",IF(AC52&lt;Variables!D$9,AC52-C52,""),"")</f>
        <v>1508.2070000000003</v>
      </c>
      <c r="AE52" s="26">
        <f>IF(R52&lt;&gt;"",IF(AC52&lt;Variables!D$9,D52,0),"")</f>
        <v>390</v>
      </c>
      <c r="AF52" s="26">
        <f>IF(R52&lt;&gt;"",IF(AC52&lt;Variables!D$9,I52,0),"")</f>
        <v>0</v>
      </c>
      <c r="AG52" s="26">
        <f>IF(R52&lt;&gt;"",IF(AC52&lt;Variables!D$9,M52,0),"")</f>
        <v>100</v>
      </c>
      <c r="AH52" s="26">
        <f>IF(R52&lt;&gt;"",IF(AC52&lt;Variables!D$9,S52,0),"")</f>
        <v>550</v>
      </c>
      <c r="AI52" s="26">
        <f>IF(R52&lt;&gt;"",IF(AC52&lt;Variables!D$9,Y52,0),"")</f>
        <v>149.66700000000037</v>
      </c>
      <c r="AJ52" s="24">
        <f t="shared" si="19"/>
        <v>1189.6670000000004</v>
      </c>
      <c r="AK52" s="26">
        <f t="shared" si="20"/>
        <v>25.136783333333337</v>
      </c>
      <c r="AL52" s="24">
        <f t="shared" si="21"/>
        <v>0</v>
      </c>
      <c r="AM52" s="104">
        <f>IF(AND(R52&lt;&gt;"",AC52&lt;Variables!D$9),AC52/(7*24*60),"")</f>
        <v>0.49684593253968257</v>
      </c>
      <c r="AN52" s="18">
        <f t="shared" si="22"/>
        <v>1</v>
      </c>
      <c r="AO52" s="24">
        <f t="shared" ca="1" si="23"/>
        <v>0</v>
      </c>
    </row>
    <row r="53" spans="1:41" x14ac:dyDescent="0.35">
      <c r="A53" s="92">
        <v>36</v>
      </c>
      <c r="B53" s="17">
        <f>Variables!M$8</f>
        <v>100</v>
      </c>
      <c r="C53" s="18">
        <f t="shared" si="4"/>
        <v>3600</v>
      </c>
      <c r="D53" s="22">
        <f t="shared" si="5"/>
        <v>400</v>
      </c>
      <c r="E53" s="17">
        <v>50</v>
      </c>
      <c r="F53" s="1">
        <f t="shared" si="6"/>
        <v>4000</v>
      </c>
      <c r="G53" s="1">
        <f>Variables!M$12</f>
        <v>60</v>
      </c>
      <c r="H53" s="18">
        <f t="shared" si="7"/>
        <v>4060</v>
      </c>
      <c r="I53" s="22">
        <f t="shared" si="8"/>
        <v>0</v>
      </c>
      <c r="J53" s="17">
        <f t="shared" si="9"/>
        <v>4060</v>
      </c>
      <c r="K53" s="1">
        <f>Variables!M$14</f>
        <v>93.54</v>
      </c>
      <c r="L53" s="18">
        <f t="shared" si="10"/>
        <v>4153.54</v>
      </c>
      <c r="M53" s="22">
        <f t="shared" si="11"/>
        <v>100</v>
      </c>
      <c r="N53" s="17">
        <f>Variables!M$16</f>
        <v>100</v>
      </c>
      <c r="O53" s="1">
        <f t="shared" si="12"/>
        <v>4253.54</v>
      </c>
      <c r="P53" s="1">
        <f>Variables!M$19</f>
        <v>20</v>
      </c>
      <c r="Q53" s="18">
        <f t="shared" si="13"/>
        <v>4273.54</v>
      </c>
      <c r="R53" s="24">
        <f>IF(A53&lt;=(FLOOR(INT(Variables!D$10) / Variables!D$13, 1)*Variables!D$13),IF(R52=Variables!D$13,1,R52+1),"")</f>
        <v>4</v>
      </c>
      <c r="S53" s="100">
        <f t="shared" si="14"/>
        <v>440</v>
      </c>
      <c r="T53" s="17">
        <f t="shared" si="15"/>
        <v>4273.54</v>
      </c>
      <c r="U53" s="1">
        <f>IF(R53&lt;&gt;"",INDEX(T53:T160, MATCH(Variables!D$13,R53:R160,0))-T53,"")</f>
        <v>440</v>
      </c>
      <c r="V53" s="1">
        <f>IF(R53&lt;&gt;"",IF(MOD(R53,Variables!D$13)=0,Variables!D$15,0),"")</f>
        <v>0</v>
      </c>
      <c r="W53" s="1">
        <f>IF(R53&lt;&gt;"",IF(R53=Variables!D$13,T53+V53,0),"")</f>
        <v>0</v>
      </c>
      <c r="X53" s="18">
        <f>IF(R53&lt;&gt;"",INDEX(W53:W152,MATCH(Variables!D$13,R53:R152,0)),"")</f>
        <v>4833.54</v>
      </c>
      <c r="Y53" s="22">
        <f t="shared" si="16"/>
        <v>174.66700000000037</v>
      </c>
      <c r="Z53" s="17">
        <f>IF(R53&lt;&gt;"",IF(R53=1,Variables!M$21,0),"")</f>
        <v>0</v>
      </c>
      <c r="AA53" s="1">
        <f t="shared" si="17"/>
        <v>5008.2070000000003</v>
      </c>
      <c r="AB53" s="1">
        <f>IF(R53&lt;&gt;"",Variables!M$23,"")</f>
        <v>25</v>
      </c>
      <c r="AC53" s="18">
        <f t="shared" si="18"/>
        <v>5033.2070000000003</v>
      </c>
      <c r="AD53" s="24">
        <f>IF(R53&lt;&gt;"",IF(AC53&lt;Variables!D$9,AC53-C53,""),"")</f>
        <v>1433.2070000000003</v>
      </c>
      <c r="AE53" s="26">
        <f>IF(R53&lt;&gt;"",IF(AC53&lt;Variables!D$9,D53,0),"")</f>
        <v>400</v>
      </c>
      <c r="AF53" s="26">
        <f>IF(R53&lt;&gt;"",IF(AC53&lt;Variables!D$9,I53,0),"")</f>
        <v>0</v>
      </c>
      <c r="AG53" s="26">
        <f>IF(R53&lt;&gt;"",IF(AC53&lt;Variables!D$9,M53,0),"")</f>
        <v>100</v>
      </c>
      <c r="AH53" s="26">
        <f>IF(R53&lt;&gt;"",IF(AC53&lt;Variables!D$9,S53,0),"")</f>
        <v>440</v>
      </c>
      <c r="AI53" s="26">
        <f>IF(R53&lt;&gt;"",IF(AC53&lt;Variables!D$9,Y53,0),"")</f>
        <v>174.66700000000037</v>
      </c>
      <c r="AJ53" s="24">
        <f t="shared" si="19"/>
        <v>1114.6670000000004</v>
      </c>
      <c r="AK53" s="26">
        <f t="shared" si="20"/>
        <v>23.886783333333337</v>
      </c>
      <c r="AL53" s="24">
        <f t="shared" si="21"/>
        <v>1</v>
      </c>
      <c r="AM53" s="104">
        <f>IF(AND(R53&lt;&gt;"",AC53&lt;Variables!D$9),AC53/(7*24*60),"")</f>
        <v>0.49932609126984129</v>
      </c>
      <c r="AN53" s="18">
        <f t="shared" si="22"/>
        <v>1</v>
      </c>
      <c r="AO53" s="24">
        <f t="shared" ca="1" si="23"/>
        <v>0</v>
      </c>
    </row>
    <row r="54" spans="1:41" x14ac:dyDescent="0.35">
      <c r="A54" s="92">
        <v>37</v>
      </c>
      <c r="B54" s="17">
        <f>Variables!M$8</f>
        <v>100</v>
      </c>
      <c r="C54" s="18">
        <f t="shared" si="4"/>
        <v>3700</v>
      </c>
      <c r="D54" s="22">
        <f t="shared" si="5"/>
        <v>410</v>
      </c>
      <c r="E54" s="17">
        <v>50</v>
      </c>
      <c r="F54" s="1">
        <f t="shared" si="6"/>
        <v>4110</v>
      </c>
      <c r="G54" s="1">
        <f>Variables!M$12</f>
        <v>60</v>
      </c>
      <c r="H54" s="18">
        <f t="shared" si="7"/>
        <v>4170</v>
      </c>
      <c r="I54" s="22">
        <f t="shared" si="8"/>
        <v>0</v>
      </c>
      <c r="J54" s="17">
        <f t="shared" si="9"/>
        <v>4170</v>
      </c>
      <c r="K54" s="1">
        <f>Variables!M$14</f>
        <v>93.54</v>
      </c>
      <c r="L54" s="18">
        <f t="shared" si="10"/>
        <v>4263.54</v>
      </c>
      <c r="M54" s="22">
        <f t="shared" si="11"/>
        <v>100</v>
      </c>
      <c r="N54" s="17">
        <f>Variables!M$16</f>
        <v>100</v>
      </c>
      <c r="O54" s="1">
        <f t="shared" si="12"/>
        <v>4363.54</v>
      </c>
      <c r="P54" s="1">
        <f>Variables!M$19</f>
        <v>20</v>
      </c>
      <c r="Q54" s="18">
        <f t="shared" si="13"/>
        <v>4383.54</v>
      </c>
      <c r="R54" s="24">
        <f>IF(A54&lt;=(FLOOR(INT(Variables!D$10) / Variables!D$13, 1)*Variables!D$13),IF(R53=Variables!D$13,1,R53+1),"")</f>
        <v>5</v>
      </c>
      <c r="S54" s="100">
        <f t="shared" si="14"/>
        <v>330</v>
      </c>
      <c r="T54" s="17">
        <f t="shared" si="15"/>
        <v>4383.54</v>
      </c>
      <c r="U54" s="1">
        <f>IF(R54&lt;&gt;"",INDEX(T54:T161, MATCH(Variables!D$13,R54:R161,0))-T54,"")</f>
        <v>330</v>
      </c>
      <c r="V54" s="1">
        <f>IF(R54&lt;&gt;"",IF(MOD(R54,Variables!D$13)=0,Variables!D$15,0),"")</f>
        <v>0</v>
      </c>
      <c r="W54" s="1">
        <f>IF(R54&lt;&gt;"",IF(R54=Variables!D$13,T54+V54,0),"")</f>
        <v>0</v>
      </c>
      <c r="X54" s="18">
        <f>IF(R54&lt;&gt;"",INDEX(W54:W153,MATCH(Variables!D$13,R54:R153,0)),"")</f>
        <v>4833.54</v>
      </c>
      <c r="Y54" s="22">
        <f t="shared" si="16"/>
        <v>199.66700000000037</v>
      </c>
      <c r="Z54" s="17">
        <f>IF(R54&lt;&gt;"",IF(R54=1,Variables!M$21,0),"")</f>
        <v>0</v>
      </c>
      <c r="AA54" s="1">
        <f t="shared" si="17"/>
        <v>5033.2070000000003</v>
      </c>
      <c r="AB54" s="1">
        <f>IF(R54&lt;&gt;"",Variables!M$23,"")</f>
        <v>25</v>
      </c>
      <c r="AC54" s="18">
        <f t="shared" si="18"/>
        <v>5058.2070000000003</v>
      </c>
      <c r="AD54" s="24">
        <f>IF(R54&lt;&gt;"",IF(AC54&lt;Variables!D$9,AC54-C54,""),"")</f>
        <v>1358.2070000000003</v>
      </c>
      <c r="AE54" s="26">
        <f>IF(R54&lt;&gt;"",IF(AC54&lt;Variables!D$9,D54,0),"")</f>
        <v>410</v>
      </c>
      <c r="AF54" s="26">
        <f>IF(R54&lt;&gt;"",IF(AC54&lt;Variables!D$9,I54,0),"")</f>
        <v>0</v>
      </c>
      <c r="AG54" s="26">
        <f>IF(R54&lt;&gt;"",IF(AC54&lt;Variables!D$9,M54,0),"")</f>
        <v>100</v>
      </c>
      <c r="AH54" s="26">
        <f>IF(R54&lt;&gt;"",IF(AC54&lt;Variables!D$9,S54,0),"")</f>
        <v>330</v>
      </c>
      <c r="AI54" s="26">
        <f>IF(R54&lt;&gt;"",IF(AC54&lt;Variables!D$9,Y54,0),"")</f>
        <v>199.66700000000037</v>
      </c>
      <c r="AJ54" s="24">
        <f t="shared" si="19"/>
        <v>1039.6670000000004</v>
      </c>
      <c r="AK54" s="26">
        <f t="shared" si="20"/>
        <v>22.636783333333337</v>
      </c>
      <c r="AL54" s="24">
        <f t="shared" si="21"/>
        <v>1</v>
      </c>
      <c r="AM54" s="104">
        <f>IF(AND(R54&lt;&gt;"",AC54&lt;Variables!D$9),AC54/(7*24*60),"")</f>
        <v>0.50180625000000001</v>
      </c>
      <c r="AN54" s="18">
        <f t="shared" si="22"/>
        <v>1</v>
      </c>
      <c r="AO54" s="24">
        <f t="shared" ca="1" si="23"/>
        <v>0</v>
      </c>
    </row>
    <row r="55" spans="1:41" x14ac:dyDescent="0.35">
      <c r="A55" s="92">
        <v>38</v>
      </c>
      <c r="B55" s="17">
        <f>Variables!M$8</f>
        <v>100</v>
      </c>
      <c r="C55" s="18">
        <f t="shared" si="4"/>
        <v>3800</v>
      </c>
      <c r="D55" s="22">
        <f t="shared" si="5"/>
        <v>420</v>
      </c>
      <c r="E55" s="17">
        <v>50</v>
      </c>
      <c r="F55" s="1">
        <f t="shared" si="6"/>
        <v>4220</v>
      </c>
      <c r="G55" s="1">
        <f>Variables!M$12</f>
        <v>60</v>
      </c>
      <c r="H55" s="18">
        <f t="shared" si="7"/>
        <v>4280</v>
      </c>
      <c r="I55" s="22">
        <f t="shared" si="8"/>
        <v>0</v>
      </c>
      <c r="J55" s="17">
        <f t="shared" si="9"/>
        <v>4280</v>
      </c>
      <c r="K55" s="1">
        <f>Variables!M$14</f>
        <v>93.54</v>
      </c>
      <c r="L55" s="18">
        <f t="shared" si="10"/>
        <v>4373.54</v>
      </c>
      <c r="M55" s="22">
        <f t="shared" si="11"/>
        <v>100</v>
      </c>
      <c r="N55" s="17">
        <f>Variables!M$16</f>
        <v>100</v>
      </c>
      <c r="O55" s="1">
        <f t="shared" si="12"/>
        <v>4473.54</v>
      </c>
      <c r="P55" s="1">
        <f>Variables!M$19</f>
        <v>20</v>
      </c>
      <c r="Q55" s="18">
        <f t="shared" si="13"/>
        <v>4493.54</v>
      </c>
      <c r="R55" s="24">
        <f>IF(A55&lt;=(FLOOR(INT(Variables!D$10) / Variables!D$13, 1)*Variables!D$13),IF(R54=Variables!D$13,1,R54+1),"")</f>
        <v>6</v>
      </c>
      <c r="S55" s="100">
        <f t="shared" si="14"/>
        <v>220</v>
      </c>
      <c r="T55" s="17">
        <f t="shared" si="15"/>
        <v>4493.54</v>
      </c>
      <c r="U55" s="1">
        <f>IF(R55&lt;&gt;"",INDEX(T55:T162, MATCH(Variables!D$13,R55:R162,0))-T55,"")</f>
        <v>220</v>
      </c>
      <c r="V55" s="1">
        <f>IF(R55&lt;&gt;"",IF(MOD(R55,Variables!D$13)=0,Variables!D$15,0),"")</f>
        <v>0</v>
      </c>
      <c r="W55" s="1">
        <f>IF(R55&lt;&gt;"",IF(R55=Variables!D$13,T55+V55,0),"")</f>
        <v>0</v>
      </c>
      <c r="X55" s="18">
        <f>IF(R55&lt;&gt;"",INDEX(W55:W154,MATCH(Variables!D$13,R55:R154,0)),"")</f>
        <v>4833.54</v>
      </c>
      <c r="Y55" s="22">
        <f t="shared" si="16"/>
        <v>224.66700000000037</v>
      </c>
      <c r="Z55" s="17">
        <f>IF(R55&lt;&gt;"",IF(R55=1,Variables!M$21,0),"")</f>
        <v>0</v>
      </c>
      <c r="AA55" s="1">
        <f t="shared" si="17"/>
        <v>5058.2070000000003</v>
      </c>
      <c r="AB55" s="1">
        <f>IF(R55&lt;&gt;"",Variables!M$23,"")</f>
        <v>25</v>
      </c>
      <c r="AC55" s="18">
        <f t="shared" si="18"/>
        <v>5083.2070000000003</v>
      </c>
      <c r="AD55" s="24">
        <f>IF(R55&lt;&gt;"",IF(AC55&lt;Variables!D$9,AC55-C55,""),"")</f>
        <v>1283.2070000000003</v>
      </c>
      <c r="AE55" s="26">
        <f>IF(R55&lt;&gt;"",IF(AC55&lt;Variables!D$9,D55,0),"")</f>
        <v>420</v>
      </c>
      <c r="AF55" s="26">
        <f>IF(R55&lt;&gt;"",IF(AC55&lt;Variables!D$9,I55,0),"")</f>
        <v>0</v>
      </c>
      <c r="AG55" s="26">
        <f>IF(R55&lt;&gt;"",IF(AC55&lt;Variables!D$9,M55,0),"")</f>
        <v>100</v>
      </c>
      <c r="AH55" s="26">
        <f>IF(R55&lt;&gt;"",IF(AC55&lt;Variables!D$9,S55,0),"")</f>
        <v>220</v>
      </c>
      <c r="AI55" s="26">
        <f>IF(R55&lt;&gt;"",IF(AC55&lt;Variables!D$9,Y55,0),"")</f>
        <v>224.66700000000037</v>
      </c>
      <c r="AJ55" s="24">
        <f t="shared" si="19"/>
        <v>964.66700000000037</v>
      </c>
      <c r="AK55" s="26">
        <f t="shared" si="20"/>
        <v>21.386783333333337</v>
      </c>
      <c r="AL55" s="24">
        <f t="shared" si="21"/>
        <v>1</v>
      </c>
      <c r="AM55" s="104">
        <f>IF(AND(R55&lt;&gt;"",AC55&lt;Variables!D$9),AC55/(7*24*60),"")</f>
        <v>0.50428640873015873</v>
      </c>
      <c r="AN55" s="18">
        <f t="shared" si="22"/>
        <v>1</v>
      </c>
      <c r="AO55" s="24">
        <f t="shared" ca="1" si="23"/>
        <v>0</v>
      </c>
    </row>
    <row r="56" spans="1:41" x14ac:dyDescent="0.35">
      <c r="A56" s="92">
        <v>39</v>
      </c>
      <c r="B56" s="17">
        <f>Variables!M$8</f>
        <v>100</v>
      </c>
      <c r="C56" s="18">
        <f t="shared" si="4"/>
        <v>3900</v>
      </c>
      <c r="D56" s="22">
        <f t="shared" si="5"/>
        <v>430</v>
      </c>
      <c r="E56" s="17">
        <v>50</v>
      </c>
      <c r="F56" s="1">
        <f t="shared" si="6"/>
        <v>4330</v>
      </c>
      <c r="G56" s="1">
        <f>Variables!M$12</f>
        <v>60</v>
      </c>
      <c r="H56" s="18">
        <f t="shared" si="7"/>
        <v>4390</v>
      </c>
      <c r="I56" s="22">
        <f t="shared" si="8"/>
        <v>0</v>
      </c>
      <c r="J56" s="17">
        <f t="shared" si="9"/>
        <v>4390</v>
      </c>
      <c r="K56" s="1">
        <f>Variables!M$14</f>
        <v>93.54</v>
      </c>
      <c r="L56" s="18">
        <f t="shared" si="10"/>
        <v>4483.54</v>
      </c>
      <c r="M56" s="22">
        <f t="shared" si="11"/>
        <v>100</v>
      </c>
      <c r="N56" s="17">
        <f>Variables!M$16</f>
        <v>100</v>
      </c>
      <c r="O56" s="1">
        <f t="shared" si="12"/>
        <v>4583.54</v>
      </c>
      <c r="P56" s="1">
        <f>Variables!M$19</f>
        <v>20</v>
      </c>
      <c r="Q56" s="18">
        <f t="shared" si="13"/>
        <v>4603.54</v>
      </c>
      <c r="R56" s="24">
        <f>IF(A56&lt;=(FLOOR(INT(Variables!D$10) / Variables!D$13, 1)*Variables!D$13),IF(R55=Variables!D$13,1,R55+1),"")</f>
        <v>7</v>
      </c>
      <c r="S56" s="100">
        <f t="shared" si="14"/>
        <v>110</v>
      </c>
      <c r="T56" s="17">
        <f t="shared" si="15"/>
        <v>4603.54</v>
      </c>
      <c r="U56" s="1">
        <f>IF(R56&lt;&gt;"",INDEX(T56:T163, MATCH(Variables!D$13,R56:R163,0))-T56,"")</f>
        <v>110</v>
      </c>
      <c r="V56" s="1">
        <f>IF(R56&lt;&gt;"",IF(MOD(R56,Variables!D$13)=0,Variables!D$15,0),"")</f>
        <v>0</v>
      </c>
      <c r="W56" s="1">
        <f>IF(R56&lt;&gt;"",IF(R56=Variables!D$13,T56+V56,0),"")</f>
        <v>0</v>
      </c>
      <c r="X56" s="18">
        <f>IF(R56&lt;&gt;"",INDEX(W56:W155,MATCH(Variables!D$13,R56:R155,0)),"")</f>
        <v>4833.54</v>
      </c>
      <c r="Y56" s="22">
        <f t="shared" si="16"/>
        <v>249.66700000000037</v>
      </c>
      <c r="Z56" s="17">
        <f>IF(R56&lt;&gt;"",IF(R56=1,Variables!M$21,0),"")</f>
        <v>0</v>
      </c>
      <c r="AA56" s="1">
        <f t="shared" si="17"/>
        <v>5083.2070000000003</v>
      </c>
      <c r="AB56" s="1">
        <f>IF(R56&lt;&gt;"",Variables!M$23,"")</f>
        <v>25</v>
      </c>
      <c r="AC56" s="18">
        <f t="shared" si="18"/>
        <v>5108.2070000000003</v>
      </c>
      <c r="AD56" s="24">
        <f>IF(R56&lt;&gt;"",IF(AC56&lt;Variables!D$9,AC56-C56,""),"")</f>
        <v>1208.2070000000003</v>
      </c>
      <c r="AE56" s="26">
        <f>IF(R56&lt;&gt;"",IF(AC56&lt;Variables!D$9,D56,0),"")</f>
        <v>430</v>
      </c>
      <c r="AF56" s="26">
        <f>IF(R56&lt;&gt;"",IF(AC56&lt;Variables!D$9,I56,0),"")</f>
        <v>0</v>
      </c>
      <c r="AG56" s="26">
        <f>IF(R56&lt;&gt;"",IF(AC56&lt;Variables!D$9,M56,0),"")</f>
        <v>100</v>
      </c>
      <c r="AH56" s="26">
        <f>IF(R56&lt;&gt;"",IF(AC56&lt;Variables!D$9,S56,0),"")</f>
        <v>110</v>
      </c>
      <c r="AI56" s="26">
        <f>IF(R56&lt;&gt;"",IF(AC56&lt;Variables!D$9,Y56,0),"")</f>
        <v>249.66700000000037</v>
      </c>
      <c r="AJ56" s="24">
        <f t="shared" si="19"/>
        <v>889.66700000000037</v>
      </c>
      <c r="AK56" s="26">
        <f t="shared" si="20"/>
        <v>20.136783333333337</v>
      </c>
      <c r="AL56" s="24">
        <f t="shared" si="21"/>
        <v>1</v>
      </c>
      <c r="AM56" s="104">
        <f>IF(AND(R56&lt;&gt;"",AC56&lt;Variables!D$9),AC56/(7*24*60),"")</f>
        <v>0.50676656746031745</v>
      </c>
      <c r="AN56" s="18">
        <f t="shared" si="22"/>
        <v>1</v>
      </c>
      <c r="AO56" s="24">
        <f t="shared" ca="1" si="23"/>
        <v>0</v>
      </c>
    </row>
    <row r="57" spans="1:41" x14ac:dyDescent="0.35">
      <c r="A57" s="92">
        <v>40</v>
      </c>
      <c r="B57" s="17">
        <f>Variables!M$8</f>
        <v>100</v>
      </c>
      <c r="C57" s="18">
        <f t="shared" si="4"/>
        <v>4000</v>
      </c>
      <c r="D57" s="22">
        <f t="shared" si="5"/>
        <v>440</v>
      </c>
      <c r="E57" s="17">
        <v>50</v>
      </c>
      <c r="F57" s="1">
        <f t="shared" si="6"/>
        <v>4440</v>
      </c>
      <c r="G57" s="1">
        <f>Variables!M$12</f>
        <v>60</v>
      </c>
      <c r="H57" s="18">
        <f t="shared" si="7"/>
        <v>4500</v>
      </c>
      <c r="I57" s="22">
        <f t="shared" si="8"/>
        <v>0</v>
      </c>
      <c r="J57" s="17">
        <f t="shared" si="9"/>
        <v>4500</v>
      </c>
      <c r="K57" s="1">
        <f>Variables!M$14</f>
        <v>93.54</v>
      </c>
      <c r="L57" s="18">
        <f t="shared" si="10"/>
        <v>4593.54</v>
      </c>
      <c r="M57" s="22">
        <f t="shared" si="11"/>
        <v>100</v>
      </c>
      <c r="N57" s="17">
        <f>Variables!M$16</f>
        <v>100</v>
      </c>
      <c r="O57" s="1">
        <f t="shared" si="12"/>
        <v>4693.54</v>
      </c>
      <c r="P57" s="1">
        <f>Variables!M$19</f>
        <v>20</v>
      </c>
      <c r="Q57" s="18">
        <f t="shared" si="13"/>
        <v>4713.54</v>
      </c>
      <c r="R57" s="24">
        <f>IF(A57&lt;=(FLOOR(INT(Variables!D$10) / Variables!D$13, 1)*Variables!D$13),IF(R56=Variables!D$13,1,R56+1),"")</f>
        <v>8</v>
      </c>
      <c r="S57" s="100">
        <f t="shared" si="14"/>
        <v>0</v>
      </c>
      <c r="T57" s="17">
        <f t="shared" si="15"/>
        <v>4713.54</v>
      </c>
      <c r="U57" s="1">
        <f>IF(R57&lt;&gt;"",INDEX(T57:T164, MATCH(Variables!D$13,R57:R164,0))-T57,"")</f>
        <v>0</v>
      </c>
      <c r="V57" s="1">
        <f>IF(R57&lt;&gt;"",IF(MOD(R57,Variables!D$13)=0,Variables!D$15,0),"")</f>
        <v>120</v>
      </c>
      <c r="W57" s="1">
        <f>IF(R57&lt;&gt;"",IF(R57=Variables!D$13,T57+V57,0),"")</f>
        <v>4833.54</v>
      </c>
      <c r="X57" s="18">
        <f>IF(R57&lt;&gt;"",INDEX(W57:W156,MATCH(Variables!D$13,R57:R156,0)),"")</f>
        <v>4833.54</v>
      </c>
      <c r="Y57" s="22">
        <f t="shared" si="16"/>
        <v>274.66700000000037</v>
      </c>
      <c r="Z57" s="17">
        <f>IF(R57&lt;&gt;"",IF(R57=1,Variables!M$21,0),"")</f>
        <v>0</v>
      </c>
      <c r="AA57" s="1">
        <f t="shared" si="17"/>
        <v>5108.2070000000003</v>
      </c>
      <c r="AB57" s="1">
        <f>IF(R57&lt;&gt;"",Variables!M$23,"")</f>
        <v>25</v>
      </c>
      <c r="AC57" s="18">
        <f t="shared" si="18"/>
        <v>5133.2070000000003</v>
      </c>
      <c r="AD57" s="24">
        <f>IF(R57&lt;&gt;"",IF(AC57&lt;Variables!D$9,AC57-C57,""),"")</f>
        <v>1133.2070000000003</v>
      </c>
      <c r="AE57" s="26">
        <f>IF(R57&lt;&gt;"",IF(AC57&lt;Variables!D$9,D57,0),"")</f>
        <v>440</v>
      </c>
      <c r="AF57" s="26">
        <f>IF(R57&lt;&gt;"",IF(AC57&lt;Variables!D$9,I57,0),"")</f>
        <v>0</v>
      </c>
      <c r="AG57" s="26">
        <f>IF(R57&lt;&gt;"",IF(AC57&lt;Variables!D$9,M57,0),"")</f>
        <v>100</v>
      </c>
      <c r="AH57" s="26">
        <f>IF(R57&lt;&gt;"",IF(AC57&lt;Variables!D$9,S57,0),"")</f>
        <v>0</v>
      </c>
      <c r="AI57" s="26">
        <f>IF(R57&lt;&gt;"",IF(AC57&lt;Variables!D$9,Y57,0),"")</f>
        <v>274.66700000000037</v>
      </c>
      <c r="AJ57" s="24">
        <f t="shared" si="19"/>
        <v>814.66700000000037</v>
      </c>
      <c r="AK57" s="26">
        <f t="shared" si="20"/>
        <v>18.886783333333337</v>
      </c>
      <c r="AL57" s="24">
        <f t="shared" si="21"/>
        <v>1</v>
      </c>
      <c r="AM57" s="104">
        <f>IF(AND(R57&lt;&gt;"",AC57&lt;Variables!D$9),AC57/(7*24*60),"")</f>
        <v>0.50924672619047617</v>
      </c>
      <c r="AN57" s="18">
        <f t="shared" si="22"/>
        <v>1</v>
      </c>
      <c r="AO57" s="24">
        <f t="shared" ca="1" si="23"/>
        <v>0</v>
      </c>
    </row>
    <row r="58" spans="1:41" x14ac:dyDescent="0.35">
      <c r="A58" s="92">
        <v>41</v>
      </c>
      <c r="B58" s="17">
        <f>Variables!M$8</f>
        <v>100</v>
      </c>
      <c r="C58" s="18">
        <f t="shared" si="4"/>
        <v>4100</v>
      </c>
      <c r="D58" s="22">
        <f t="shared" si="5"/>
        <v>450</v>
      </c>
      <c r="E58" s="17">
        <v>50</v>
      </c>
      <c r="F58" s="1">
        <f t="shared" si="6"/>
        <v>4550</v>
      </c>
      <c r="G58" s="1">
        <f>Variables!M$12</f>
        <v>60</v>
      </c>
      <c r="H58" s="18">
        <f t="shared" si="7"/>
        <v>4610</v>
      </c>
      <c r="I58" s="22">
        <f t="shared" si="8"/>
        <v>0</v>
      </c>
      <c r="J58" s="17">
        <f t="shared" si="9"/>
        <v>4610</v>
      </c>
      <c r="K58" s="1">
        <f>Variables!M$14</f>
        <v>93.54</v>
      </c>
      <c r="L58" s="18">
        <f t="shared" si="10"/>
        <v>4703.54</v>
      </c>
      <c r="M58" s="22">
        <f t="shared" si="11"/>
        <v>100</v>
      </c>
      <c r="N58" s="17">
        <f>Variables!M$16</f>
        <v>100</v>
      </c>
      <c r="O58" s="1">
        <f t="shared" si="12"/>
        <v>4803.54</v>
      </c>
      <c r="P58" s="1">
        <f>Variables!M$19</f>
        <v>20</v>
      </c>
      <c r="Q58" s="18">
        <f t="shared" si="13"/>
        <v>4823.54</v>
      </c>
      <c r="R58" s="24">
        <f>IF(A58&lt;=(FLOOR(INT(Variables!D$10) / Variables!D$13, 1)*Variables!D$13),IF(R57=Variables!D$13,1,R57+1),"")</f>
        <v>1</v>
      </c>
      <c r="S58" s="100">
        <f t="shared" si="14"/>
        <v>770</v>
      </c>
      <c r="T58" s="17">
        <f t="shared" si="15"/>
        <v>4833.54</v>
      </c>
      <c r="U58" s="1">
        <f>IF(R58&lt;&gt;"",INDEX(T58:T165, MATCH(Variables!D$13,R58:R165,0))-T58,"")</f>
        <v>760</v>
      </c>
      <c r="V58" s="1">
        <f>IF(R58&lt;&gt;"",IF(MOD(R58,Variables!D$13)=0,Variables!D$15,0),"")</f>
        <v>0</v>
      </c>
      <c r="W58" s="1">
        <f>IF(R58&lt;&gt;"",IF(R58=Variables!D$13,T58+V58,0),"")</f>
        <v>0</v>
      </c>
      <c r="X58" s="18">
        <f>IF(R58&lt;&gt;"",INDEX(W58:W157,MATCH(Variables!D$13,R58:R157,0)),"")</f>
        <v>5713.54</v>
      </c>
      <c r="Y58" s="22">
        <f t="shared" si="16"/>
        <v>99.667000000000371</v>
      </c>
      <c r="Z58" s="17">
        <f>IF(R58&lt;&gt;"",IF(R58=1,Variables!M$21,0),"")</f>
        <v>99.667000000000002</v>
      </c>
      <c r="AA58" s="1">
        <f t="shared" si="17"/>
        <v>5813.2070000000003</v>
      </c>
      <c r="AB58" s="1">
        <f>IF(R58&lt;&gt;"",Variables!M$23,"")</f>
        <v>25</v>
      </c>
      <c r="AC58" s="18">
        <f t="shared" si="18"/>
        <v>5838.2070000000003</v>
      </c>
      <c r="AD58" s="24">
        <f>IF(R58&lt;&gt;"",IF(AC58&lt;Variables!D$9,AC58-C58,""),"")</f>
        <v>1738.2070000000003</v>
      </c>
      <c r="AE58" s="26">
        <f>IF(R58&lt;&gt;"",IF(AC58&lt;Variables!D$9,D58,0),"")</f>
        <v>450</v>
      </c>
      <c r="AF58" s="26">
        <f>IF(R58&lt;&gt;"",IF(AC58&lt;Variables!D$9,I58,0),"")</f>
        <v>0</v>
      </c>
      <c r="AG58" s="26">
        <f>IF(R58&lt;&gt;"",IF(AC58&lt;Variables!D$9,M58,0),"")</f>
        <v>100</v>
      </c>
      <c r="AH58" s="26">
        <f>IF(R58&lt;&gt;"",IF(AC58&lt;Variables!D$9,S58,0),"")</f>
        <v>770</v>
      </c>
      <c r="AI58" s="26">
        <f>IF(R58&lt;&gt;"",IF(AC58&lt;Variables!D$9,Y58,0),"")</f>
        <v>99.667000000000371</v>
      </c>
      <c r="AJ58" s="24">
        <f t="shared" si="19"/>
        <v>1419.6670000000004</v>
      </c>
      <c r="AK58" s="26">
        <f t="shared" si="20"/>
        <v>28.970116666666673</v>
      </c>
      <c r="AL58" s="24">
        <f t="shared" si="21"/>
        <v>0</v>
      </c>
      <c r="AM58" s="104">
        <f>IF(AND(R58&lt;&gt;"",AC58&lt;Variables!D$9),AC58/(7*24*60),"")</f>
        <v>0.57918720238095245</v>
      </c>
      <c r="AN58" s="18">
        <f t="shared" si="22"/>
        <v>1</v>
      </c>
      <c r="AO58" s="24">
        <f t="shared" ca="1" si="23"/>
        <v>0</v>
      </c>
    </row>
    <row r="59" spans="1:41" x14ac:dyDescent="0.35">
      <c r="A59" s="92">
        <v>42</v>
      </c>
      <c r="B59" s="17">
        <f>Variables!M$8</f>
        <v>100</v>
      </c>
      <c r="C59" s="18">
        <f t="shared" si="4"/>
        <v>4200</v>
      </c>
      <c r="D59" s="22">
        <f t="shared" si="5"/>
        <v>460</v>
      </c>
      <c r="E59" s="17">
        <v>50</v>
      </c>
      <c r="F59" s="1">
        <f t="shared" si="6"/>
        <v>4660</v>
      </c>
      <c r="G59" s="1">
        <f>Variables!M$12</f>
        <v>60</v>
      </c>
      <c r="H59" s="18">
        <f t="shared" si="7"/>
        <v>4720</v>
      </c>
      <c r="I59" s="22">
        <f t="shared" si="8"/>
        <v>0</v>
      </c>
      <c r="J59" s="17">
        <f t="shared" si="9"/>
        <v>4720</v>
      </c>
      <c r="K59" s="1">
        <f>Variables!M$14</f>
        <v>93.54</v>
      </c>
      <c r="L59" s="18">
        <f t="shared" si="10"/>
        <v>4813.54</v>
      </c>
      <c r="M59" s="22">
        <f t="shared" si="11"/>
        <v>100</v>
      </c>
      <c r="N59" s="17">
        <f>Variables!M$16</f>
        <v>100</v>
      </c>
      <c r="O59" s="1">
        <f t="shared" si="12"/>
        <v>4913.54</v>
      </c>
      <c r="P59" s="1">
        <f>Variables!M$19</f>
        <v>20</v>
      </c>
      <c r="Q59" s="18">
        <f t="shared" si="13"/>
        <v>4933.54</v>
      </c>
      <c r="R59" s="24">
        <f>IF(A59&lt;=(FLOOR(INT(Variables!D$10) / Variables!D$13, 1)*Variables!D$13),IF(R58=Variables!D$13,1,R58+1),"")</f>
        <v>2</v>
      </c>
      <c r="S59" s="100">
        <f t="shared" si="14"/>
        <v>660</v>
      </c>
      <c r="T59" s="17">
        <f t="shared" si="15"/>
        <v>4933.54</v>
      </c>
      <c r="U59" s="1">
        <f>IF(R59&lt;&gt;"",INDEX(T59:T166, MATCH(Variables!D$13,R59:R166,0))-T59,"")</f>
        <v>660</v>
      </c>
      <c r="V59" s="1">
        <f>IF(R59&lt;&gt;"",IF(MOD(R59,Variables!D$13)=0,Variables!D$15,0),"")</f>
        <v>0</v>
      </c>
      <c r="W59" s="1">
        <f>IF(R59&lt;&gt;"",IF(R59=Variables!D$13,T59+V59,0),"")</f>
        <v>0</v>
      </c>
      <c r="X59" s="18">
        <f>IF(R59&lt;&gt;"",INDEX(W59:W158,MATCH(Variables!D$13,R59:R158,0)),"")</f>
        <v>5713.54</v>
      </c>
      <c r="Y59" s="22">
        <f t="shared" si="16"/>
        <v>124.66700000000037</v>
      </c>
      <c r="Z59" s="17">
        <f>IF(R59&lt;&gt;"",IF(R59=1,Variables!M$21,0),"")</f>
        <v>0</v>
      </c>
      <c r="AA59" s="1">
        <f t="shared" si="17"/>
        <v>5838.2070000000003</v>
      </c>
      <c r="AB59" s="1">
        <f>IF(R59&lt;&gt;"",Variables!M$23,"")</f>
        <v>25</v>
      </c>
      <c r="AC59" s="18">
        <f t="shared" si="18"/>
        <v>5863.2070000000003</v>
      </c>
      <c r="AD59" s="24">
        <f>IF(R59&lt;&gt;"",IF(AC59&lt;Variables!D$9,AC59-C59,""),"")</f>
        <v>1663.2070000000003</v>
      </c>
      <c r="AE59" s="26">
        <f>IF(R59&lt;&gt;"",IF(AC59&lt;Variables!D$9,D59,0),"")</f>
        <v>460</v>
      </c>
      <c r="AF59" s="26">
        <f>IF(R59&lt;&gt;"",IF(AC59&lt;Variables!D$9,I59,0),"")</f>
        <v>0</v>
      </c>
      <c r="AG59" s="26">
        <f>IF(R59&lt;&gt;"",IF(AC59&lt;Variables!D$9,M59,0),"")</f>
        <v>100</v>
      </c>
      <c r="AH59" s="26">
        <f>IF(R59&lt;&gt;"",IF(AC59&lt;Variables!D$9,S59,0),"")</f>
        <v>660</v>
      </c>
      <c r="AI59" s="26">
        <f>IF(R59&lt;&gt;"",IF(AC59&lt;Variables!D$9,Y59,0),"")</f>
        <v>124.66700000000037</v>
      </c>
      <c r="AJ59" s="24">
        <f t="shared" si="19"/>
        <v>1344.6670000000004</v>
      </c>
      <c r="AK59" s="26">
        <f t="shared" si="20"/>
        <v>27.720116666666673</v>
      </c>
      <c r="AL59" s="24">
        <f t="shared" si="21"/>
        <v>0</v>
      </c>
      <c r="AM59" s="104">
        <f>IF(AND(R59&lt;&gt;"",AC59&lt;Variables!D$9),AC59/(7*24*60),"")</f>
        <v>0.58166736111111117</v>
      </c>
      <c r="AN59" s="18">
        <f t="shared" si="22"/>
        <v>1</v>
      </c>
      <c r="AO59" s="24">
        <f t="shared" ca="1" si="23"/>
        <v>0</v>
      </c>
    </row>
    <row r="60" spans="1:41" x14ac:dyDescent="0.35">
      <c r="A60" s="92">
        <v>43</v>
      </c>
      <c r="B60" s="17">
        <f>Variables!M$8</f>
        <v>100</v>
      </c>
      <c r="C60" s="18">
        <f t="shared" si="4"/>
        <v>4300</v>
      </c>
      <c r="D60" s="22">
        <f t="shared" si="5"/>
        <v>470</v>
      </c>
      <c r="E60" s="17">
        <v>50</v>
      </c>
      <c r="F60" s="1">
        <f t="shared" si="6"/>
        <v>4770</v>
      </c>
      <c r="G60" s="1">
        <f>Variables!M$12</f>
        <v>60</v>
      </c>
      <c r="H60" s="18">
        <f t="shared" si="7"/>
        <v>4830</v>
      </c>
      <c r="I60" s="22">
        <f t="shared" si="8"/>
        <v>0</v>
      </c>
      <c r="J60" s="17">
        <f t="shared" si="9"/>
        <v>4830</v>
      </c>
      <c r="K60" s="1">
        <f>Variables!M$14</f>
        <v>93.54</v>
      </c>
      <c r="L60" s="18">
        <f t="shared" si="10"/>
        <v>4923.54</v>
      </c>
      <c r="M60" s="22">
        <f t="shared" si="11"/>
        <v>100</v>
      </c>
      <c r="N60" s="17">
        <f>Variables!M$16</f>
        <v>100</v>
      </c>
      <c r="O60" s="1">
        <f t="shared" si="12"/>
        <v>5023.54</v>
      </c>
      <c r="P60" s="1">
        <f>Variables!M$19</f>
        <v>20</v>
      </c>
      <c r="Q60" s="18">
        <f t="shared" si="13"/>
        <v>5043.54</v>
      </c>
      <c r="R60" s="24">
        <f>IF(A60&lt;=(FLOOR(INT(Variables!D$10) / Variables!D$13, 1)*Variables!D$13),IF(R59=Variables!D$13,1,R59+1),"")</f>
        <v>3</v>
      </c>
      <c r="S60" s="100">
        <f t="shared" si="14"/>
        <v>550</v>
      </c>
      <c r="T60" s="17">
        <f t="shared" si="15"/>
        <v>5043.54</v>
      </c>
      <c r="U60" s="1">
        <f>IF(R60&lt;&gt;"",INDEX(T60:T167, MATCH(Variables!D$13,R60:R167,0))-T60,"")</f>
        <v>550</v>
      </c>
      <c r="V60" s="1">
        <f>IF(R60&lt;&gt;"",IF(MOD(R60,Variables!D$13)=0,Variables!D$15,0),"")</f>
        <v>0</v>
      </c>
      <c r="W60" s="1">
        <f>IF(R60&lt;&gt;"",IF(R60=Variables!D$13,T60+V60,0),"")</f>
        <v>0</v>
      </c>
      <c r="X60" s="18">
        <f>IF(R60&lt;&gt;"",INDEX(W60:W159,MATCH(Variables!D$13,R60:R159,0)),"")</f>
        <v>5713.54</v>
      </c>
      <c r="Y60" s="22">
        <f t="shared" si="16"/>
        <v>149.66700000000037</v>
      </c>
      <c r="Z60" s="17">
        <f>IF(R60&lt;&gt;"",IF(R60=1,Variables!M$21,0),"")</f>
        <v>0</v>
      </c>
      <c r="AA60" s="1">
        <f t="shared" si="17"/>
        <v>5863.2070000000003</v>
      </c>
      <c r="AB60" s="1">
        <f>IF(R60&lt;&gt;"",Variables!M$23,"")</f>
        <v>25</v>
      </c>
      <c r="AC60" s="18">
        <f t="shared" si="18"/>
        <v>5888.2070000000003</v>
      </c>
      <c r="AD60" s="24">
        <f>IF(R60&lt;&gt;"",IF(AC60&lt;Variables!D$9,AC60-C60,""),"")</f>
        <v>1588.2070000000003</v>
      </c>
      <c r="AE60" s="26">
        <f>IF(R60&lt;&gt;"",IF(AC60&lt;Variables!D$9,D60,0),"")</f>
        <v>470</v>
      </c>
      <c r="AF60" s="26">
        <f>IF(R60&lt;&gt;"",IF(AC60&lt;Variables!D$9,I60,0),"")</f>
        <v>0</v>
      </c>
      <c r="AG60" s="26">
        <f>IF(R60&lt;&gt;"",IF(AC60&lt;Variables!D$9,M60,0),"")</f>
        <v>100</v>
      </c>
      <c r="AH60" s="26">
        <f>IF(R60&lt;&gt;"",IF(AC60&lt;Variables!D$9,S60,0),"")</f>
        <v>550</v>
      </c>
      <c r="AI60" s="26">
        <f>IF(R60&lt;&gt;"",IF(AC60&lt;Variables!D$9,Y60,0),"")</f>
        <v>149.66700000000037</v>
      </c>
      <c r="AJ60" s="24">
        <f t="shared" si="19"/>
        <v>1269.6670000000004</v>
      </c>
      <c r="AK60" s="26">
        <f t="shared" si="20"/>
        <v>26.470116666666673</v>
      </c>
      <c r="AL60" s="24">
        <f t="shared" si="21"/>
        <v>0</v>
      </c>
      <c r="AM60" s="104">
        <f>IF(AND(R60&lt;&gt;"",AC60&lt;Variables!D$9),AC60/(7*24*60),"")</f>
        <v>0.58414751984126989</v>
      </c>
      <c r="AN60" s="18">
        <f t="shared" si="22"/>
        <v>1</v>
      </c>
      <c r="AO60" s="24">
        <f t="shared" ca="1" si="23"/>
        <v>0</v>
      </c>
    </row>
    <row r="61" spans="1:41" x14ac:dyDescent="0.35">
      <c r="A61" s="92">
        <v>44</v>
      </c>
      <c r="B61" s="17">
        <f>Variables!M$8</f>
        <v>100</v>
      </c>
      <c r="C61" s="18">
        <f t="shared" si="4"/>
        <v>4400</v>
      </c>
      <c r="D61" s="22">
        <f t="shared" si="5"/>
        <v>480</v>
      </c>
      <c r="E61" s="17">
        <v>50</v>
      </c>
      <c r="F61" s="1">
        <f t="shared" si="6"/>
        <v>4880</v>
      </c>
      <c r="G61" s="1">
        <f>Variables!M$12</f>
        <v>60</v>
      </c>
      <c r="H61" s="18">
        <f t="shared" si="7"/>
        <v>4940</v>
      </c>
      <c r="I61" s="22">
        <f t="shared" si="8"/>
        <v>0</v>
      </c>
      <c r="J61" s="17">
        <f t="shared" si="9"/>
        <v>4940</v>
      </c>
      <c r="K61" s="1">
        <f>Variables!M$14</f>
        <v>93.54</v>
      </c>
      <c r="L61" s="18">
        <f t="shared" si="10"/>
        <v>5033.54</v>
      </c>
      <c r="M61" s="22">
        <f t="shared" si="11"/>
        <v>100</v>
      </c>
      <c r="N61" s="17">
        <f>Variables!M$16</f>
        <v>100</v>
      </c>
      <c r="O61" s="1">
        <f t="shared" si="12"/>
        <v>5133.54</v>
      </c>
      <c r="P61" s="1">
        <f>Variables!M$19</f>
        <v>20</v>
      </c>
      <c r="Q61" s="18">
        <f t="shared" si="13"/>
        <v>5153.54</v>
      </c>
      <c r="R61" s="24">
        <f>IF(A61&lt;=(FLOOR(INT(Variables!D$10) / Variables!D$13, 1)*Variables!D$13),IF(R60=Variables!D$13,1,R60+1),"")</f>
        <v>4</v>
      </c>
      <c r="S61" s="100">
        <f t="shared" si="14"/>
        <v>440</v>
      </c>
      <c r="T61" s="17">
        <f t="shared" si="15"/>
        <v>5153.54</v>
      </c>
      <c r="U61" s="1">
        <f>IF(R61&lt;&gt;"",INDEX(T61:T168, MATCH(Variables!D$13,R61:R168,0))-T61,"")</f>
        <v>440</v>
      </c>
      <c r="V61" s="1">
        <f>IF(R61&lt;&gt;"",IF(MOD(R61,Variables!D$13)=0,Variables!D$15,0),"")</f>
        <v>0</v>
      </c>
      <c r="W61" s="1">
        <f>IF(R61&lt;&gt;"",IF(R61=Variables!D$13,T61+V61,0),"")</f>
        <v>0</v>
      </c>
      <c r="X61" s="18">
        <f>IF(R61&lt;&gt;"",INDEX(W61:W160,MATCH(Variables!D$13,R61:R160,0)),"")</f>
        <v>5713.54</v>
      </c>
      <c r="Y61" s="22">
        <f t="shared" si="16"/>
        <v>174.66700000000037</v>
      </c>
      <c r="Z61" s="17">
        <f>IF(R61&lt;&gt;"",IF(R61=1,Variables!M$21,0),"")</f>
        <v>0</v>
      </c>
      <c r="AA61" s="1">
        <f t="shared" si="17"/>
        <v>5888.2070000000003</v>
      </c>
      <c r="AB61" s="1">
        <f>IF(R61&lt;&gt;"",Variables!M$23,"")</f>
        <v>25</v>
      </c>
      <c r="AC61" s="18">
        <f t="shared" si="18"/>
        <v>5913.2070000000003</v>
      </c>
      <c r="AD61" s="24">
        <f>IF(R61&lt;&gt;"",IF(AC61&lt;Variables!D$9,AC61-C61,""),"")</f>
        <v>1513.2070000000003</v>
      </c>
      <c r="AE61" s="26">
        <f>IF(R61&lt;&gt;"",IF(AC61&lt;Variables!D$9,D61,0),"")</f>
        <v>480</v>
      </c>
      <c r="AF61" s="26">
        <f>IF(R61&lt;&gt;"",IF(AC61&lt;Variables!D$9,I61,0),"")</f>
        <v>0</v>
      </c>
      <c r="AG61" s="26">
        <f>IF(R61&lt;&gt;"",IF(AC61&lt;Variables!D$9,M61,0),"")</f>
        <v>100</v>
      </c>
      <c r="AH61" s="26">
        <f>IF(R61&lt;&gt;"",IF(AC61&lt;Variables!D$9,S61,0),"")</f>
        <v>440</v>
      </c>
      <c r="AI61" s="26">
        <f>IF(R61&lt;&gt;"",IF(AC61&lt;Variables!D$9,Y61,0),"")</f>
        <v>174.66700000000037</v>
      </c>
      <c r="AJ61" s="24">
        <f t="shared" si="19"/>
        <v>1194.6670000000004</v>
      </c>
      <c r="AK61" s="26">
        <f t="shared" si="20"/>
        <v>25.220116666666673</v>
      </c>
      <c r="AL61" s="24">
        <f t="shared" si="21"/>
        <v>0</v>
      </c>
      <c r="AM61" s="104">
        <f>IF(AND(R61&lt;&gt;"",AC61&lt;Variables!D$9),AC61/(7*24*60),"")</f>
        <v>0.58662767857142861</v>
      </c>
      <c r="AN61" s="18">
        <f t="shared" si="22"/>
        <v>1</v>
      </c>
      <c r="AO61" s="24">
        <f t="shared" ca="1" si="23"/>
        <v>0</v>
      </c>
    </row>
    <row r="62" spans="1:41" x14ac:dyDescent="0.35">
      <c r="A62" s="92">
        <v>45</v>
      </c>
      <c r="B62" s="17">
        <f>Variables!M$8</f>
        <v>100</v>
      </c>
      <c r="C62" s="18">
        <f t="shared" si="4"/>
        <v>4500</v>
      </c>
      <c r="D62" s="22">
        <f t="shared" si="5"/>
        <v>490</v>
      </c>
      <c r="E62" s="17">
        <v>50</v>
      </c>
      <c r="F62" s="1">
        <f t="shared" si="6"/>
        <v>4990</v>
      </c>
      <c r="G62" s="1">
        <f>Variables!M$12</f>
        <v>60</v>
      </c>
      <c r="H62" s="18">
        <f t="shared" si="7"/>
        <v>5050</v>
      </c>
      <c r="I62" s="22">
        <f t="shared" si="8"/>
        <v>0</v>
      </c>
      <c r="J62" s="17">
        <f t="shared" si="9"/>
        <v>5050</v>
      </c>
      <c r="K62" s="1">
        <f>Variables!M$14</f>
        <v>93.54</v>
      </c>
      <c r="L62" s="18">
        <f t="shared" si="10"/>
        <v>5143.54</v>
      </c>
      <c r="M62" s="22">
        <f t="shared" si="11"/>
        <v>100</v>
      </c>
      <c r="N62" s="17">
        <f>Variables!M$16</f>
        <v>100</v>
      </c>
      <c r="O62" s="1">
        <f t="shared" si="12"/>
        <v>5243.54</v>
      </c>
      <c r="P62" s="1">
        <f>Variables!M$19</f>
        <v>20</v>
      </c>
      <c r="Q62" s="18">
        <f t="shared" si="13"/>
        <v>5263.54</v>
      </c>
      <c r="R62" s="24">
        <f>IF(A62&lt;=(FLOOR(INT(Variables!D$10) / Variables!D$13, 1)*Variables!D$13),IF(R61=Variables!D$13,1,R61+1),"")</f>
        <v>5</v>
      </c>
      <c r="S62" s="100">
        <f t="shared" si="14"/>
        <v>330</v>
      </c>
      <c r="T62" s="17">
        <f t="shared" si="15"/>
        <v>5263.54</v>
      </c>
      <c r="U62" s="1">
        <f>IF(R62&lt;&gt;"",INDEX(T62:T169, MATCH(Variables!D$13,R62:R169,0))-T62,"")</f>
        <v>330</v>
      </c>
      <c r="V62" s="1">
        <f>IF(R62&lt;&gt;"",IF(MOD(R62,Variables!D$13)=0,Variables!D$15,0),"")</f>
        <v>0</v>
      </c>
      <c r="W62" s="1">
        <f>IF(R62&lt;&gt;"",IF(R62=Variables!D$13,T62+V62,0),"")</f>
        <v>0</v>
      </c>
      <c r="X62" s="18">
        <f>IF(R62&lt;&gt;"",INDEX(W62:W161,MATCH(Variables!D$13,R62:R161,0)),"")</f>
        <v>5713.54</v>
      </c>
      <c r="Y62" s="22">
        <f t="shared" si="16"/>
        <v>199.66700000000037</v>
      </c>
      <c r="Z62" s="17">
        <f>IF(R62&lt;&gt;"",IF(R62=1,Variables!M$21,0),"")</f>
        <v>0</v>
      </c>
      <c r="AA62" s="1">
        <f t="shared" si="17"/>
        <v>5913.2070000000003</v>
      </c>
      <c r="AB62" s="1">
        <f>IF(R62&lt;&gt;"",Variables!M$23,"")</f>
        <v>25</v>
      </c>
      <c r="AC62" s="18">
        <f t="shared" si="18"/>
        <v>5938.2070000000003</v>
      </c>
      <c r="AD62" s="24">
        <f>IF(R62&lt;&gt;"",IF(AC62&lt;Variables!D$9,AC62-C62,""),"")</f>
        <v>1438.2070000000003</v>
      </c>
      <c r="AE62" s="26">
        <f>IF(R62&lt;&gt;"",IF(AC62&lt;Variables!D$9,D62,0),"")</f>
        <v>490</v>
      </c>
      <c r="AF62" s="26">
        <f>IF(R62&lt;&gt;"",IF(AC62&lt;Variables!D$9,I62,0),"")</f>
        <v>0</v>
      </c>
      <c r="AG62" s="26">
        <f>IF(R62&lt;&gt;"",IF(AC62&lt;Variables!D$9,M62,0),"")</f>
        <v>100</v>
      </c>
      <c r="AH62" s="26">
        <f>IF(R62&lt;&gt;"",IF(AC62&lt;Variables!D$9,S62,0),"")</f>
        <v>330</v>
      </c>
      <c r="AI62" s="26">
        <f>IF(R62&lt;&gt;"",IF(AC62&lt;Variables!D$9,Y62,0),"")</f>
        <v>199.66700000000037</v>
      </c>
      <c r="AJ62" s="24">
        <f t="shared" si="19"/>
        <v>1119.6670000000004</v>
      </c>
      <c r="AK62" s="26">
        <f t="shared" si="20"/>
        <v>23.970116666666673</v>
      </c>
      <c r="AL62" s="24">
        <f t="shared" si="21"/>
        <v>1</v>
      </c>
      <c r="AM62" s="104">
        <f>IF(AND(R62&lt;&gt;"",AC62&lt;Variables!D$9),AC62/(7*24*60),"")</f>
        <v>0.58910783730158733</v>
      </c>
      <c r="AN62" s="18">
        <f t="shared" si="22"/>
        <v>1</v>
      </c>
      <c r="AO62" s="24">
        <f t="shared" ca="1" si="23"/>
        <v>0</v>
      </c>
    </row>
    <row r="63" spans="1:41" x14ac:dyDescent="0.35">
      <c r="A63" s="92">
        <v>46</v>
      </c>
      <c r="B63" s="17">
        <f>Variables!M$8</f>
        <v>100</v>
      </c>
      <c r="C63" s="18">
        <f t="shared" si="4"/>
        <v>4600</v>
      </c>
      <c r="D63" s="22">
        <f t="shared" si="5"/>
        <v>500</v>
      </c>
      <c r="E63" s="17">
        <v>50</v>
      </c>
      <c r="F63" s="1">
        <f t="shared" si="6"/>
        <v>5100</v>
      </c>
      <c r="G63" s="1">
        <f>Variables!M$12</f>
        <v>60</v>
      </c>
      <c r="H63" s="18">
        <f t="shared" si="7"/>
        <v>5160</v>
      </c>
      <c r="I63" s="22">
        <f t="shared" si="8"/>
        <v>0</v>
      </c>
      <c r="J63" s="17">
        <f t="shared" si="9"/>
        <v>5160</v>
      </c>
      <c r="K63" s="1">
        <f>Variables!M$14</f>
        <v>93.54</v>
      </c>
      <c r="L63" s="18">
        <f t="shared" si="10"/>
        <v>5253.54</v>
      </c>
      <c r="M63" s="22">
        <f t="shared" si="11"/>
        <v>100</v>
      </c>
      <c r="N63" s="17">
        <f>Variables!M$16</f>
        <v>100</v>
      </c>
      <c r="O63" s="1">
        <f t="shared" si="12"/>
        <v>5353.54</v>
      </c>
      <c r="P63" s="1">
        <f>Variables!M$19</f>
        <v>20</v>
      </c>
      <c r="Q63" s="18">
        <f t="shared" si="13"/>
        <v>5373.54</v>
      </c>
      <c r="R63" s="24">
        <f>IF(A63&lt;=(FLOOR(INT(Variables!D$10) / Variables!D$13, 1)*Variables!D$13),IF(R62=Variables!D$13,1,R62+1),"")</f>
        <v>6</v>
      </c>
      <c r="S63" s="100">
        <f t="shared" si="14"/>
        <v>220</v>
      </c>
      <c r="T63" s="17">
        <f t="shared" si="15"/>
        <v>5373.54</v>
      </c>
      <c r="U63" s="1">
        <f>IF(R63&lt;&gt;"",INDEX(T63:T170, MATCH(Variables!D$13,R63:R170,0))-T63,"")</f>
        <v>220</v>
      </c>
      <c r="V63" s="1">
        <f>IF(R63&lt;&gt;"",IF(MOD(R63,Variables!D$13)=0,Variables!D$15,0),"")</f>
        <v>0</v>
      </c>
      <c r="W63" s="1">
        <f>IF(R63&lt;&gt;"",IF(R63=Variables!D$13,T63+V63,0),"")</f>
        <v>0</v>
      </c>
      <c r="X63" s="18">
        <f>IF(R63&lt;&gt;"",INDEX(W63:W162,MATCH(Variables!D$13,R63:R162,0)),"")</f>
        <v>5713.54</v>
      </c>
      <c r="Y63" s="22">
        <f t="shared" si="16"/>
        <v>224.66700000000037</v>
      </c>
      <c r="Z63" s="17">
        <f>IF(R63&lt;&gt;"",IF(R63=1,Variables!M$21,0),"")</f>
        <v>0</v>
      </c>
      <c r="AA63" s="1">
        <f t="shared" si="17"/>
        <v>5938.2070000000003</v>
      </c>
      <c r="AB63" s="1">
        <f>IF(R63&lt;&gt;"",Variables!M$23,"")</f>
        <v>25</v>
      </c>
      <c r="AC63" s="18">
        <f t="shared" si="18"/>
        <v>5963.2070000000003</v>
      </c>
      <c r="AD63" s="24">
        <f>IF(R63&lt;&gt;"",IF(AC63&lt;Variables!D$9,AC63-C63,""),"")</f>
        <v>1363.2070000000003</v>
      </c>
      <c r="AE63" s="26">
        <f>IF(R63&lt;&gt;"",IF(AC63&lt;Variables!D$9,D63,0),"")</f>
        <v>500</v>
      </c>
      <c r="AF63" s="26">
        <f>IF(R63&lt;&gt;"",IF(AC63&lt;Variables!D$9,I63,0),"")</f>
        <v>0</v>
      </c>
      <c r="AG63" s="26">
        <f>IF(R63&lt;&gt;"",IF(AC63&lt;Variables!D$9,M63,0),"")</f>
        <v>100</v>
      </c>
      <c r="AH63" s="26">
        <f>IF(R63&lt;&gt;"",IF(AC63&lt;Variables!D$9,S63,0),"")</f>
        <v>220</v>
      </c>
      <c r="AI63" s="26">
        <f>IF(R63&lt;&gt;"",IF(AC63&lt;Variables!D$9,Y63,0),"")</f>
        <v>224.66700000000037</v>
      </c>
      <c r="AJ63" s="24">
        <f t="shared" si="19"/>
        <v>1044.6670000000004</v>
      </c>
      <c r="AK63" s="26">
        <f t="shared" si="20"/>
        <v>22.720116666666673</v>
      </c>
      <c r="AL63" s="24">
        <f t="shared" si="21"/>
        <v>1</v>
      </c>
      <c r="AM63" s="104">
        <f>IF(AND(R63&lt;&gt;"",AC63&lt;Variables!D$9),AC63/(7*24*60),"")</f>
        <v>0.59158799603174606</v>
      </c>
      <c r="AN63" s="18">
        <f t="shared" si="22"/>
        <v>1</v>
      </c>
      <c r="AO63" s="24">
        <f t="shared" ca="1" si="23"/>
        <v>0</v>
      </c>
    </row>
    <row r="64" spans="1:41" x14ac:dyDescent="0.35">
      <c r="A64" s="92">
        <v>47</v>
      </c>
      <c r="B64" s="17">
        <f>Variables!M$8</f>
        <v>100</v>
      </c>
      <c r="C64" s="18">
        <f t="shared" si="4"/>
        <v>4700</v>
      </c>
      <c r="D64" s="22">
        <f t="shared" si="5"/>
        <v>510</v>
      </c>
      <c r="E64" s="17">
        <v>50</v>
      </c>
      <c r="F64" s="1">
        <f t="shared" si="6"/>
        <v>5210</v>
      </c>
      <c r="G64" s="1">
        <f>Variables!M$12</f>
        <v>60</v>
      </c>
      <c r="H64" s="18">
        <f t="shared" si="7"/>
        <v>5270</v>
      </c>
      <c r="I64" s="22">
        <f t="shared" si="8"/>
        <v>0</v>
      </c>
      <c r="J64" s="17">
        <f t="shared" si="9"/>
        <v>5270</v>
      </c>
      <c r="K64" s="1">
        <f>Variables!M$14</f>
        <v>93.54</v>
      </c>
      <c r="L64" s="18">
        <f t="shared" si="10"/>
        <v>5363.54</v>
      </c>
      <c r="M64" s="22">
        <f t="shared" si="11"/>
        <v>100</v>
      </c>
      <c r="N64" s="17">
        <f>Variables!M$16</f>
        <v>100</v>
      </c>
      <c r="O64" s="1">
        <f t="shared" si="12"/>
        <v>5463.54</v>
      </c>
      <c r="P64" s="1">
        <f>Variables!M$19</f>
        <v>20</v>
      </c>
      <c r="Q64" s="18">
        <f t="shared" si="13"/>
        <v>5483.54</v>
      </c>
      <c r="R64" s="24">
        <f>IF(A64&lt;=(FLOOR(INT(Variables!D$10) / Variables!D$13, 1)*Variables!D$13),IF(R63=Variables!D$13,1,R63+1),"")</f>
        <v>7</v>
      </c>
      <c r="S64" s="100">
        <f t="shared" si="14"/>
        <v>110</v>
      </c>
      <c r="T64" s="17">
        <f t="shared" si="15"/>
        <v>5483.54</v>
      </c>
      <c r="U64" s="1">
        <f>IF(R64&lt;&gt;"",INDEX(T64:T171, MATCH(Variables!D$13,R64:R171,0))-T64,"")</f>
        <v>110</v>
      </c>
      <c r="V64" s="1">
        <f>IF(R64&lt;&gt;"",IF(MOD(R64,Variables!D$13)=0,Variables!D$15,0),"")</f>
        <v>0</v>
      </c>
      <c r="W64" s="1">
        <f>IF(R64&lt;&gt;"",IF(R64=Variables!D$13,T64+V64,0),"")</f>
        <v>0</v>
      </c>
      <c r="X64" s="18">
        <f>IF(R64&lt;&gt;"",INDEX(W64:W163,MATCH(Variables!D$13,R64:R163,0)),"")</f>
        <v>5713.54</v>
      </c>
      <c r="Y64" s="22">
        <f t="shared" si="16"/>
        <v>249.66700000000037</v>
      </c>
      <c r="Z64" s="17">
        <f>IF(R64&lt;&gt;"",IF(R64=1,Variables!M$21,0),"")</f>
        <v>0</v>
      </c>
      <c r="AA64" s="1">
        <f t="shared" si="17"/>
        <v>5963.2070000000003</v>
      </c>
      <c r="AB64" s="1">
        <f>IF(R64&lt;&gt;"",Variables!M$23,"")</f>
        <v>25</v>
      </c>
      <c r="AC64" s="18">
        <f t="shared" si="18"/>
        <v>5988.2070000000003</v>
      </c>
      <c r="AD64" s="24">
        <f>IF(R64&lt;&gt;"",IF(AC64&lt;Variables!D$9,AC64-C64,""),"")</f>
        <v>1288.2070000000003</v>
      </c>
      <c r="AE64" s="26">
        <f>IF(R64&lt;&gt;"",IF(AC64&lt;Variables!D$9,D64,0),"")</f>
        <v>510</v>
      </c>
      <c r="AF64" s="26">
        <f>IF(R64&lt;&gt;"",IF(AC64&lt;Variables!D$9,I64,0),"")</f>
        <v>0</v>
      </c>
      <c r="AG64" s="26">
        <f>IF(R64&lt;&gt;"",IF(AC64&lt;Variables!D$9,M64,0),"")</f>
        <v>100</v>
      </c>
      <c r="AH64" s="26">
        <f>IF(R64&lt;&gt;"",IF(AC64&lt;Variables!D$9,S64,0),"")</f>
        <v>110</v>
      </c>
      <c r="AI64" s="26">
        <f>IF(R64&lt;&gt;"",IF(AC64&lt;Variables!D$9,Y64,0),"")</f>
        <v>249.66700000000037</v>
      </c>
      <c r="AJ64" s="24">
        <f t="shared" si="19"/>
        <v>969.66700000000037</v>
      </c>
      <c r="AK64" s="26">
        <f t="shared" si="20"/>
        <v>21.470116666666673</v>
      </c>
      <c r="AL64" s="24">
        <f t="shared" si="21"/>
        <v>1</v>
      </c>
      <c r="AM64" s="104">
        <f>IF(AND(R64&lt;&gt;"",AC64&lt;Variables!D$9),AC64/(7*24*60),"")</f>
        <v>0.59406815476190478</v>
      </c>
      <c r="AN64" s="18">
        <f t="shared" si="22"/>
        <v>1</v>
      </c>
      <c r="AO64" s="24">
        <f t="shared" ca="1" si="23"/>
        <v>0</v>
      </c>
    </row>
    <row r="65" spans="1:41" x14ac:dyDescent="0.35">
      <c r="A65" s="92">
        <v>48</v>
      </c>
      <c r="B65" s="17">
        <f>Variables!M$8</f>
        <v>100</v>
      </c>
      <c r="C65" s="18">
        <f t="shared" si="4"/>
        <v>4800</v>
      </c>
      <c r="D65" s="22">
        <f t="shared" si="5"/>
        <v>520</v>
      </c>
      <c r="E65" s="17">
        <v>50</v>
      </c>
      <c r="F65" s="1">
        <f t="shared" si="6"/>
        <v>5320</v>
      </c>
      <c r="G65" s="1">
        <f>Variables!M$12</f>
        <v>60</v>
      </c>
      <c r="H65" s="18">
        <f t="shared" si="7"/>
        <v>5380</v>
      </c>
      <c r="I65" s="22">
        <f t="shared" si="8"/>
        <v>0</v>
      </c>
      <c r="J65" s="17">
        <f t="shared" si="9"/>
        <v>5380</v>
      </c>
      <c r="K65" s="1">
        <f>Variables!M$14</f>
        <v>93.54</v>
      </c>
      <c r="L65" s="18">
        <f t="shared" si="10"/>
        <v>5473.54</v>
      </c>
      <c r="M65" s="22">
        <f t="shared" si="11"/>
        <v>100</v>
      </c>
      <c r="N65" s="17">
        <f>Variables!M$16</f>
        <v>100</v>
      </c>
      <c r="O65" s="1">
        <f t="shared" si="12"/>
        <v>5573.54</v>
      </c>
      <c r="P65" s="1">
        <f>Variables!M$19</f>
        <v>20</v>
      </c>
      <c r="Q65" s="18">
        <f t="shared" si="13"/>
        <v>5593.54</v>
      </c>
      <c r="R65" s="24">
        <f>IF(A65&lt;=(FLOOR(INT(Variables!D$10) / Variables!D$13, 1)*Variables!D$13),IF(R64=Variables!D$13,1,R64+1),"")</f>
        <v>8</v>
      </c>
      <c r="S65" s="100">
        <f t="shared" si="14"/>
        <v>0</v>
      </c>
      <c r="T65" s="17">
        <f t="shared" si="15"/>
        <v>5593.54</v>
      </c>
      <c r="U65" s="1">
        <f>IF(R65&lt;&gt;"",INDEX(T65:T172, MATCH(Variables!D$13,R65:R172,0))-T65,"")</f>
        <v>0</v>
      </c>
      <c r="V65" s="1">
        <f>IF(R65&lt;&gt;"",IF(MOD(R65,Variables!D$13)=0,Variables!D$15,0),"")</f>
        <v>120</v>
      </c>
      <c r="W65" s="1">
        <f>IF(R65&lt;&gt;"",IF(R65=Variables!D$13,T65+V65,0),"")</f>
        <v>5713.54</v>
      </c>
      <c r="X65" s="18">
        <f>IF(R65&lt;&gt;"",INDEX(W65:W164,MATCH(Variables!D$13,R65:R164,0)),"")</f>
        <v>5713.54</v>
      </c>
      <c r="Y65" s="22">
        <f t="shared" si="16"/>
        <v>274.66700000000037</v>
      </c>
      <c r="Z65" s="17">
        <f>IF(R65&lt;&gt;"",IF(R65=1,Variables!M$21,0),"")</f>
        <v>0</v>
      </c>
      <c r="AA65" s="1">
        <f t="shared" si="17"/>
        <v>5988.2070000000003</v>
      </c>
      <c r="AB65" s="1">
        <f>IF(R65&lt;&gt;"",Variables!M$23,"")</f>
        <v>25</v>
      </c>
      <c r="AC65" s="18">
        <f t="shared" si="18"/>
        <v>6013.2070000000003</v>
      </c>
      <c r="AD65" s="24">
        <f>IF(R65&lt;&gt;"",IF(AC65&lt;Variables!D$9,AC65-C65,""),"")</f>
        <v>1213.2070000000003</v>
      </c>
      <c r="AE65" s="26">
        <f>IF(R65&lt;&gt;"",IF(AC65&lt;Variables!D$9,D65,0),"")</f>
        <v>520</v>
      </c>
      <c r="AF65" s="26">
        <f>IF(R65&lt;&gt;"",IF(AC65&lt;Variables!D$9,I65,0),"")</f>
        <v>0</v>
      </c>
      <c r="AG65" s="26">
        <f>IF(R65&lt;&gt;"",IF(AC65&lt;Variables!D$9,M65,0),"")</f>
        <v>100</v>
      </c>
      <c r="AH65" s="26">
        <f>IF(R65&lt;&gt;"",IF(AC65&lt;Variables!D$9,S65,0),"")</f>
        <v>0</v>
      </c>
      <c r="AI65" s="26">
        <f>IF(R65&lt;&gt;"",IF(AC65&lt;Variables!D$9,Y65,0),"")</f>
        <v>274.66700000000037</v>
      </c>
      <c r="AJ65" s="24">
        <f t="shared" si="19"/>
        <v>894.66700000000037</v>
      </c>
      <c r="AK65" s="26">
        <f t="shared" si="20"/>
        <v>20.220116666666673</v>
      </c>
      <c r="AL65" s="24">
        <f t="shared" si="21"/>
        <v>1</v>
      </c>
      <c r="AM65" s="104">
        <f>IF(AND(R65&lt;&gt;"",AC65&lt;Variables!D$9),AC65/(7*24*60),"")</f>
        <v>0.5965483134920635</v>
      </c>
      <c r="AN65" s="18">
        <f t="shared" si="22"/>
        <v>1</v>
      </c>
      <c r="AO65" s="24">
        <f t="shared" ca="1" si="23"/>
        <v>0</v>
      </c>
    </row>
    <row r="66" spans="1:41" x14ac:dyDescent="0.35">
      <c r="A66" s="92">
        <v>49</v>
      </c>
      <c r="B66" s="17">
        <f>Variables!M$8</f>
        <v>100</v>
      </c>
      <c r="C66" s="18">
        <f t="shared" si="4"/>
        <v>4900</v>
      </c>
      <c r="D66" s="22">
        <f t="shared" si="5"/>
        <v>530</v>
      </c>
      <c r="E66" s="17">
        <v>50</v>
      </c>
      <c r="F66" s="1">
        <f t="shared" si="6"/>
        <v>5430</v>
      </c>
      <c r="G66" s="1">
        <f>Variables!M$12</f>
        <v>60</v>
      </c>
      <c r="H66" s="18">
        <f t="shared" si="7"/>
        <v>5490</v>
      </c>
      <c r="I66" s="22">
        <f t="shared" si="8"/>
        <v>0</v>
      </c>
      <c r="J66" s="17">
        <f t="shared" si="9"/>
        <v>5490</v>
      </c>
      <c r="K66" s="1">
        <f>Variables!M$14</f>
        <v>93.54</v>
      </c>
      <c r="L66" s="18">
        <f t="shared" si="10"/>
        <v>5583.54</v>
      </c>
      <c r="M66" s="22">
        <f t="shared" si="11"/>
        <v>100</v>
      </c>
      <c r="N66" s="17">
        <f>Variables!M$16</f>
        <v>100</v>
      </c>
      <c r="O66" s="1">
        <f t="shared" si="12"/>
        <v>5683.54</v>
      </c>
      <c r="P66" s="1">
        <f>Variables!M$19</f>
        <v>20</v>
      </c>
      <c r="Q66" s="18">
        <f t="shared" si="13"/>
        <v>5703.54</v>
      </c>
      <c r="R66" s="24">
        <f>IF(A66&lt;=(FLOOR(INT(Variables!D$10) / Variables!D$13, 1)*Variables!D$13),IF(R65=Variables!D$13,1,R65+1),"")</f>
        <v>1</v>
      </c>
      <c r="S66" s="100">
        <f t="shared" si="14"/>
        <v>770</v>
      </c>
      <c r="T66" s="17">
        <f t="shared" si="15"/>
        <v>5713.54</v>
      </c>
      <c r="U66" s="1">
        <f>IF(R66&lt;&gt;"",INDEX(T66:T173, MATCH(Variables!D$13,R66:R173,0))-T66,"")</f>
        <v>760</v>
      </c>
      <c r="V66" s="1">
        <f>IF(R66&lt;&gt;"",IF(MOD(R66,Variables!D$13)=0,Variables!D$15,0),"")</f>
        <v>0</v>
      </c>
      <c r="W66" s="1">
        <f>IF(R66&lt;&gt;"",IF(R66=Variables!D$13,T66+V66,0),"")</f>
        <v>0</v>
      </c>
      <c r="X66" s="18">
        <f>IF(R66&lt;&gt;"",INDEX(W66:W165,MATCH(Variables!D$13,R66:R165,0)),"")</f>
        <v>6593.54</v>
      </c>
      <c r="Y66" s="22">
        <f t="shared" si="16"/>
        <v>99.667000000000371</v>
      </c>
      <c r="Z66" s="17">
        <f>IF(R66&lt;&gt;"",IF(R66=1,Variables!M$21,0),"")</f>
        <v>99.667000000000002</v>
      </c>
      <c r="AA66" s="1">
        <f t="shared" si="17"/>
        <v>6693.2070000000003</v>
      </c>
      <c r="AB66" s="1">
        <f>IF(R66&lt;&gt;"",Variables!M$23,"")</f>
        <v>25</v>
      </c>
      <c r="AC66" s="18">
        <f t="shared" si="18"/>
        <v>6718.2070000000003</v>
      </c>
      <c r="AD66" s="24">
        <f>IF(R66&lt;&gt;"",IF(AC66&lt;Variables!D$9,AC66-C66,""),"")</f>
        <v>1818.2070000000003</v>
      </c>
      <c r="AE66" s="26">
        <f>IF(R66&lt;&gt;"",IF(AC66&lt;Variables!D$9,D66,0),"")</f>
        <v>530</v>
      </c>
      <c r="AF66" s="26">
        <f>IF(R66&lt;&gt;"",IF(AC66&lt;Variables!D$9,I66,0),"")</f>
        <v>0</v>
      </c>
      <c r="AG66" s="26">
        <f>IF(R66&lt;&gt;"",IF(AC66&lt;Variables!D$9,M66,0),"")</f>
        <v>100</v>
      </c>
      <c r="AH66" s="26">
        <f>IF(R66&lt;&gt;"",IF(AC66&lt;Variables!D$9,S66,0),"")</f>
        <v>770</v>
      </c>
      <c r="AI66" s="26">
        <f>IF(R66&lt;&gt;"",IF(AC66&lt;Variables!D$9,Y66,0),"")</f>
        <v>99.667000000000371</v>
      </c>
      <c r="AJ66" s="24">
        <f t="shared" si="19"/>
        <v>1499.6670000000004</v>
      </c>
      <c r="AK66" s="26">
        <f t="shared" si="20"/>
        <v>30.303450000000005</v>
      </c>
      <c r="AL66" s="24">
        <f t="shared" si="21"/>
        <v>0</v>
      </c>
      <c r="AM66" s="104">
        <f>IF(AND(R66&lt;&gt;"",AC66&lt;Variables!D$9),AC66/(7*24*60),"")</f>
        <v>0.66648878968253966</v>
      </c>
      <c r="AN66" s="18">
        <f t="shared" si="22"/>
        <v>1</v>
      </c>
      <c r="AO66" s="24">
        <f t="shared" ca="1" si="23"/>
        <v>0</v>
      </c>
    </row>
    <row r="67" spans="1:41" x14ac:dyDescent="0.35">
      <c r="A67" s="92">
        <v>50</v>
      </c>
      <c r="B67" s="17">
        <f>Variables!M$8</f>
        <v>100</v>
      </c>
      <c r="C67" s="18">
        <f t="shared" si="4"/>
        <v>5000</v>
      </c>
      <c r="D67" s="22">
        <f t="shared" si="5"/>
        <v>540</v>
      </c>
      <c r="E67" s="17">
        <v>50</v>
      </c>
      <c r="F67" s="1">
        <f t="shared" si="6"/>
        <v>5540</v>
      </c>
      <c r="G67" s="1">
        <f>Variables!M$12</f>
        <v>60</v>
      </c>
      <c r="H67" s="18">
        <f t="shared" si="7"/>
        <v>5600</v>
      </c>
      <c r="I67" s="22">
        <f t="shared" si="8"/>
        <v>0</v>
      </c>
      <c r="J67" s="17">
        <f t="shared" si="9"/>
        <v>5600</v>
      </c>
      <c r="K67" s="1">
        <f>Variables!M$14</f>
        <v>93.54</v>
      </c>
      <c r="L67" s="18">
        <f t="shared" si="10"/>
        <v>5693.54</v>
      </c>
      <c r="M67" s="22">
        <f t="shared" si="11"/>
        <v>100</v>
      </c>
      <c r="N67" s="17">
        <f>Variables!M$16</f>
        <v>100</v>
      </c>
      <c r="O67" s="1">
        <f t="shared" si="12"/>
        <v>5793.54</v>
      </c>
      <c r="P67" s="1">
        <f>Variables!M$19</f>
        <v>20</v>
      </c>
      <c r="Q67" s="18">
        <f t="shared" si="13"/>
        <v>5813.54</v>
      </c>
      <c r="R67" s="24">
        <f>IF(A67&lt;=(FLOOR(INT(Variables!D$10) / Variables!D$13, 1)*Variables!D$13),IF(R66=Variables!D$13,1,R66+1),"")</f>
        <v>2</v>
      </c>
      <c r="S67" s="100">
        <f t="shared" si="14"/>
        <v>660</v>
      </c>
      <c r="T67" s="17">
        <f t="shared" si="15"/>
        <v>5813.54</v>
      </c>
      <c r="U67" s="1">
        <f>IF(R67&lt;&gt;"",INDEX(T67:T174, MATCH(Variables!D$13,R67:R174,0))-T67,"")</f>
        <v>660</v>
      </c>
      <c r="V67" s="1">
        <f>IF(R67&lt;&gt;"",IF(MOD(R67,Variables!D$13)=0,Variables!D$15,0),"")</f>
        <v>0</v>
      </c>
      <c r="W67" s="1">
        <f>IF(R67&lt;&gt;"",IF(R67=Variables!D$13,T67+V67,0),"")</f>
        <v>0</v>
      </c>
      <c r="X67" s="18">
        <f>IF(R67&lt;&gt;"",INDEX(W67:W166,MATCH(Variables!D$13,R67:R166,0)),"")</f>
        <v>6593.54</v>
      </c>
      <c r="Y67" s="22">
        <f t="shared" si="16"/>
        <v>124.66700000000037</v>
      </c>
      <c r="Z67" s="17">
        <f>IF(R67&lt;&gt;"",IF(R67=1,Variables!M$21,0),"")</f>
        <v>0</v>
      </c>
      <c r="AA67" s="1">
        <f t="shared" si="17"/>
        <v>6718.2070000000003</v>
      </c>
      <c r="AB67" s="1">
        <f>IF(R67&lt;&gt;"",Variables!M$23,"")</f>
        <v>25</v>
      </c>
      <c r="AC67" s="18">
        <f t="shared" si="18"/>
        <v>6743.2070000000003</v>
      </c>
      <c r="AD67" s="24">
        <f>IF(R67&lt;&gt;"",IF(AC67&lt;Variables!D$9,AC67-C67,""),"")</f>
        <v>1743.2070000000003</v>
      </c>
      <c r="AE67" s="26">
        <f>IF(R67&lt;&gt;"",IF(AC67&lt;Variables!D$9,D67,0),"")</f>
        <v>540</v>
      </c>
      <c r="AF67" s="26">
        <f>IF(R67&lt;&gt;"",IF(AC67&lt;Variables!D$9,I67,0),"")</f>
        <v>0</v>
      </c>
      <c r="AG67" s="26">
        <f>IF(R67&lt;&gt;"",IF(AC67&lt;Variables!D$9,M67,0),"")</f>
        <v>100</v>
      </c>
      <c r="AH67" s="26">
        <f>IF(R67&lt;&gt;"",IF(AC67&lt;Variables!D$9,S67,0),"")</f>
        <v>660</v>
      </c>
      <c r="AI67" s="26">
        <f>IF(R67&lt;&gt;"",IF(AC67&lt;Variables!D$9,Y67,0),"")</f>
        <v>124.66700000000037</v>
      </c>
      <c r="AJ67" s="24">
        <f t="shared" si="19"/>
        <v>1424.6670000000004</v>
      </c>
      <c r="AK67" s="26">
        <f t="shared" si="20"/>
        <v>29.053450000000005</v>
      </c>
      <c r="AL67" s="24">
        <f t="shared" si="21"/>
        <v>0</v>
      </c>
      <c r="AM67" s="104">
        <f>IF(AND(R67&lt;&gt;"",AC67&lt;Variables!D$9),AC67/(7*24*60),"")</f>
        <v>0.66896894841269849</v>
      </c>
      <c r="AN67" s="18">
        <f t="shared" si="22"/>
        <v>1</v>
      </c>
      <c r="AO67" s="24">
        <f t="shared" ca="1" si="23"/>
        <v>0</v>
      </c>
    </row>
    <row r="68" spans="1:41" x14ac:dyDescent="0.35">
      <c r="A68" s="92">
        <v>51</v>
      </c>
      <c r="B68" s="17">
        <f>Variables!M$8</f>
        <v>100</v>
      </c>
      <c r="C68" s="18">
        <f t="shared" si="4"/>
        <v>5100</v>
      </c>
      <c r="D68" s="22">
        <f t="shared" si="5"/>
        <v>550</v>
      </c>
      <c r="E68" s="17">
        <v>50</v>
      </c>
      <c r="F68" s="1">
        <f t="shared" si="6"/>
        <v>5650</v>
      </c>
      <c r="G68" s="1">
        <f>Variables!M$12</f>
        <v>60</v>
      </c>
      <c r="H68" s="18">
        <f t="shared" si="7"/>
        <v>5710</v>
      </c>
      <c r="I68" s="22">
        <f t="shared" si="8"/>
        <v>0</v>
      </c>
      <c r="J68" s="17">
        <f t="shared" si="9"/>
        <v>5710</v>
      </c>
      <c r="K68" s="1">
        <f>Variables!M$14</f>
        <v>93.54</v>
      </c>
      <c r="L68" s="18">
        <f t="shared" si="10"/>
        <v>5803.54</v>
      </c>
      <c r="M68" s="22">
        <f t="shared" si="11"/>
        <v>100</v>
      </c>
      <c r="N68" s="17">
        <f>Variables!M$16</f>
        <v>100</v>
      </c>
      <c r="O68" s="1">
        <f t="shared" si="12"/>
        <v>5903.54</v>
      </c>
      <c r="P68" s="1">
        <f>Variables!M$19</f>
        <v>20</v>
      </c>
      <c r="Q68" s="18">
        <f t="shared" si="13"/>
        <v>5923.54</v>
      </c>
      <c r="R68" s="24">
        <f>IF(A68&lt;=(FLOOR(INT(Variables!D$10) / Variables!D$13, 1)*Variables!D$13),IF(R67=Variables!D$13,1,R67+1),"")</f>
        <v>3</v>
      </c>
      <c r="S68" s="100">
        <f t="shared" si="14"/>
        <v>550</v>
      </c>
      <c r="T68" s="17">
        <f t="shared" si="15"/>
        <v>5923.54</v>
      </c>
      <c r="U68" s="1">
        <f>IF(R68&lt;&gt;"",INDEX(T68:T175, MATCH(Variables!D$13,R68:R175,0))-T68,"")</f>
        <v>550</v>
      </c>
      <c r="V68" s="1">
        <f>IF(R68&lt;&gt;"",IF(MOD(R68,Variables!D$13)=0,Variables!D$15,0),"")</f>
        <v>0</v>
      </c>
      <c r="W68" s="1">
        <f>IF(R68&lt;&gt;"",IF(R68=Variables!D$13,T68+V68,0),"")</f>
        <v>0</v>
      </c>
      <c r="X68" s="18">
        <f>IF(R68&lt;&gt;"",INDEX(W68:W167,MATCH(Variables!D$13,R68:R167,0)),"")</f>
        <v>6593.54</v>
      </c>
      <c r="Y68" s="22">
        <f t="shared" si="16"/>
        <v>149.66700000000037</v>
      </c>
      <c r="Z68" s="17">
        <f>IF(R68&lt;&gt;"",IF(R68=1,Variables!M$21,0),"")</f>
        <v>0</v>
      </c>
      <c r="AA68" s="1">
        <f t="shared" si="17"/>
        <v>6743.2070000000003</v>
      </c>
      <c r="AB68" s="1">
        <f>IF(R68&lt;&gt;"",Variables!M$23,"")</f>
        <v>25</v>
      </c>
      <c r="AC68" s="18">
        <f t="shared" si="18"/>
        <v>6768.2070000000003</v>
      </c>
      <c r="AD68" s="24">
        <f>IF(R68&lt;&gt;"",IF(AC68&lt;Variables!D$9,AC68-C68,""),"")</f>
        <v>1668.2070000000003</v>
      </c>
      <c r="AE68" s="26">
        <f>IF(R68&lt;&gt;"",IF(AC68&lt;Variables!D$9,D68,0),"")</f>
        <v>550</v>
      </c>
      <c r="AF68" s="26">
        <f>IF(R68&lt;&gt;"",IF(AC68&lt;Variables!D$9,I68,0),"")</f>
        <v>0</v>
      </c>
      <c r="AG68" s="26">
        <f>IF(R68&lt;&gt;"",IF(AC68&lt;Variables!D$9,M68,0),"")</f>
        <v>100</v>
      </c>
      <c r="AH68" s="26">
        <f>IF(R68&lt;&gt;"",IF(AC68&lt;Variables!D$9,S68,0),"")</f>
        <v>550</v>
      </c>
      <c r="AI68" s="26">
        <f>IF(R68&lt;&gt;"",IF(AC68&lt;Variables!D$9,Y68,0),"")</f>
        <v>149.66700000000037</v>
      </c>
      <c r="AJ68" s="24">
        <f t="shared" si="19"/>
        <v>1349.6670000000004</v>
      </c>
      <c r="AK68" s="26">
        <f t="shared" si="20"/>
        <v>27.803450000000005</v>
      </c>
      <c r="AL68" s="24">
        <f t="shared" si="21"/>
        <v>0</v>
      </c>
      <c r="AM68" s="104">
        <f>IF(AND(R68&lt;&gt;"",AC68&lt;Variables!D$9),AC68/(7*24*60),"")</f>
        <v>0.67144910714285722</v>
      </c>
      <c r="AN68" s="18">
        <f t="shared" si="22"/>
        <v>1</v>
      </c>
      <c r="AO68" s="24">
        <f t="shared" ca="1" si="23"/>
        <v>0</v>
      </c>
    </row>
    <row r="69" spans="1:41" x14ac:dyDescent="0.35">
      <c r="A69" s="92">
        <v>52</v>
      </c>
      <c r="B69" s="17">
        <f>Variables!M$8</f>
        <v>100</v>
      </c>
      <c r="C69" s="18">
        <f t="shared" si="4"/>
        <v>5200</v>
      </c>
      <c r="D69" s="22">
        <f t="shared" si="5"/>
        <v>560</v>
      </c>
      <c r="E69" s="17">
        <v>50</v>
      </c>
      <c r="F69" s="1">
        <f t="shared" si="6"/>
        <v>5760</v>
      </c>
      <c r="G69" s="1">
        <f>Variables!M$12</f>
        <v>60</v>
      </c>
      <c r="H69" s="18">
        <f t="shared" si="7"/>
        <v>5820</v>
      </c>
      <c r="I69" s="22">
        <f t="shared" si="8"/>
        <v>0</v>
      </c>
      <c r="J69" s="17">
        <f t="shared" si="9"/>
        <v>5820</v>
      </c>
      <c r="K69" s="1">
        <f>Variables!M$14</f>
        <v>93.54</v>
      </c>
      <c r="L69" s="18">
        <f t="shared" si="10"/>
        <v>5913.54</v>
      </c>
      <c r="M69" s="22">
        <f t="shared" si="11"/>
        <v>100</v>
      </c>
      <c r="N69" s="17">
        <f>Variables!M$16</f>
        <v>100</v>
      </c>
      <c r="O69" s="1">
        <f t="shared" si="12"/>
        <v>6013.54</v>
      </c>
      <c r="P69" s="1">
        <f>Variables!M$19</f>
        <v>20</v>
      </c>
      <c r="Q69" s="18">
        <f t="shared" si="13"/>
        <v>6033.54</v>
      </c>
      <c r="R69" s="24">
        <f>IF(A69&lt;=(FLOOR(INT(Variables!D$10) / Variables!D$13, 1)*Variables!D$13),IF(R68=Variables!D$13,1,R68+1),"")</f>
        <v>4</v>
      </c>
      <c r="S69" s="100">
        <f t="shared" si="14"/>
        <v>440</v>
      </c>
      <c r="T69" s="17">
        <f t="shared" si="15"/>
        <v>6033.54</v>
      </c>
      <c r="U69" s="1">
        <f>IF(R69&lt;&gt;"",INDEX(T69:T176, MATCH(Variables!D$13,R69:R176,0))-T69,"")</f>
        <v>440</v>
      </c>
      <c r="V69" s="1">
        <f>IF(R69&lt;&gt;"",IF(MOD(R69,Variables!D$13)=0,Variables!D$15,0),"")</f>
        <v>0</v>
      </c>
      <c r="W69" s="1">
        <f>IF(R69&lt;&gt;"",IF(R69=Variables!D$13,T69+V69,0),"")</f>
        <v>0</v>
      </c>
      <c r="X69" s="18">
        <f>IF(R69&lt;&gt;"",INDEX(W69:W168,MATCH(Variables!D$13,R69:R168,0)),"")</f>
        <v>6593.54</v>
      </c>
      <c r="Y69" s="22">
        <f t="shared" si="16"/>
        <v>174.66700000000037</v>
      </c>
      <c r="Z69" s="17">
        <f>IF(R69&lt;&gt;"",IF(R69=1,Variables!M$21,0),"")</f>
        <v>0</v>
      </c>
      <c r="AA69" s="1">
        <f t="shared" si="17"/>
        <v>6768.2070000000003</v>
      </c>
      <c r="AB69" s="1">
        <f>IF(R69&lt;&gt;"",Variables!M$23,"")</f>
        <v>25</v>
      </c>
      <c r="AC69" s="18">
        <f t="shared" si="18"/>
        <v>6793.2070000000003</v>
      </c>
      <c r="AD69" s="24">
        <f>IF(R69&lt;&gt;"",IF(AC69&lt;Variables!D$9,AC69-C69,""),"")</f>
        <v>1593.2070000000003</v>
      </c>
      <c r="AE69" s="26">
        <f>IF(R69&lt;&gt;"",IF(AC69&lt;Variables!D$9,D69,0),"")</f>
        <v>560</v>
      </c>
      <c r="AF69" s="26">
        <f>IF(R69&lt;&gt;"",IF(AC69&lt;Variables!D$9,I69,0),"")</f>
        <v>0</v>
      </c>
      <c r="AG69" s="26">
        <f>IF(R69&lt;&gt;"",IF(AC69&lt;Variables!D$9,M69,0),"")</f>
        <v>100</v>
      </c>
      <c r="AH69" s="26">
        <f>IF(R69&lt;&gt;"",IF(AC69&lt;Variables!D$9,S69,0),"")</f>
        <v>440</v>
      </c>
      <c r="AI69" s="26">
        <f>IF(R69&lt;&gt;"",IF(AC69&lt;Variables!D$9,Y69,0),"")</f>
        <v>174.66700000000037</v>
      </c>
      <c r="AJ69" s="24">
        <f t="shared" si="19"/>
        <v>1274.6670000000004</v>
      </c>
      <c r="AK69" s="26">
        <f t="shared" si="20"/>
        <v>26.553450000000005</v>
      </c>
      <c r="AL69" s="24">
        <f t="shared" si="21"/>
        <v>0</v>
      </c>
      <c r="AM69" s="104">
        <f>IF(AND(R69&lt;&gt;"",AC69&lt;Variables!D$9),AC69/(7*24*60),"")</f>
        <v>0.67392926587301594</v>
      </c>
      <c r="AN69" s="18">
        <f t="shared" si="22"/>
        <v>1</v>
      </c>
      <c r="AO69" s="24">
        <f t="shared" ca="1" si="23"/>
        <v>0</v>
      </c>
    </row>
    <row r="70" spans="1:41" x14ac:dyDescent="0.35">
      <c r="A70" s="92">
        <v>53</v>
      </c>
      <c r="B70" s="17">
        <f>Variables!M$8</f>
        <v>100</v>
      </c>
      <c r="C70" s="18">
        <f t="shared" si="4"/>
        <v>5300</v>
      </c>
      <c r="D70" s="22">
        <f t="shared" si="5"/>
        <v>570</v>
      </c>
      <c r="E70" s="17">
        <v>50</v>
      </c>
      <c r="F70" s="1">
        <f t="shared" si="6"/>
        <v>5870</v>
      </c>
      <c r="G70" s="1">
        <f>Variables!M$12</f>
        <v>60</v>
      </c>
      <c r="H70" s="18">
        <f t="shared" si="7"/>
        <v>5930</v>
      </c>
      <c r="I70" s="22">
        <f t="shared" si="8"/>
        <v>0</v>
      </c>
      <c r="J70" s="17">
        <f t="shared" si="9"/>
        <v>5930</v>
      </c>
      <c r="K70" s="1">
        <f>Variables!M$14</f>
        <v>93.54</v>
      </c>
      <c r="L70" s="18">
        <f t="shared" si="10"/>
        <v>6023.54</v>
      </c>
      <c r="M70" s="22">
        <f t="shared" si="11"/>
        <v>100</v>
      </c>
      <c r="N70" s="17">
        <f>Variables!M$16</f>
        <v>100</v>
      </c>
      <c r="O70" s="1">
        <f t="shared" si="12"/>
        <v>6123.54</v>
      </c>
      <c r="P70" s="1">
        <f>Variables!M$19</f>
        <v>20</v>
      </c>
      <c r="Q70" s="18">
        <f t="shared" si="13"/>
        <v>6143.54</v>
      </c>
      <c r="R70" s="24">
        <f>IF(A70&lt;=(FLOOR(INT(Variables!D$10) / Variables!D$13, 1)*Variables!D$13),IF(R69=Variables!D$13,1,R69+1),"")</f>
        <v>5</v>
      </c>
      <c r="S70" s="100">
        <f t="shared" si="14"/>
        <v>330</v>
      </c>
      <c r="T70" s="17">
        <f t="shared" si="15"/>
        <v>6143.54</v>
      </c>
      <c r="U70" s="1">
        <f>IF(R70&lt;&gt;"",INDEX(T70:T177, MATCH(Variables!D$13,R70:R177,0))-T70,"")</f>
        <v>330</v>
      </c>
      <c r="V70" s="1">
        <f>IF(R70&lt;&gt;"",IF(MOD(R70,Variables!D$13)=0,Variables!D$15,0),"")</f>
        <v>0</v>
      </c>
      <c r="W70" s="1">
        <f>IF(R70&lt;&gt;"",IF(R70=Variables!D$13,T70+V70,0),"")</f>
        <v>0</v>
      </c>
      <c r="X70" s="18">
        <f>IF(R70&lt;&gt;"",INDEX(W70:W169,MATCH(Variables!D$13,R70:R169,0)),"")</f>
        <v>6593.54</v>
      </c>
      <c r="Y70" s="22">
        <f t="shared" si="16"/>
        <v>199.66700000000037</v>
      </c>
      <c r="Z70" s="17">
        <f>IF(R70&lt;&gt;"",IF(R70=1,Variables!M$21,0),"")</f>
        <v>0</v>
      </c>
      <c r="AA70" s="1">
        <f t="shared" si="17"/>
        <v>6793.2070000000003</v>
      </c>
      <c r="AB70" s="1">
        <f>IF(R70&lt;&gt;"",Variables!M$23,"")</f>
        <v>25</v>
      </c>
      <c r="AC70" s="18">
        <f t="shared" si="18"/>
        <v>6818.2070000000003</v>
      </c>
      <c r="AD70" s="24">
        <f>IF(R70&lt;&gt;"",IF(AC70&lt;Variables!D$9,AC70-C70,""),"")</f>
        <v>1518.2070000000003</v>
      </c>
      <c r="AE70" s="26">
        <f>IF(R70&lt;&gt;"",IF(AC70&lt;Variables!D$9,D70,0),"")</f>
        <v>570</v>
      </c>
      <c r="AF70" s="26">
        <f>IF(R70&lt;&gt;"",IF(AC70&lt;Variables!D$9,I70,0),"")</f>
        <v>0</v>
      </c>
      <c r="AG70" s="26">
        <f>IF(R70&lt;&gt;"",IF(AC70&lt;Variables!D$9,M70,0),"")</f>
        <v>100</v>
      </c>
      <c r="AH70" s="26">
        <f>IF(R70&lt;&gt;"",IF(AC70&lt;Variables!D$9,S70,0),"")</f>
        <v>330</v>
      </c>
      <c r="AI70" s="26">
        <f>IF(R70&lt;&gt;"",IF(AC70&lt;Variables!D$9,Y70,0),"")</f>
        <v>199.66700000000037</v>
      </c>
      <c r="AJ70" s="24">
        <f t="shared" si="19"/>
        <v>1199.6670000000004</v>
      </c>
      <c r="AK70" s="26">
        <f t="shared" si="20"/>
        <v>25.303450000000005</v>
      </c>
      <c r="AL70" s="24">
        <f t="shared" si="21"/>
        <v>0</v>
      </c>
      <c r="AM70" s="104">
        <f>IF(AND(R70&lt;&gt;"",AC70&lt;Variables!D$9),AC70/(7*24*60),"")</f>
        <v>0.67640942460317466</v>
      </c>
      <c r="AN70" s="18">
        <f t="shared" si="22"/>
        <v>1</v>
      </c>
      <c r="AO70" s="24">
        <f t="shared" ca="1" si="23"/>
        <v>0</v>
      </c>
    </row>
    <row r="71" spans="1:41" x14ac:dyDescent="0.35">
      <c r="A71" s="92">
        <v>54</v>
      </c>
      <c r="B71" s="17">
        <f>Variables!M$8</f>
        <v>100</v>
      </c>
      <c r="C71" s="18">
        <f t="shared" si="4"/>
        <v>5400</v>
      </c>
      <c r="D71" s="22">
        <f t="shared" si="5"/>
        <v>580</v>
      </c>
      <c r="E71" s="17">
        <v>50</v>
      </c>
      <c r="F71" s="1">
        <f t="shared" si="6"/>
        <v>5980</v>
      </c>
      <c r="G71" s="1">
        <f>Variables!M$12</f>
        <v>60</v>
      </c>
      <c r="H71" s="18">
        <f t="shared" si="7"/>
        <v>6040</v>
      </c>
      <c r="I71" s="22">
        <f t="shared" si="8"/>
        <v>0</v>
      </c>
      <c r="J71" s="17">
        <f t="shared" si="9"/>
        <v>6040</v>
      </c>
      <c r="K71" s="1">
        <f>Variables!M$14</f>
        <v>93.54</v>
      </c>
      <c r="L71" s="18">
        <f t="shared" si="10"/>
        <v>6133.54</v>
      </c>
      <c r="M71" s="22">
        <f t="shared" si="11"/>
        <v>100</v>
      </c>
      <c r="N71" s="17">
        <f>Variables!M$16</f>
        <v>100</v>
      </c>
      <c r="O71" s="1">
        <f t="shared" si="12"/>
        <v>6233.54</v>
      </c>
      <c r="P71" s="1">
        <f>Variables!M$19</f>
        <v>20</v>
      </c>
      <c r="Q71" s="18">
        <f t="shared" si="13"/>
        <v>6253.54</v>
      </c>
      <c r="R71" s="24">
        <f>IF(A71&lt;=(FLOOR(INT(Variables!D$10) / Variables!D$13, 1)*Variables!D$13),IF(R70=Variables!D$13,1,R70+1),"")</f>
        <v>6</v>
      </c>
      <c r="S71" s="100">
        <f t="shared" si="14"/>
        <v>220</v>
      </c>
      <c r="T71" s="17">
        <f t="shared" si="15"/>
        <v>6253.54</v>
      </c>
      <c r="U71" s="1">
        <f>IF(R71&lt;&gt;"",INDEX(T71:T178, MATCH(Variables!D$13,R71:R178,0))-T71,"")</f>
        <v>220</v>
      </c>
      <c r="V71" s="1">
        <f>IF(R71&lt;&gt;"",IF(MOD(R71,Variables!D$13)=0,Variables!D$15,0),"")</f>
        <v>0</v>
      </c>
      <c r="W71" s="1">
        <f>IF(R71&lt;&gt;"",IF(R71=Variables!D$13,T71+V71,0),"")</f>
        <v>0</v>
      </c>
      <c r="X71" s="18">
        <f>IF(R71&lt;&gt;"",INDEX(W71:W170,MATCH(Variables!D$13,R71:R170,0)),"")</f>
        <v>6593.54</v>
      </c>
      <c r="Y71" s="22">
        <f t="shared" si="16"/>
        <v>224.66700000000037</v>
      </c>
      <c r="Z71" s="17">
        <f>IF(R71&lt;&gt;"",IF(R71=1,Variables!M$21,0),"")</f>
        <v>0</v>
      </c>
      <c r="AA71" s="1">
        <f t="shared" si="17"/>
        <v>6818.2070000000003</v>
      </c>
      <c r="AB71" s="1">
        <f>IF(R71&lt;&gt;"",Variables!M$23,"")</f>
        <v>25</v>
      </c>
      <c r="AC71" s="18">
        <f t="shared" si="18"/>
        <v>6843.2070000000003</v>
      </c>
      <c r="AD71" s="24">
        <f>IF(R71&lt;&gt;"",IF(AC71&lt;Variables!D$9,AC71-C71,""),"")</f>
        <v>1443.2070000000003</v>
      </c>
      <c r="AE71" s="26">
        <f>IF(R71&lt;&gt;"",IF(AC71&lt;Variables!D$9,D71,0),"")</f>
        <v>580</v>
      </c>
      <c r="AF71" s="26">
        <f>IF(R71&lt;&gt;"",IF(AC71&lt;Variables!D$9,I71,0),"")</f>
        <v>0</v>
      </c>
      <c r="AG71" s="26">
        <f>IF(R71&lt;&gt;"",IF(AC71&lt;Variables!D$9,M71,0),"")</f>
        <v>100</v>
      </c>
      <c r="AH71" s="26">
        <f>IF(R71&lt;&gt;"",IF(AC71&lt;Variables!D$9,S71,0),"")</f>
        <v>220</v>
      </c>
      <c r="AI71" s="26">
        <f>IF(R71&lt;&gt;"",IF(AC71&lt;Variables!D$9,Y71,0),"")</f>
        <v>224.66700000000037</v>
      </c>
      <c r="AJ71" s="24">
        <f t="shared" si="19"/>
        <v>1124.6670000000004</v>
      </c>
      <c r="AK71" s="26">
        <f t="shared" si="20"/>
        <v>24.053450000000005</v>
      </c>
      <c r="AL71" s="24">
        <f t="shared" si="21"/>
        <v>0</v>
      </c>
      <c r="AM71" s="104">
        <f>IF(AND(R71&lt;&gt;"",AC71&lt;Variables!D$9),AC71/(7*24*60),"")</f>
        <v>0.67888958333333338</v>
      </c>
      <c r="AN71" s="18">
        <f t="shared" si="22"/>
        <v>1</v>
      </c>
      <c r="AO71" s="24">
        <f t="shared" ca="1" si="23"/>
        <v>0</v>
      </c>
    </row>
    <row r="72" spans="1:41" x14ac:dyDescent="0.35">
      <c r="A72" s="92">
        <v>55</v>
      </c>
      <c r="B72" s="17">
        <f>Variables!M$8</f>
        <v>100</v>
      </c>
      <c r="C72" s="18">
        <f t="shared" si="4"/>
        <v>5500</v>
      </c>
      <c r="D72" s="22">
        <f t="shared" si="5"/>
        <v>590</v>
      </c>
      <c r="E72" s="17">
        <v>50</v>
      </c>
      <c r="F72" s="1">
        <f t="shared" si="6"/>
        <v>6090</v>
      </c>
      <c r="G72" s="1">
        <f>Variables!M$12</f>
        <v>60</v>
      </c>
      <c r="H72" s="18">
        <f t="shared" si="7"/>
        <v>6150</v>
      </c>
      <c r="I72" s="22">
        <f t="shared" si="8"/>
        <v>0</v>
      </c>
      <c r="J72" s="17">
        <f t="shared" si="9"/>
        <v>6150</v>
      </c>
      <c r="K72" s="1">
        <f>Variables!M$14</f>
        <v>93.54</v>
      </c>
      <c r="L72" s="18">
        <f t="shared" si="10"/>
        <v>6243.54</v>
      </c>
      <c r="M72" s="22">
        <f t="shared" si="11"/>
        <v>100</v>
      </c>
      <c r="N72" s="17">
        <f>Variables!M$16</f>
        <v>100</v>
      </c>
      <c r="O72" s="1">
        <f t="shared" si="12"/>
        <v>6343.54</v>
      </c>
      <c r="P72" s="1">
        <f>Variables!M$19</f>
        <v>20</v>
      </c>
      <c r="Q72" s="18">
        <f t="shared" si="13"/>
        <v>6363.54</v>
      </c>
      <c r="R72" s="24">
        <f>IF(A72&lt;=(FLOOR(INT(Variables!D$10) / Variables!D$13, 1)*Variables!D$13),IF(R71=Variables!D$13,1,R71+1),"")</f>
        <v>7</v>
      </c>
      <c r="S72" s="100">
        <f t="shared" si="14"/>
        <v>110</v>
      </c>
      <c r="T72" s="17">
        <f t="shared" si="15"/>
        <v>6363.54</v>
      </c>
      <c r="U72" s="1">
        <f>IF(R72&lt;&gt;"",INDEX(T72:T179, MATCH(Variables!D$13,R72:R179,0))-T72,"")</f>
        <v>110</v>
      </c>
      <c r="V72" s="1">
        <f>IF(R72&lt;&gt;"",IF(MOD(R72,Variables!D$13)=0,Variables!D$15,0),"")</f>
        <v>0</v>
      </c>
      <c r="W72" s="1">
        <f>IF(R72&lt;&gt;"",IF(R72=Variables!D$13,T72+V72,0),"")</f>
        <v>0</v>
      </c>
      <c r="X72" s="18">
        <f>IF(R72&lt;&gt;"",INDEX(W72:W171,MATCH(Variables!D$13,R72:R171,0)),"")</f>
        <v>6593.54</v>
      </c>
      <c r="Y72" s="22">
        <f t="shared" si="16"/>
        <v>249.66700000000037</v>
      </c>
      <c r="Z72" s="17">
        <f>IF(R72&lt;&gt;"",IF(R72=1,Variables!M$21,0),"")</f>
        <v>0</v>
      </c>
      <c r="AA72" s="1">
        <f t="shared" si="17"/>
        <v>6843.2070000000003</v>
      </c>
      <c r="AB72" s="1">
        <f>IF(R72&lt;&gt;"",Variables!M$23,"")</f>
        <v>25</v>
      </c>
      <c r="AC72" s="18">
        <f t="shared" si="18"/>
        <v>6868.2070000000003</v>
      </c>
      <c r="AD72" s="24">
        <f>IF(R72&lt;&gt;"",IF(AC72&lt;Variables!D$9,AC72-C72,""),"")</f>
        <v>1368.2070000000003</v>
      </c>
      <c r="AE72" s="26">
        <f>IF(R72&lt;&gt;"",IF(AC72&lt;Variables!D$9,D72,0),"")</f>
        <v>590</v>
      </c>
      <c r="AF72" s="26">
        <f>IF(R72&lt;&gt;"",IF(AC72&lt;Variables!D$9,I72,0),"")</f>
        <v>0</v>
      </c>
      <c r="AG72" s="26">
        <f>IF(R72&lt;&gt;"",IF(AC72&lt;Variables!D$9,M72,0),"")</f>
        <v>100</v>
      </c>
      <c r="AH72" s="26">
        <f>IF(R72&lt;&gt;"",IF(AC72&lt;Variables!D$9,S72,0),"")</f>
        <v>110</v>
      </c>
      <c r="AI72" s="26">
        <f>IF(R72&lt;&gt;"",IF(AC72&lt;Variables!D$9,Y72,0),"")</f>
        <v>249.66700000000037</v>
      </c>
      <c r="AJ72" s="24">
        <f t="shared" si="19"/>
        <v>1049.6670000000004</v>
      </c>
      <c r="AK72" s="26">
        <f t="shared" si="20"/>
        <v>22.803450000000005</v>
      </c>
      <c r="AL72" s="24">
        <f t="shared" si="21"/>
        <v>1</v>
      </c>
      <c r="AM72" s="104">
        <f>IF(AND(R72&lt;&gt;"",AC72&lt;Variables!D$9),AC72/(7*24*60),"")</f>
        <v>0.6813697420634921</v>
      </c>
      <c r="AN72" s="18">
        <f t="shared" si="22"/>
        <v>1</v>
      </c>
      <c r="AO72" s="24">
        <f t="shared" ca="1" si="23"/>
        <v>0</v>
      </c>
    </row>
    <row r="73" spans="1:41" x14ac:dyDescent="0.35">
      <c r="A73" s="92">
        <v>56</v>
      </c>
      <c r="B73" s="17">
        <f>Variables!M$8</f>
        <v>100</v>
      </c>
      <c r="C73" s="18">
        <f t="shared" si="4"/>
        <v>5600</v>
      </c>
      <c r="D73" s="22">
        <f t="shared" si="5"/>
        <v>600</v>
      </c>
      <c r="E73" s="17">
        <v>50</v>
      </c>
      <c r="F73" s="1">
        <f t="shared" si="6"/>
        <v>6200</v>
      </c>
      <c r="G73" s="1">
        <f>Variables!M$12</f>
        <v>60</v>
      </c>
      <c r="H73" s="18">
        <f t="shared" si="7"/>
        <v>6260</v>
      </c>
      <c r="I73" s="22">
        <f t="shared" si="8"/>
        <v>0</v>
      </c>
      <c r="J73" s="17">
        <f t="shared" si="9"/>
        <v>6260</v>
      </c>
      <c r="K73" s="1">
        <f>Variables!M$14</f>
        <v>93.54</v>
      </c>
      <c r="L73" s="18">
        <f t="shared" si="10"/>
        <v>6353.54</v>
      </c>
      <c r="M73" s="22">
        <f t="shared" si="11"/>
        <v>100</v>
      </c>
      <c r="N73" s="17">
        <f>Variables!M$16</f>
        <v>100</v>
      </c>
      <c r="O73" s="1">
        <f t="shared" si="12"/>
        <v>6453.54</v>
      </c>
      <c r="P73" s="1">
        <f>Variables!M$19</f>
        <v>20</v>
      </c>
      <c r="Q73" s="18">
        <f t="shared" si="13"/>
        <v>6473.54</v>
      </c>
      <c r="R73" s="24">
        <f>IF(A73&lt;=(FLOOR(INT(Variables!D$10) / Variables!D$13, 1)*Variables!D$13),IF(R72=Variables!D$13,1,R72+1),"")</f>
        <v>8</v>
      </c>
      <c r="S73" s="100">
        <f t="shared" si="14"/>
        <v>0</v>
      </c>
      <c r="T73" s="17">
        <f t="shared" si="15"/>
        <v>6473.54</v>
      </c>
      <c r="U73" s="1">
        <f>IF(R73&lt;&gt;"",INDEX(T73:T180, MATCH(Variables!D$13,R73:R180,0))-T73,"")</f>
        <v>0</v>
      </c>
      <c r="V73" s="1">
        <f>IF(R73&lt;&gt;"",IF(MOD(R73,Variables!D$13)=0,Variables!D$15,0),"")</f>
        <v>120</v>
      </c>
      <c r="W73" s="1">
        <f>IF(R73&lt;&gt;"",IF(R73=Variables!D$13,T73+V73,0),"")</f>
        <v>6593.54</v>
      </c>
      <c r="X73" s="18">
        <f>IF(R73&lt;&gt;"",INDEX(W73:W172,MATCH(Variables!D$13,R73:R172,0)),"")</f>
        <v>6593.54</v>
      </c>
      <c r="Y73" s="22">
        <f t="shared" si="16"/>
        <v>274.66700000000037</v>
      </c>
      <c r="Z73" s="17">
        <f>IF(R73&lt;&gt;"",IF(R73=1,Variables!M$21,0),"")</f>
        <v>0</v>
      </c>
      <c r="AA73" s="1">
        <f t="shared" si="17"/>
        <v>6868.2070000000003</v>
      </c>
      <c r="AB73" s="1">
        <f>IF(R73&lt;&gt;"",Variables!M$23,"")</f>
        <v>25</v>
      </c>
      <c r="AC73" s="18">
        <f t="shared" si="18"/>
        <v>6893.2070000000003</v>
      </c>
      <c r="AD73" s="24">
        <f>IF(R73&lt;&gt;"",IF(AC73&lt;Variables!D$9,AC73-C73,""),"")</f>
        <v>1293.2070000000003</v>
      </c>
      <c r="AE73" s="26">
        <f>IF(R73&lt;&gt;"",IF(AC73&lt;Variables!D$9,D73,0),"")</f>
        <v>600</v>
      </c>
      <c r="AF73" s="26">
        <f>IF(R73&lt;&gt;"",IF(AC73&lt;Variables!D$9,I73,0),"")</f>
        <v>0</v>
      </c>
      <c r="AG73" s="26">
        <f>IF(R73&lt;&gt;"",IF(AC73&lt;Variables!D$9,M73,0),"")</f>
        <v>100</v>
      </c>
      <c r="AH73" s="26">
        <f>IF(R73&lt;&gt;"",IF(AC73&lt;Variables!D$9,S73,0),"")</f>
        <v>0</v>
      </c>
      <c r="AI73" s="26">
        <f>IF(R73&lt;&gt;"",IF(AC73&lt;Variables!D$9,Y73,0),"")</f>
        <v>274.66700000000037</v>
      </c>
      <c r="AJ73" s="24">
        <f t="shared" si="19"/>
        <v>974.66700000000037</v>
      </c>
      <c r="AK73" s="26">
        <f t="shared" si="20"/>
        <v>21.553450000000005</v>
      </c>
      <c r="AL73" s="24">
        <f t="shared" si="21"/>
        <v>1</v>
      </c>
      <c r="AM73" s="104">
        <f>IF(AND(R73&lt;&gt;"",AC73&lt;Variables!D$9),AC73/(7*24*60),"")</f>
        <v>0.68384990079365082</v>
      </c>
      <c r="AN73" s="18">
        <f t="shared" si="22"/>
        <v>1</v>
      </c>
      <c r="AO73" s="24">
        <f t="shared" ca="1" si="23"/>
        <v>0</v>
      </c>
    </row>
    <row r="74" spans="1:41" x14ac:dyDescent="0.35">
      <c r="A74" s="92">
        <v>57</v>
      </c>
      <c r="B74" s="17">
        <f>Variables!M$8</f>
        <v>100</v>
      </c>
      <c r="C74" s="18">
        <f t="shared" si="4"/>
        <v>5700</v>
      </c>
      <c r="D74" s="22">
        <f t="shared" si="5"/>
        <v>610</v>
      </c>
      <c r="E74" s="17">
        <v>50</v>
      </c>
      <c r="F74" s="1">
        <f t="shared" si="6"/>
        <v>6310</v>
      </c>
      <c r="G74" s="1">
        <f>Variables!M$12</f>
        <v>60</v>
      </c>
      <c r="H74" s="18">
        <f t="shared" si="7"/>
        <v>6370</v>
      </c>
      <c r="I74" s="22">
        <f t="shared" si="8"/>
        <v>0</v>
      </c>
      <c r="J74" s="17">
        <f t="shared" si="9"/>
        <v>6370</v>
      </c>
      <c r="K74" s="1">
        <f>Variables!M$14</f>
        <v>93.54</v>
      </c>
      <c r="L74" s="18">
        <f t="shared" si="10"/>
        <v>6463.54</v>
      </c>
      <c r="M74" s="22">
        <f t="shared" si="11"/>
        <v>100</v>
      </c>
      <c r="N74" s="17">
        <f>Variables!M$16</f>
        <v>100</v>
      </c>
      <c r="O74" s="1">
        <f t="shared" si="12"/>
        <v>6563.54</v>
      </c>
      <c r="P74" s="1">
        <f>Variables!M$19</f>
        <v>20</v>
      </c>
      <c r="Q74" s="18">
        <f t="shared" si="13"/>
        <v>6583.54</v>
      </c>
      <c r="R74" s="24">
        <f>IF(A74&lt;=(FLOOR(INT(Variables!D$10) / Variables!D$13, 1)*Variables!D$13),IF(R73=Variables!D$13,1,R73+1),"")</f>
        <v>1</v>
      </c>
      <c r="S74" s="100">
        <f t="shared" si="14"/>
        <v>770</v>
      </c>
      <c r="T74" s="17">
        <f t="shared" si="15"/>
        <v>6593.54</v>
      </c>
      <c r="U74" s="1">
        <f>IF(R74&lt;&gt;"",INDEX(T74:T181, MATCH(Variables!D$13,R74:R181,0))-T74,"")</f>
        <v>760</v>
      </c>
      <c r="V74" s="1">
        <f>IF(R74&lt;&gt;"",IF(MOD(R74,Variables!D$13)=0,Variables!D$15,0),"")</f>
        <v>0</v>
      </c>
      <c r="W74" s="1">
        <f>IF(R74&lt;&gt;"",IF(R74=Variables!D$13,T74+V74,0),"")</f>
        <v>0</v>
      </c>
      <c r="X74" s="18">
        <f>IF(R74&lt;&gt;"",INDEX(W74:W173,MATCH(Variables!D$13,R74:R173,0)),"")</f>
        <v>7473.54</v>
      </c>
      <c r="Y74" s="22">
        <f t="shared" si="16"/>
        <v>99.667000000000371</v>
      </c>
      <c r="Z74" s="17">
        <f>IF(R74&lt;&gt;"",IF(R74=1,Variables!M$21,0),"")</f>
        <v>99.667000000000002</v>
      </c>
      <c r="AA74" s="1">
        <f t="shared" si="17"/>
        <v>7573.2070000000003</v>
      </c>
      <c r="AB74" s="1">
        <f>IF(R74&lt;&gt;"",Variables!M$23,"")</f>
        <v>25</v>
      </c>
      <c r="AC74" s="18">
        <f t="shared" si="18"/>
        <v>7598.2070000000003</v>
      </c>
      <c r="AD74" s="24">
        <f>IF(R74&lt;&gt;"",IF(AC74&lt;Variables!D$9,AC74-C74,""),"")</f>
        <v>1898.2070000000003</v>
      </c>
      <c r="AE74" s="26">
        <f>IF(R74&lt;&gt;"",IF(AC74&lt;Variables!D$9,D74,0),"")</f>
        <v>610</v>
      </c>
      <c r="AF74" s="26">
        <f>IF(R74&lt;&gt;"",IF(AC74&lt;Variables!D$9,I74,0),"")</f>
        <v>0</v>
      </c>
      <c r="AG74" s="26">
        <f>IF(R74&lt;&gt;"",IF(AC74&lt;Variables!D$9,M74,0),"")</f>
        <v>100</v>
      </c>
      <c r="AH74" s="26">
        <f>IF(R74&lt;&gt;"",IF(AC74&lt;Variables!D$9,S74,0),"")</f>
        <v>770</v>
      </c>
      <c r="AI74" s="26">
        <f>IF(R74&lt;&gt;"",IF(AC74&lt;Variables!D$9,Y74,0),"")</f>
        <v>99.667000000000371</v>
      </c>
      <c r="AJ74" s="24">
        <f t="shared" si="19"/>
        <v>1579.6670000000004</v>
      </c>
      <c r="AK74" s="26">
        <f t="shared" si="20"/>
        <v>31.636783333333337</v>
      </c>
      <c r="AL74" s="24">
        <f t="shared" si="21"/>
        <v>0</v>
      </c>
      <c r="AM74" s="104">
        <f>IF(AND(R74&lt;&gt;"",AC74&lt;Variables!D$9),AC74/(7*24*60),"")</f>
        <v>0.75379037698412699</v>
      </c>
      <c r="AN74" s="18">
        <f t="shared" si="22"/>
        <v>1</v>
      </c>
      <c r="AO74" s="24">
        <f t="shared" ca="1" si="23"/>
        <v>0</v>
      </c>
    </row>
    <row r="75" spans="1:41" x14ac:dyDescent="0.35">
      <c r="A75" s="92">
        <v>58</v>
      </c>
      <c r="B75" s="17">
        <f>Variables!M$8</f>
        <v>100</v>
      </c>
      <c r="C75" s="18">
        <f t="shared" si="4"/>
        <v>5800</v>
      </c>
      <c r="D75" s="22">
        <f t="shared" si="5"/>
        <v>620</v>
      </c>
      <c r="E75" s="17">
        <v>50</v>
      </c>
      <c r="F75" s="1">
        <f t="shared" si="6"/>
        <v>6420</v>
      </c>
      <c r="G75" s="1">
        <f>Variables!M$12</f>
        <v>60</v>
      </c>
      <c r="H75" s="18">
        <f t="shared" si="7"/>
        <v>6480</v>
      </c>
      <c r="I75" s="22">
        <f t="shared" si="8"/>
        <v>0</v>
      </c>
      <c r="J75" s="17">
        <f t="shared" si="9"/>
        <v>6480</v>
      </c>
      <c r="K75" s="1">
        <f>Variables!M$14</f>
        <v>93.54</v>
      </c>
      <c r="L75" s="18">
        <f t="shared" si="10"/>
        <v>6573.54</v>
      </c>
      <c r="M75" s="22">
        <f t="shared" si="11"/>
        <v>100</v>
      </c>
      <c r="N75" s="17">
        <f>Variables!M$16</f>
        <v>100</v>
      </c>
      <c r="O75" s="1">
        <f t="shared" si="12"/>
        <v>6673.54</v>
      </c>
      <c r="P75" s="1">
        <f>Variables!M$19</f>
        <v>20</v>
      </c>
      <c r="Q75" s="18">
        <f t="shared" si="13"/>
        <v>6693.54</v>
      </c>
      <c r="R75" s="24">
        <f>IF(A75&lt;=(FLOOR(INT(Variables!D$10) / Variables!D$13, 1)*Variables!D$13),IF(R74=Variables!D$13,1,R74+1),"")</f>
        <v>2</v>
      </c>
      <c r="S75" s="100">
        <f t="shared" si="14"/>
        <v>660</v>
      </c>
      <c r="T75" s="17">
        <f t="shared" si="15"/>
        <v>6693.54</v>
      </c>
      <c r="U75" s="1">
        <f>IF(R75&lt;&gt;"",INDEX(T75:T182, MATCH(Variables!D$13,R75:R182,0))-T75,"")</f>
        <v>660</v>
      </c>
      <c r="V75" s="1">
        <f>IF(R75&lt;&gt;"",IF(MOD(R75,Variables!D$13)=0,Variables!D$15,0),"")</f>
        <v>0</v>
      </c>
      <c r="W75" s="1">
        <f>IF(R75&lt;&gt;"",IF(R75=Variables!D$13,T75+V75,0),"")</f>
        <v>0</v>
      </c>
      <c r="X75" s="18">
        <f>IF(R75&lt;&gt;"",INDEX(W75:W174,MATCH(Variables!D$13,R75:R174,0)),"")</f>
        <v>7473.54</v>
      </c>
      <c r="Y75" s="22">
        <f t="shared" si="16"/>
        <v>124.66700000000037</v>
      </c>
      <c r="Z75" s="17">
        <f>IF(R75&lt;&gt;"",IF(R75=1,Variables!M$21,0),"")</f>
        <v>0</v>
      </c>
      <c r="AA75" s="1">
        <f t="shared" si="17"/>
        <v>7598.2070000000003</v>
      </c>
      <c r="AB75" s="1">
        <f>IF(R75&lt;&gt;"",Variables!M$23,"")</f>
        <v>25</v>
      </c>
      <c r="AC75" s="18">
        <f t="shared" si="18"/>
        <v>7623.2070000000003</v>
      </c>
      <c r="AD75" s="24">
        <f>IF(R75&lt;&gt;"",IF(AC75&lt;Variables!D$9,AC75-C75,""),"")</f>
        <v>1823.2070000000003</v>
      </c>
      <c r="AE75" s="26">
        <f>IF(R75&lt;&gt;"",IF(AC75&lt;Variables!D$9,D75,0),"")</f>
        <v>620</v>
      </c>
      <c r="AF75" s="26">
        <f>IF(R75&lt;&gt;"",IF(AC75&lt;Variables!D$9,I75,0),"")</f>
        <v>0</v>
      </c>
      <c r="AG75" s="26">
        <f>IF(R75&lt;&gt;"",IF(AC75&lt;Variables!D$9,M75,0),"")</f>
        <v>100</v>
      </c>
      <c r="AH75" s="26">
        <f>IF(R75&lt;&gt;"",IF(AC75&lt;Variables!D$9,S75,0),"")</f>
        <v>660</v>
      </c>
      <c r="AI75" s="26">
        <f>IF(R75&lt;&gt;"",IF(AC75&lt;Variables!D$9,Y75,0),"")</f>
        <v>124.66700000000037</v>
      </c>
      <c r="AJ75" s="24">
        <f t="shared" si="19"/>
        <v>1504.6670000000004</v>
      </c>
      <c r="AK75" s="26">
        <f t="shared" si="20"/>
        <v>30.386783333333337</v>
      </c>
      <c r="AL75" s="24">
        <f t="shared" si="21"/>
        <v>0</v>
      </c>
      <c r="AM75" s="104">
        <f>IF(AND(R75&lt;&gt;"",AC75&lt;Variables!D$9),AC75/(7*24*60),"")</f>
        <v>0.75627053571428571</v>
      </c>
      <c r="AN75" s="18">
        <f t="shared" si="22"/>
        <v>1</v>
      </c>
      <c r="AO75" s="24">
        <f t="shared" ca="1" si="23"/>
        <v>0</v>
      </c>
    </row>
    <row r="76" spans="1:41" x14ac:dyDescent="0.35">
      <c r="A76" s="92">
        <v>59</v>
      </c>
      <c r="B76" s="17">
        <f>Variables!M$8</f>
        <v>100</v>
      </c>
      <c r="C76" s="18">
        <f t="shared" si="4"/>
        <v>5900</v>
      </c>
      <c r="D76" s="22">
        <f t="shared" si="5"/>
        <v>630</v>
      </c>
      <c r="E76" s="17">
        <v>50</v>
      </c>
      <c r="F76" s="1">
        <f t="shared" si="6"/>
        <v>6530</v>
      </c>
      <c r="G76" s="1">
        <f>Variables!M$12</f>
        <v>60</v>
      </c>
      <c r="H76" s="18">
        <f t="shared" si="7"/>
        <v>6590</v>
      </c>
      <c r="I76" s="22">
        <f t="shared" si="8"/>
        <v>0</v>
      </c>
      <c r="J76" s="17">
        <f t="shared" si="9"/>
        <v>6590</v>
      </c>
      <c r="K76" s="1">
        <f>Variables!M$14</f>
        <v>93.54</v>
      </c>
      <c r="L76" s="18">
        <f t="shared" si="10"/>
        <v>6683.54</v>
      </c>
      <c r="M76" s="22">
        <f t="shared" si="11"/>
        <v>100</v>
      </c>
      <c r="N76" s="17">
        <f>Variables!M$16</f>
        <v>100</v>
      </c>
      <c r="O76" s="1">
        <f t="shared" si="12"/>
        <v>6783.54</v>
      </c>
      <c r="P76" s="1">
        <f>Variables!M$19</f>
        <v>20</v>
      </c>
      <c r="Q76" s="18">
        <f t="shared" si="13"/>
        <v>6803.54</v>
      </c>
      <c r="R76" s="24">
        <f>IF(A76&lt;=(FLOOR(INT(Variables!D$10) / Variables!D$13, 1)*Variables!D$13),IF(R75=Variables!D$13,1,R75+1),"")</f>
        <v>3</v>
      </c>
      <c r="S76" s="100">
        <f t="shared" si="14"/>
        <v>550</v>
      </c>
      <c r="T76" s="17">
        <f t="shared" si="15"/>
        <v>6803.54</v>
      </c>
      <c r="U76" s="1">
        <f>IF(R76&lt;&gt;"",INDEX(T76:T183, MATCH(Variables!D$13,R76:R183,0))-T76,"")</f>
        <v>550</v>
      </c>
      <c r="V76" s="1">
        <f>IF(R76&lt;&gt;"",IF(MOD(R76,Variables!D$13)=0,Variables!D$15,0),"")</f>
        <v>0</v>
      </c>
      <c r="W76" s="1">
        <f>IF(R76&lt;&gt;"",IF(R76=Variables!D$13,T76+V76,0),"")</f>
        <v>0</v>
      </c>
      <c r="X76" s="18">
        <f>IF(R76&lt;&gt;"",INDEX(W76:W175,MATCH(Variables!D$13,R76:R175,0)),"")</f>
        <v>7473.54</v>
      </c>
      <c r="Y76" s="22">
        <f t="shared" si="16"/>
        <v>149.66700000000037</v>
      </c>
      <c r="Z76" s="17">
        <f>IF(R76&lt;&gt;"",IF(R76=1,Variables!M$21,0),"")</f>
        <v>0</v>
      </c>
      <c r="AA76" s="1">
        <f t="shared" si="17"/>
        <v>7623.2070000000003</v>
      </c>
      <c r="AB76" s="1">
        <f>IF(R76&lt;&gt;"",Variables!M$23,"")</f>
        <v>25</v>
      </c>
      <c r="AC76" s="18">
        <f t="shared" si="18"/>
        <v>7648.2070000000003</v>
      </c>
      <c r="AD76" s="24">
        <f>IF(R76&lt;&gt;"",IF(AC76&lt;Variables!D$9,AC76-C76,""),"")</f>
        <v>1748.2070000000003</v>
      </c>
      <c r="AE76" s="26">
        <f>IF(R76&lt;&gt;"",IF(AC76&lt;Variables!D$9,D76,0),"")</f>
        <v>630</v>
      </c>
      <c r="AF76" s="26">
        <f>IF(R76&lt;&gt;"",IF(AC76&lt;Variables!D$9,I76,0),"")</f>
        <v>0</v>
      </c>
      <c r="AG76" s="26">
        <f>IF(R76&lt;&gt;"",IF(AC76&lt;Variables!D$9,M76,0),"")</f>
        <v>100</v>
      </c>
      <c r="AH76" s="26">
        <f>IF(R76&lt;&gt;"",IF(AC76&lt;Variables!D$9,S76,0),"")</f>
        <v>550</v>
      </c>
      <c r="AI76" s="26">
        <f>IF(R76&lt;&gt;"",IF(AC76&lt;Variables!D$9,Y76,0),"")</f>
        <v>149.66700000000037</v>
      </c>
      <c r="AJ76" s="24">
        <f t="shared" si="19"/>
        <v>1429.6670000000004</v>
      </c>
      <c r="AK76" s="26">
        <f t="shared" si="20"/>
        <v>29.136783333333337</v>
      </c>
      <c r="AL76" s="24">
        <f t="shared" si="21"/>
        <v>0</v>
      </c>
      <c r="AM76" s="104">
        <f>IF(AND(R76&lt;&gt;"",AC76&lt;Variables!D$9),AC76/(7*24*60),"")</f>
        <v>0.75875069444444443</v>
      </c>
      <c r="AN76" s="18">
        <f t="shared" si="22"/>
        <v>1</v>
      </c>
      <c r="AO76" s="24">
        <f t="shared" ca="1" si="23"/>
        <v>0</v>
      </c>
    </row>
    <row r="77" spans="1:41" x14ac:dyDescent="0.35">
      <c r="A77" s="92">
        <v>60</v>
      </c>
      <c r="B77" s="17">
        <f>Variables!M$8</f>
        <v>100</v>
      </c>
      <c r="C77" s="18">
        <f t="shared" si="4"/>
        <v>6000</v>
      </c>
      <c r="D77" s="22">
        <f t="shared" si="5"/>
        <v>640</v>
      </c>
      <c r="E77" s="17">
        <v>50</v>
      </c>
      <c r="F77" s="1">
        <f t="shared" si="6"/>
        <v>6640</v>
      </c>
      <c r="G77" s="1">
        <f>Variables!M$12</f>
        <v>60</v>
      </c>
      <c r="H77" s="18">
        <f t="shared" si="7"/>
        <v>6700</v>
      </c>
      <c r="I77" s="22">
        <f t="shared" si="8"/>
        <v>0</v>
      </c>
      <c r="J77" s="17">
        <f t="shared" si="9"/>
        <v>6700</v>
      </c>
      <c r="K77" s="1">
        <f>Variables!M$14</f>
        <v>93.54</v>
      </c>
      <c r="L77" s="18">
        <f t="shared" si="10"/>
        <v>6793.54</v>
      </c>
      <c r="M77" s="22">
        <f t="shared" si="11"/>
        <v>100</v>
      </c>
      <c r="N77" s="17">
        <f>Variables!M$16</f>
        <v>100</v>
      </c>
      <c r="O77" s="1">
        <f t="shared" si="12"/>
        <v>6893.54</v>
      </c>
      <c r="P77" s="1">
        <f>Variables!M$19</f>
        <v>20</v>
      </c>
      <c r="Q77" s="18">
        <f t="shared" si="13"/>
        <v>6913.54</v>
      </c>
      <c r="R77" s="24">
        <f>IF(A77&lt;=(FLOOR(INT(Variables!D$10) / Variables!D$13, 1)*Variables!D$13),IF(R76=Variables!D$13,1,R76+1),"")</f>
        <v>4</v>
      </c>
      <c r="S77" s="100">
        <f t="shared" si="14"/>
        <v>440</v>
      </c>
      <c r="T77" s="17">
        <f t="shared" si="15"/>
        <v>6913.54</v>
      </c>
      <c r="U77" s="1">
        <f>IF(R77&lt;&gt;"",INDEX(T77:T184, MATCH(Variables!D$13,R77:R184,0))-T77,"")</f>
        <v>440</v>
      </c>
      <c r="V77" s="1">
        <f>IF(R77&lt;&gt;"",IF(MOD(R77,Variables!D$13)=0,Variables!D$15,0),"")</f>
        <v>0</v>
      </c>
      <c r="W77" s="1">
        <f>IF(R77&lt;&gt;"",IF(R77=Variables!D$13,T77+V77,0),"")</f>
        <v>0</v>
      </c>
      <c r="X77" s="18">
        <f>IF(R77&lt;&gt;"",INDEX(W77:W176,MATCH(Variables!D$13,R77:R176,0)),"")</f>
        <v>7473.54</v>
      </c>
      <c r="Y77" s="22">
        <f t="shared" si="16"/>
        <v>174.66700000000037</v>
      </c>
      <c r="Z77" s="17">
        <f>IF(R77&lt;&gt;"",IF(R77=1,Variables!M$21,0),"")</f>
        <v>0</v>
      </c>
      <c r="AA77" s="1">
        <f t="shared" si="17"/>
        <v>7648.2070000000003</v>
      </c>
      <c r="AB77" s="1">
        <f>IF(R77&lt;&gt;"",Variables!M$23,"")</f>
        <v>25</v>
      </c>
      <c r="AC77" s="18">
        <f t="shared" si="18"/>
        <v>7673.2070000000003</v>
      </c>
      <c r="AD77" s="24">
        <f>IF(R77&lt;&gt;"",IF(AC77&lt;Variables!D$9,AC77-C77,""),"")</f>
        <v>1673.2070000000003</v>
      </c>
      <c r="AE77" s="26">
        <f>IF(R77&lt;&gt;"",IF(AC77&lt;Variables!D$9,D77,0),"")</f>
        <v>640</v>
      </c>
      <c r="AF77" s="26">
        <f>IF(R77&lt;&gt;"",IF(AC77&lt;Variables!D$9,I77,0),"")</f>
        <v>0</v>
      </c>
      <c r="AG77" s="26">
        <f>IF(R77&lt;&gt;"",IF(AC77&lt;Variables!D$9,M77,0),"")</f>
        <v>100</v>
      </c>
      <c r="AH77" s="26">
        <f>IF(R77&lt;&gt;"",IF(AC77&lt;Variables!D$9,S77,0),"")</f>
        <v>440</v>
      </c>
      <c r="AI77" s="26">
        <f>IF(R77&lt;&gt;"",IF(AC77&lt;Variables!D$9,Y77,0),"")</f>
        <v>174.66700000000037</v>
      </c>
      <c r="AJ77" s="24">
        <f t="shared" si="19"/>
        <v>1354.6670000000004</v>
      </c>
      <c r="AK77" s="26">
        <f t="shared" si="20"/>
        <v>27.886783333333337</v>
      </c>
      <c r="AL77" s="24">
        <f t="shared" si="21"/>
        <v>0</v>
      </c>
      <c r="AM77" s="104">
        <f>IF(AND(R77&lt;&gt;"",AC77&lt;Variables!D$9),AC77/(7*24*60),"")</f>
        <v>0.76123085317460326</v>
      </c>
      <c r="AN77" s="18">
        <f t="shared" si="22"/>
        <v>1</v>
      </c>
      <c r="AO77" s="24">
        <f t="shared" ca="1" si="23"/>
        <v>0</v>
      </c>
    </row>
    <row r="78" spans="1:41" x14ac:dyDescent="0.35">
      <c r="A78" s="92">
        <v>61</v>
      </c>
      <c r="B78" s="17">
        <f>Variables!M$8</f>
        <v>100</v>
      </c>
      <c r="C78" s="18">
        <f t="shared" si="4"/>
        <v>6100</v>
      </c>
      <c r="D78" s="22">
        <f t="shared" si="5"/>
        <v>650</v>
      </c>
      <c r="E78" s="17">
        <v>50</v>
      </c>
      <c r="F78" s="1">
        <f t="shared" si="6"/>
        <v>6750</v>
      </c>
      <c r="G78" s="1">
        <f>Variables!M$12</f>
        <v>60</v>
      </c>
      <c r="H78" s="18">
        <f t="shared" si="7"/>
        <v>6810</v>
      </c>
      <c r="I78" s="22">
        <f t="shared" si="8"/>
        <v>0</v>
      </c>
      <c r="J78" s="17">
        <f t="shared" si="9"/>
        <v>6810</v>
      </c>
      <c r="K78" s="1">
        <f>Variables!M$14</f>
        <v>93.54</v>
      </c>
      <c r="L78" s="18">
        <f t="shared" si="10"/>
        <v>6903.54</v>
      </c>
      <c r="M78" s="22">
        <f t="shared" si="11"/>
        <v>100</v>
      </c>
      <c r="N78" s="17">
        <f>Variables!M$16</f>
        <v>100</v>
      </c>
      <c r="O78" s="1">
        <f t="shared" si="12"/>
        <v>7003.54</v>
      </c>
      <c r="P78" s="1">
        <f>Variables!M$19</f>
        <v>20</v>
      </c>
      <c r="Q78" s="18">
        <f t="shared" si="13"/>
        <v>7023.54</v>
      </c>
      <c r="R78" s="24">
        <f>IF(A78&lt;=(FLOOR(INT(Variables!D$10) / Variables!D$13, 1)*Variables!D$13),IF(R77=Variables!D$13,1,R77+1),"")</f>
        <v>5</v>
      </c>
      <c r="S78" s="100">
        <f t="shared" si="14"/>
        <v>330</v>
      </c>
      <c r="T78" s="17">
        <f t="shared" si="15"/>
        <v>7023.54</v>
      </c>
      <c r="U78" s="1">
        <f>IF(R78&lt;&gt;"",INDEX(T78:T185, MATCH(Variables!D$13,R78:R185,0))-T78,"")</f>
        <v>330</v>
      </c>
      <c r="V78" s="1">
        <f>IF(R78&lt;&gt;"",IF(MOD(R78,Variables!D$13)=0,Variables!D$15,0),"")</f>
        <v>0</v>
      </c>
      <c r="W78" s="1">
        <f>IF(R78&lt;&gt;"",IF(R78=Variables!D$13,T78+V78,0),"")</f>
        <v>0</v>
      </c>
      <c r="X78" s="18">
        <f>IF(R78&lt;&gt;"",INDEX(W78:W177,MATCH(Variables!D$13,R78:R177,0)),"")</f>
        <v>7473.54</v>
      </c>
      <c r="Y78" s="22">
        <f t="shared" si="16"/>
        <v>199.66700000000037</v>
      </c>
      <c r="Z78" s="17">
        <f>IF(R78&lt;&gt;"",IF(R78=1,Variables!M$21,0),"")</f>
        <v>0</v>
      </c>
      <c r="AA78" s="1">
        <f t="shared" si="17"/>
        <v>7673.2070000000003</v>
      </c>
      <c r="AB78" s="1">
        <f>IF(R78&lt;&gt;"",Variables!M$23,"")</f>
        <v>25</v>
      </c>
      <c r="AC78" s="18">
        <f t="shared" si="18"/>
        <v>7698.2070000000003</v>
      </c>
      <c r="AD78" s="24">
        <f>IF(R78&lt;&gt;"",IF(AC78&lt;Variables!D$9,AC78-C78,""),"")</f>
        <v>1598.2070000000003</v>
      </c>
      <c r="AE78" s="26">
        <f>IF(R78&lt;&gt;"",IF(AC78&lt;Variables!D$9,D78,0),"")</f>
        <v>650</v>
      </c>
      <c r="AF78" s="26">
        <f>IF(R78&lt;&gt;"",IF(AC78&lt;Variables!D$9,I78,0),"")</f>
        <v>0</v>
      </c>
      <c r="AG78" s="26">
        <f>IF(R78&lt;&gt;"",IF(AC78&lt;Variables!D$9,M78,0),"")</f>
        <v>100</v>
      </c>
      <c r="AH78" s="26">
        <f>IF(R78&lt;&gt;"",IF(AC78&lt;Variables!D$9,S78,0),"")</f>
        <v>330</v>
      </c>
      <c r="AI78" s="26">
        <f>IF(R78&lt;&gt;"",IF(AC78&lt;Variables!D$9,Y78,0),"")</f>
        <v>199.66700000000037</v>
      </c>
      <c r="AJ78" s="24">
        <f t="shared" si="19"/>
        <v>1279.6670000000004</v>
      </c>
      <c r="AK78" s="26">
        <f t="shared" si="20"/>
        <v>26.636783333333337</v>
      </c>
      <c r="AL78" s="24">
        <f t="shared" si="21"/>
        <v>0</v>
      </c>
      <c r="AM78" s="104">
        <f>IF(AND(R78&lt;&gt;"",AC78&lt;Variables!D$9),AC78/(7*24*60),"")</f>
        <v>0.76371101190476198</v>
      </c>
      <c r="AN78" s="18">
        <f t="shared" si="22"/>
        <v>1</v>
      </c>
      <c r="AO78" s="24">
        <f t="shared" ca="1" si="23"/>
        <v>0</v>
      </c>
    </row>
    <row r="79" spans="1:41" x14ac:dyDescent="0.35">
      <c r="A79" s="92">
        <v>62</v>
      </c>
      <c r="B79" s="17">
        <f>Variables!M$8</f>
        <v>100</v>
      </c>
      <c r="C79" s="18">
        <f t="shared" si="4"/>
        <v>6200</v>
      </c>
      <c r="D79" s="22">
        <f t="shared" si="5"/>
        <v>660</v>
      </c>
      <c r="E79" s="17">
        <v>50</v>
      </c>
      <c r="F79" s="1">
        <f t="shared" si="6"/>
        <v>6860</v>
      </c>
      <c r="G79" s="1">
        <f>Variables!M$12</f>
        <v>60</v>
      </c>
      <c r="H79" s="18">
        <f t="shared" si="7"/>
        <v>6920</v>
      </c>
      <c r="I79" s="22">
        <f t="shared" si="8"/>
        <v>0</v>
      </c>
      <c r="J79" s="17">
        <f t="shared" si="9"/>
        <v>6920</v>
      </c>
      <c r="K79" s="1">
        <f>Variables!M$14</f>
        <v>93.54</v>
      </c>
      <c r="L79" s="18">
        <f t="shared" si="10"/>
        <v>7013.54</v>
      </c>
      <c r="M79" s="22">
        <f t="shared" si="11"/>
        <v>100</v>
      </c>
      <c r="N79" s="17">
        <f>Variables!M$16</f>
        <v>100</v>
      </c>
      <c r="O79" s="1">
        <f t="shared" si="12"/>
        <v>7113.54</v>
      </c>
      <c r="P79" s="1">
        <f>Variables!M$19</f>
        <v>20</v>
      </c>
      <c r="Q79" s="18">
        <f t="shared" si="13"/>
        <v>7133.54</v>
      </c>
      <c r="R79" s="24">
        <f>IF(A79&lt;=(FLOOR(INT(Variables!D$10) / Variables!D$13, 1)*Variables!D$13),IF(R78=Variables!D$13,1,R78+1),"")</f>
        <v>6</v>
      </c>
      <c r="S79" s="100">
        <f t="shared" si="14"/>
        <v>220</v>
      </c>
      <c r="T79" s="17">
        <f t="shared" si="15"/>
        <v>7133.54</v>
      </c>
      <c r="U79" s="1">
        <f>IF(R79&lt;&gt;"",INDEX(T79:T186, MATCH(Variables!D$13,R79:R186,0))-T79,"")</f>
        <v>220</v>
      </c>
      <c r="V79" s="1">
        <f>IF(R79&lt;&gt;"",IF(MOD(R79,Variables!D$13)=0,Variables!D$15,0),"")</f>
        <v>0</v>
      </c>
      <c r="W79" s="1">
        <f>IF(R79&lt;&gt;"",IF(R79=Variables!D$13,T79+V79,0),"")</f>
        <v>0</v>
      </c>
      <c r="X79" s="18">
        <f>IF(R79&lt;&gt;"",INDEX(W79:W178,MATCH(Variables!D$13,R79:R178,0)),"")</f>
        <v>7473.54</v>
      </c>
      <c r="Y79" s="22">
        <f t="shared" si="16"/>
        <v>224.66700000000037</v>
      </c>
      <c r="Z79" s="17">
        <f>IF(R79&lt;&gt;"",IF(R79=1,Variables!M$21,0),"")</f>
        <v>0</v>
      </c>
      <c r="AA79" s="1">
        <f t="shared" si="17"/>
        <v>7698.2070000000003</v>
      </c>
      <c r="AB79" s="1">
        <f>IF(R79&lt;&gt;"",Variables!M$23,"")</f>
        <v>25</v>
      </c>
      <c r="AC79" s="18">
        <f t="shared" si="18"/>
        <v>7723.2070000000003</v>
      </c>
      <c r="AD79" s="24">
        <f>IF(R79&lt;&gt;"",IF(AC79&lt;Variables!D$9,AC79-C79,""),"")</f>
        <v>1523.2070000000003</v>
      </c>
      <c r="AE79" s="26">
        <f>IF(R79&lt;&gt;"",IF(AC79&lt;Variables!D$9,D79,0),"")</f>
        <v>660</v>
      </c>
      <c r="AF79" s="26">
        <f>IF(R79&lt;&gt;"",IF(AC79&lt;Variables!D$9,I79,0),"")</f>
        <v>0</v>
      </c>
      <c r="AG79" s="26">
        <f>IF(R79&lt;&gt;"",IF(AC79&lt;Variables!D$9,M79,0),"")</f>
        <v>100</v>
      </c>
      <c r="AH79" s="26">
        <f>IF(R79&lt;&gt;"",IF(AC79&lt;Variables!D$9,S79,0),"")</f>
        <v>220</v>
      </c>
      <c r="AI79" s="26">
        <f>IF(R79&lt;&gt;"",IF(AC79&lt;Variables!D$9,Y79,0),"")</f>
        <v>224.66700000000037</v>
      </c>
      <c r="AJ79" s="24">
        <f t="shared" si="19"/>
        <v>1204.6670000000004</v>
      </c>
      <c r="AK79" s="26">
        <f t="shared" si="20"/>
        <v>25.386783333333337</v>
      </c>
      <c r="AL79" s="24">
        <f t="shared" si="21"/>
        <v>0</v>
      </c>
      <c r="AM79" s="104">
        <f>IF(AND(R79&lt;&gt;"",AC79&lt;Variables!D$9),AC79/(7*24*60),"")</f>
        <v>0.7661911706349207</v>
      </c>
      <c r="AN79" s="18">
        <f t="shared" si="22"/>
        <v>1</v>
      </c>
      <c r="AO79" s="24">
        <f t="shared" ca="1" si="23"/>
        <v>0</v>
      </c>
    </row>
    <row r="80" spans="1:41" x14ac:dyDescent="0.35">
      <c r="A80" s="92">
        <v>63</v>
      </c>
      <c r="B80" s="17">
        <f>Variables!M$8</f>
        <v>100</v>
      </c>
      <c r="C80" s="18">
        <f t="shared" si="4"/>
        <v>6300</v>
      </c>
      <c r="D80" s="22">
        <f t="shared" si="5"/>
        <v>670</v>
      </c>
      <c r="E80" s="17">
        <v>50</v>
      </c>
      <c r="F80" s="1">
        <f t="shared" si="6"/>
        <v>6970</v>
      </c>
      <c r="G80" s="1">
        <f>Variables!M$12</f>
        <v>60</v>
      </c>
      <c r="H80" s="18">
        <f t="shared" si="7"/>
        <v>7030</v>
      </c>
      <c r="I80" s="22">
        <f t="shared" si="8"/>
        <v>0</v>
      </c>
      <c r="J80" s="17">
        <f t="shared" si="9"/>
        <v>7030</v>
      </c>
      <c r="K80" s="1">
        <f>Variables!M$14</f>
        <v>93.54</v>
      </c>
      <c r="L80" s="18">
        <f t="shared" si="10"/>
        <v>7123.54</v>
      </c>
      <c r="M80" s="22">
        <f t="shared" si="11"/>
        <v>100</v>
      </c>
      <c r="N80" s="17">
        <f>Variables!M$16</f>
        <v>100</v>
      </c>
      <c r="O80" s="1">
        <f t="shared" si="12"/>
        <v>7223.54</v>
      </c>
      <c r="P80" s="1">
        <f>Variables!M$19</f>
        <v>20</v>
      </c>
      <c r="Q80" s="18">
        <f t="shared" si="13"/>
        <v>7243.54</v>
      </c>
      <c r="R80" s="24">
        <f>IF(A80&lt;=(FLOOR(INT(Variables!D$10) / Variables!D$13, 1)*Variables!D$13),IF(R79=Variables!D$13,1,R79+1),"")</f>
        <v>7</v>
      </c>
      <c r="S80" s="100">
        <f t="shared" si="14"/>
        <v>110</v>
      </c>
      <c r="T80" s="17">
        <f t="shared" si="15"/>
        <v>7243.54</v>
      </c>
      <c r="U80" s="1">
        <f>IF(R80&lt;&gt;"",INDEX(T80:T187, MATCH(Variables!D$13,R80:R187,0))-T80,"")</f>
        <v>110</v>
      </c>
      <c r="V80" s="1">
        <f>IF(R80&lt;&gt;"",IF(MOD(R80,Variables!D$13)=0,Variables!D$15,0),"")</f>
        <v>0</v>
      </c>
      <c r="W80" s="1">
        <f>IF(R80&lt;&gt;"",IF(R80=Variables!D$13,T80+V80,0),"")</f>
        <v>0</v>
      </c>
      <c r="X80" s="18">
        <f>IF(R80&lt;&gt;"",INDEX(W80:W179,MATCH(Variables!D$13,R80:R179,0)),"")</f>
        <v>7473.54</v>
      </c>
      <c r="Y80" s="22">
        <f t="shared" si="16"/>
        <v>249.66700000000037</v>
      </c>
      <c r="Z80" s="17">
        <f>IF(R80&lt;&gt;"",IF(R80=1,Variables!M$21,0),"")</f>
        <v>0</v>
      </c>
      <c r="AA80" s="1">
        <f t="shared" si="17"/>
        <v>7723.2070000000003</v>
      </c>
      <c r="AB80" s="1">
        <f>IF(R80&lt;&gt;"",Variables!M$23,"")</f>
        <v>25</v>
      </c>
      <c r="AC80" s="18">
        <f t="shared" si="18"/>
        <v>7748.2070000000003</v>
      </c>
      <c r="AD80" s="24">
        <f>IF(R80&lt;&gt;"",IF(AC80&lt;Variables!D$9,AC80-C80,""),"")</f>
        <v>1448.2070000000003</v>
      </c>
      <c r="AE80" s="26">
        <f>IF(R80&lt;&gt;"",IF(AC80&lt;Variables!D$9,D80,0),"")</f>
        <v>670</v>
      </c>
      <c r="AF80" s="26">
        <f>IF(R80&lt;&gt;"",IF(AC80&lt;Variables!D$9,I80,0),"")</f>
        <v>0</v>
      </c>
      <c r="AG80" s="26">
        <f>IF(R80&lt;&gt;"",IF(AC80&lt;Variables!D$9,M80,0),"")</f>
        <v>100</v>
      </c>
      <c r="AH80" s="26">
        <f>IF(R80&lt;&gt;"",IF(AC80&lt;Variables!D$9,S80,0),"")</f>
        <v>110</v>
      </c>
      <c r="AI80" s="26">
        <f>IF(R80&lt;&gt;"",IF(AC80&lt;Variables!D$9,Y80,0),"")</f>
        <v>249.66700000000037</v>
      </c>
      <c r="AJ80" s="24">
        <f t="shared" si="19"/>
        <v>1129.6670000000004</v>
      </c>
      <c r="AK80" s="26">
        <f t="shared" si="20"/>
        <v>24.136783333333337</v>
      </c>
      <c r="AL80" s="24">
        <f t="shared" si="21"/>
        <v>0</v>
      </c>
      <c r="AM80" s="104">
        <f>IF(AND(R80&lt;&gt;"",AC80&lt;Variables!D$9),AC80/(7*24*60),"")</f>
        <v>0.76867132936507943</v>
      </c>
      <c r="AN80" s="18">
        <f t="shared" si="22"/>
        <v>1</v>
      </c>
      <c r="AO80" s="24">
        <f t="shared" ca="1" si="23"/>
        <v>0</v>
      </c>
    </row>
    <row r="81" spans="1:41" x14ac:dyDescent="0.35">
      <c r="A81" s="92">
        <v>64</v>
      </c>
      <c r="B81" s="17">
        <f>Variables!M$8</f>
        <v>100</v>
      </c>
      <c r="C81" s="18">
        <f t="shared" si="4"/>
        <v>6400</v>
      </c>
      <c r="D81" s="22">
        <f t="shared" si="5"/>
        <v>680</v>
      </c>
      <c r="E81" s="17">
        <v>50</v>
      </c>
      <c r="F81" s="1">
        <f t="shared" si="6"/>
        <v>7080</v>
      </c>
      <c r="G81" s="1">
        <f>Variables!M$12</f>
        <v>60</v>
      </c>
      <c r="H81" s="18">
        <f t="shared" si="7"/>
        <v>7140</v>
      </c>
      <c r="I81" s="22">
        <f t="shared" si="8"/>
        <v>0</v>
      </c>
      <c r="J81" s="17">
        <f t="shared" si="9"/>
        <v>7140</v>
      </c>
      <c r="K81" s="1">
        <f>Variables!M$14</f>
        <v>93.54</v>
      </c>
      <c r="L81" s="18">
        <f t="shared" si="10"/>
        <v>7233.54</v>
      </c>
      <c r="M81" s="22">
        <f t="shared" si="11"/>
        <v>100</v>
      </c>
      <c r="N81" s="17">
        <f>Variables!M$16</f>
        <v>100</v>
      </c>
      <c r="O81" s="1">
        <f t="shared" si="12"/>
        <v>7333.54</v>
      </c>
      <c r="P81" s="1">
        <f>Variables!M$19</f>
        <v>20</v>
      </c>
      <c r="Q81" s="18">
        <f t="shared" si="13"/>
        <v>7353.54</v>
      </c>
      <c r="R81" s="24">
        <f>IF(A81&lt;=(FLOOR(INT(Variables!D$10) / Variables!D$13, 1)*Variables!D$13),IF(R80=Variables!D$13,1,R80+1),"")</f>
        <v>8</v>
      </c>
      <c r="S81" s="100">
        <f t="shared" si="14"/>
        <v>0</v>
      </c>
      <c r="T81" s="17">
        <f t="shared" si="15"/>
        <v>7353.54</v>
      </c>
      <c r="U81" s="1">
        <f>IF(R81&lt;&gt;"",INDEX(T81:T188, MATCH(Variables!D$13,R81:R188,0))-T81,"")</f>
        <v>0</v>
      </c>
      <c r="V81" s="1">
        <f>IF(R81&lt;&gt;"",IF(MOD(R81,Variables!D$13)=0,Variables!D$15,0),"")</f>
        <v>120</v>
      </c>
      <c r="W81" s="1">
        <f>IF(R81&lt;&gt;"",IF(R81=Variables!D$13,T81+V81,0),"")</f>
        <v>7473.54</v>
      </c>
      <c r="X81" s="18">
        <f>IF(R81&lt;&gt;"",INDEX(W81:W180,MATCH(Variables!D$13,R81:R180,0)),"")</f>
        <v>7473.54</v>
      </c>
      <c r="Y81" s="22">
        <f t="shared" si="16"/>
        <v>274.66700000000037</v>
      </c>
      <c r="Z81" s="17">
        <f>IF(R81&lt;&gt;"",IF(R81=1,Variables!M$21,0),"")</f>
        <v>0</v>
      </c>
      <c r="AA81" s="1">
        <f t="shared" si="17"/>
        <v>7748.2070000000003</v>
      </c>
      <c r="AB81" s="1">
        <f>IF(R81&lt;&gt;"",Variables!M$23,"")</f>
        <v>25</v>
      </c>
      <c r="AC81" s="18">
        <f t="shared" si="18"/>
        <v>7773.2070000000003</v>
      </c>
      <c r="AD81" s="24">
        <f>IF(R81&lt;&gt;"",IF(AC81&lt;Variables!D$9,AC81-C81,""),"")</f>
        <v>1373.2070000000003</v>
      </c>
      <c r="AE81" s="26">
        <f>IF(R81&lt;&gt;"",IF(AC81&lt;Variables!D$9,D81,0),"")</f>
        <v>680</v>
      </c>
      <c r="AF81" s="26">
        <f>IF(R81&lt;&gt;"",IF(AC81&lt;Variables!D$9,I81,0),"")</f>
        <v>0</v>
      </c>
      <c r="AG81" s="26">
        <f>IF(R81&lt;&gt;"",IF(AC81&lt;Variables!D$9,M81,0),"")</f>
        <v>100</v>
      </c>
      <c r="AH81" s="26">
        <f>IF(R81&lt;&gt;"",IF(AC81&lt;Variables!D$9,S81,0),"")</f>
        <v>0</v>
      </c>
      <c r="AI81" s="26">
        <f>IF(R81&lt;&gt;"",IF(AC81&lt;Variables!D$9,Y81,0),"")</f>
        <v>274.66700000000037</v>
      </c>
      <c r="AJ81" s="24">
        <f t="shared" si="19"/>
        <v>1054.6670000000004</v>
      </c>
      <c r="AK81" s="26">
        <f t="shared" si="20"/>
        <v>22.886783333333337</v>
      </c>
      <c r="AL81" s="24">
        <f t="shared" si="21"/>
        <v>1</v>
      </c>
      <c r="AM81" s="104">
        <f>IF(AND(R81&lt;&gt;"",AC81&lt;Variables!D$9),AC81/(7*24*60),"")</f>
        <v>0.77115148809523815</v>
      </c>
      <c r="AN81" s="18">
        <f t="shared" si="22"/>
        <v>1</v>
      </c>
      <c r="AO81" s="24">
        <f t="shared" ca="1" si="23"/>
        <v>0</v>
      </c>
    </row>
    <row r="82" spans="1:41" x14ac:dyDescent="0.35">
      <c r="A82" s="92">
        <v>65</v>
      </c>
      <c r="B82" s="17">
        <f>Variables!M$8</f>
        <v>100</v>
      </c>
      <c r="C82" s="18">
        <f t="shared" si="4"/>
        <v>6500</v>
      </c>
      <c r="D82" s="22">
        <f t="shared" si="5"/>
        <v>690</v>
      </c>
      <c r="E82" s="17">
        <v>50</v>
      </c>
      <c r="F82" s="1">
        <f t="shared" si="6"/>
        <v>7190</v>
      </c>
      <c r="G82" s="1">
        <f>Variables!M$12</f>
        <v>60</v>
      </c>
      <c r="H82" s="18">
        <f t="shared" si="7"/>
        <v>7250</v>
      </c>
      <c r="I82" s="22">
        <f t="shared" si="8"/>
        <v>0</v>
      </c>
      <c r="J82" s="17">
        <f t="shared" si="9"/>
        <v>7250</v>
      </c>
      <c r="K82" s="1">
        <f>Variables!M$14</f>
        <v>93.54</v>
      </c>
      <c r="L82" s="18">
        <f t="shared" si="10"/>
        <v>7343.54</v>
      </c>
      <c r="M82" s="22">
        <f t="shared" si="11"/>
        <v>100</v>
      </c>
      <c r="N82" s="17">
        <f>Variables!M$16</f>
        <v>100</v>
      </c>
      <c r="O82" s="1">
        <f t="shared" si="12"/>
        <v>7443.54</v>
      </c>
      <c r="P82" s="1">
        <f>Variables!M$19</f>
        <v>20</v>
      </c>
      <c r="Q82" s="18">
        <f t="shared" si="13"/>
        <v>7463.54</v>
      </c>
      <c r="R82" s="24">
        <f>IF(A82&lt;=(FLOOR(INT(Variables!D$10) / Variables!D$13, 1)*Variables!D$13),IF(R81=Variables!D$13,1,R81+1),"")</f>
        <v>1</v>
      </c>
      <c r="S82" s="100">
        <f t="shared" si="14"/>
        <v>770.00000000000091</v>
      </c>
      <c r="T82" s="17">
        <f t="shared" si="15"/>
        <v>7473.54</v>
      </c>
      <c r="U82" s="1">
        <f>IF(R82&lt;&gt;"",INDEX(T82:T189, MATCH(Variables!D$13,R82:R189,0))-T82,"")</f>
        <v>760.00000000000091</v>
      </c>
      <c r="V82" s="1">
        <f>IF(R82&lt;&gt;"",IF(MOD(R82,Variables!D$13)=0,Variables!D$15,0),"")</f>
        <v>0</v>
      </c>
      <c r="W82" s="1">
        <f>IF(R82&lt;&gt;"",IF(R82=Variables!D$13,T82+V82,0),"")</f>
        <v>0</v>
      </c>
      <c r="X82" s="18">
        <f>IF(R82&lt;&gt;"",INDEX(W82:W181,MATCH(Variables!D$13,R82:R181,0)),"")</f>
        <v>8353.5400000000009</v>
      </c>
      <c r="Y82" s="22">
        <f t="shared" si="16"/>
        <v>99.666999999999462</v>
      </c>
      <c r="Z82" s="17">
        <f>IF(R82&lt;&gt;"",IF(R82=1,Variables!M$21,0),"")</f>
        <v>99.667000000000002</v>
      </c>
      <c r="AA82" s="1">
        <f t="shared" si="17"/>
        <v>8453.2070000000003</v>
      </c>
      <c r="AB82" s="1">
        <f>IF(R82&lt;&gt;"",Variables!M$23,"")</f>
        <v>25</v>
      </c>
      <c r="AC82" s="18">
        <f t="shared" si="18"/>
        <v>8478.2070000000003</v>
      </c>
      <c r="AD82" s="24">
        <f>IF(R82&lt;&gt;"",IF(AC82&lt;Variables!D$9,AC82-C82,""),"")</f>
        <v>1978.2070000000003</v>
      </c>
      <c r="AE82" s="26">
        <f>IF(R82&lt;&gt;"",IF(AC82&lt;Variables!D$9,D82,0),"")</f>
        <v>690</v>
      </c>
      <c r="AF82" s="26">
        <f>IF(R82&lt;&gt;"",IF(AC82&lt;Variables!D$9,I82,0),"")</f>
        <v>0</v>
      </c>
      <c r="AG82" s="26">
        <f>IF(R82&lt;&gt;"",IF(AC82&lt;Variables!D$9,M82,0),"")</f>
        <v>100</v>
      </c>
      <c r="AH82" s="26">
        <f>IF(R82&lt;&gt;"",IF(AC82&lt;Variables!D$9,S82,0),"")</f>
        <v>770.00000000000091</v>
      </c>
      <c r="AI82" s="26">
        <f>IF(R82&lt;&gt;"",IF(AC82&lt;Variables!D$9,Y82,0),"")</f>
        <v>99.666999999999462</v>
      </c>
      <c r="AJ82" s="24">
        <f t="shared" si="19"/>
        <v>1659.6670000000004</v>
      </c>
      <c r="AK82" s="26">
        <f t="shared" ref="AK82:AK117" si="24">IF(AND(R82&lt;&gt;"",AD82&lt;&gt;""),AD82/60,"")</f>
        <v>32.970116666666669</v>
      </c>
      <c r="AL82" s="24">
        <f t="shared" ref="AL82:AL113" si="25">IF(AND(AK82&lt;=24,AK82&gt;0,R82&lt;&gt;""),1,0)</f>
        <v>0</v>
      </c>
      <c r="AM82" s="104">
        <f>IF(AND(R82&lt;&gt;"",AC82&lt;Variables!D$9),AC82/(7*24*60),"")</f>
        <v>0.84109196428571431</v>
      </c>
      <c r="AN82" s="18">
        <f t="shared" si="22"/>
        <v>1</v>
      </c>
      <c r="AO82" s="24">
        <f t="shared" ca="1" si="23"/>
        <v>0</v>
      </c>
    </row>
    <row r="83" spans="1:41" x14ac:dyDescent="0.35">
      <c r="A83" s="92">
        <v>66</v>
      </c>
      <c r="B83" s="17">
        <f>Variables!M$8</f>
        <v>100</v>
      </c>
      <c r="C83" s="18">
        <f t="shared" ref="C83:C117" si="26">B83+C82</f>
        <v>6600</v>
      </c>
      <c r="D83" s="22">
        <f t="shared" ref="D83:D117" si="27">F83-C83</f>
        <v>700</v>
      </c>
      <c r="E83" s="17">
        <v>50</v>
      </c>
      <c r="F83" s="1">
        <f t="shared" ref="F83:F117" si="28">MAX(H82,C83)+E83</f>
        <v>7300</v>
      </c>
      <c r="G83" s="1">
        <f>Variables!M$12</f>
        <v>60</v>
      </c>
      <c r="H83" s="18">
        <f t="shared" ref="H83:H117" si="29">F83+G83</f>
        <v>7360</v>
      </c>
      <c r="I83" s="22">
        <f t="shared" ref="I83:I117" si="30">J83-H83</f>
        <v>0</v>
      </c>
      <c r="J83" s="17">
        <f t="shared" ref="J83:J117" si="31">H83</f>
        <v>7360</v>
      </c>
      <c r="K83" s="1">
        <f>Variables!M$14</f>
        <v>93.54</v>
      </c>
      <c r="L83" s="18">
        <f t="shared" ref="L83:L117" si="32">J83+K83</f>
        <v>7453.54</v>
      </c>
      <c r="M83" s="22">
        <f t="shared" ref="M83:M117" si="33">O83-L83</f>
        <v>100</v>
      </c>
      <c r="N83" s="17">
        <f>Variables!M$16</f>
        <v>100</v>
      </c>
      <c r="O83" s="1">
        <f t="shared" ref="O83:O117" si="34">L83+N83</f>
        <v>7553.54</v>
      </c>
      <c r="P83" s="1">
        <f>Variables!M$19</f>
        <v>20</v>
      </c>
      <c r="Q83" s="18">
        <f t="shared" ref="Q83:Q117" si="35">O83+P83</f>
        <v>7573.54</v>
      </c>
      <c r="R83" s="24">
        <f>IF(A83&lt;=(FLOOR(INT(Variables!D$10) / Variables!D$13, 1)*Variables!D$13),IF(R82=Variables!D$13,1,R82+1),"")</f>
        <v>2</v>
      </c>
      <c r="S83" s="100">
        <f t="shared" ref="S83:S117" si="36">IF(R83&lt;&gt;"",T83-Q83+U83,"")</f>
        <v>660.00000000000091</v>
      </c>
      <c r="T83" s="17">
        <f t="shared" ref="T83:T117" si="37">IF(R83&lt;&gt;"",IF(R83=1,MAX(W82,Q83),Q83),"")</f>
        <v>7573.54</v>
      </c>
      <c r="U83" s="1">
        <f>IF(R83&lt;&gt;"",INDEX(T83:T190, MATCH(Variables!D$13,R83:R190,0))-T83,"")</f>
        <v>660.00000000000091</v>
      </c>
      <c r="V83" s="1">
        <f>IF(R83&lt;&gt;"",IF(MOD(R83,Variables!D$13)=0,Variables!D$15,0),"")</f>
        <v>0</v>
      </c>
      <c r="W83" s="1">
        <f>IF(R83&lt;&gt;"",IF(R83=Variables!D$13,T83+V83,0),"")</f>
        <v>0</v>
      </c>
      <c r="X83" s="18">
        <f>IF(R83&lt;&gt;"",INDEX(W83:W182,MATCH(Variables!D$13,R83:R182,0)),"")</f>
        <v>8353.5400000000009</v>
      </c>
      <c r="Y83" s="22">
        <f t="shared" ref="Y83:Y117" si="38">IF(R83&lt;&gt;"",AA83-X83,"")</f>
        <v>124.66699999999946</v>
      </c>
      <c r="Z83" s="17">
        <f>IF(R83&lt;&gt;"",IF(R83=1,Variables!M$21,0),"")</f>
        <v>0</v>
      </c>
      <c r="AA83" s="1">
        <f t="shared" ref="AA83:AA117" si="39">IF(R83&lt;&gt;"",IF(X83&lt;&gt;0,MAX(AC82,X83+Z83),0),"")</f>
        <v>8478.2070000000003</v>
      </c>
      <c r="AB83" s="1">
        <f>IF(R83&lt;&gt;"",Variables!M$23,"")</f>
        <v>25</v>
      </c>
      <c r="AC83" s="18">
        <f t="shared" ref="AC83:AC117" si="40">IF(R83&lt;&gt;"",IF(AA83&lt;&gt;0,AA83+AB83,0),"")</f>
        <v>8503.2070000000003</v>
      </c>
      <c r="AD83" s="24">
        <f>IF(R83&lt;&gt;"",IF(AC83&lt;Variables!D$9,AC83-C83,""),"")</f>
        <v>1903.2070000000003</v>
      </c>
      <c r="AE83" s="26">
        <f>IF(R83&lt;&gt;"",IF(AC83&lt;Variables!D$9,D83,0),"")</f>
        <v>700</v>
      </c>
      <c r="AF83" s="26">
        <f>IF(R83&lt;&gt;"",IF(AC83&lt;Variables!D$9,I83,0),"")</f>
        <v>0</v>
      </c>
      <c r="AG83" s="26">
        <f>IF(R83&lt;&gt;"",IF(AC83&lt;Variables!D$9,M83,0),"")</f>
        <v>100</v>
      </c>
      <c r="AH83" s="26">
        <f>IF(R83&lt;&gt;"",IF(AC83&lt;Variables!D$9,S83,0),"")</f>
        <v>660.00000000000091</v>
      </c>
      <c r="AI83" s="26">
        <f>IF(R83&lt;&gt;"",IF(AC83&lt;Variables!D$9,Y83,0),"")</f>
        <v>124.66699999999946</v>
      </c>
      <c r="AJ83" s="24">
        <f t="shared" ref="AJ83:AJ117" si="41">IF(R83&lt;&gt;"",IF(AD83&lt;&gt;0,SUM(AE83:AI83),0),"")</f>
        <v>1584.6670000000004</v>
      </c>
      <c r="AK83" s="26">
        <f t="shared" si="24"/>
        <v>31.720116666666673</v>
      </c>
      <c r="AL83" s="24">
        <f t="shared" si="25"/>
        <v>0</v>
      </c>
      <c r="AM83" s="104">
        <f>IF(AND(R83&lt;&gt;"",AC83&lt;Variables!D$9),AC83/(7*24*60),"")</f>
        <v>0.84357212301587303</v>
      </c>
      <c r="AN83" s="18">
        <f t="shared" ref="AN83:AN117" si="42">IF(R83&lt;&gt;"",IF(AND(AC83/(7*24*60)&lt;=1,AC83/(7*24*60)&gt;0),1,""),"")</f>
        <v>1</v>
      </c>
      <c r="AO83" s="24">
        <f t="shared" ref="AO83:AO117" ca="1" si="43">IF(R83&lt;&gt;"",IF(RAND()&lt;=0.02,1,0),0)</f>
        <v>0</v>
      </c>
    </row>
    <row r="84" spans="1:41" x14ac:dyDescent="0.35">
      <c r="A84" s="92">
        <v>67</v>
      </c>
      <c r="B84" s="17">
        <f>Variables!M$8</f>
        <v>100</v>
      </c>
      <c r="C84" s="18">
        <f t="shared" si="26"/>
        <v>6700</v>
      </c>
      <c r="D84" s="22">
        <f t="shared" si="27"/>
        <v>710</v>
      </c>
      <c r="E84" s="17">
        <v>50</v>
      </c>
      <c r="F84" s="1">
        <f t="shared" si="28"/>
        <v>7410</v>
      </c>
      <c r="G84" s="1">
        <f>Variables!M$12</f>
        <v>60</v>
      </c>
      <c r="H84" s="18">
        <f t="shared" si="29"/>
        <v>7470</v>
      </c>
      <c r="I84" s="22">
        <f t="shared" si="30"/>
        <v>0</v>
      </c>
      <c r="J84" s="17">
        <f t="shared" si="31"/>
        <v>7470</v>
      </c>
      <c r="K84" s="1">
        <f>Variables!M$14</f>
        <v>93.54</v>
      </c>
      <c r="L84" s="18">
        <f t="shared" si="32"/>
        <v>7563.54</v>
      </c>
      <c r="M84" s="22">
        <f t="shared" si="33"/>
        <v>100</v>
      </c>
      <c r="N84" s="17">
        <f>Variables!M$16</f>
        <v>100</v>
      </c>
      <c r="O84" s="1">
        <f t="shared" si="34"/>
        <v>7663.54</v>
      </c>
      <c r="P84" s="1">
        <f>Variables!M$19</f>
        <v>20</v>
      </c>
      <c r="Q84" s="18">
        <f t="shared" si="35"/>
        <v>7683.54</v>
      </c>
      <c r="R84" s="24">
        <f>IF(A84&lt;=(FLOOR(INT(Variables!D$10) / Variables!D$13, 1)*Variables!D$13),IF(R83=Variables!D$13,1,R83+1),"")</f>
        <v>3</v>
      </c>
      <c r="S84" s="100">
        <f t="shared" si="36"/>
        <v>550.00000000000091</v>
      </c>
      <c r="T84" s="17">
        <f t="shared" si="37"/>
        <v>7683.54</v>
      </c>
      <c r="U84" s="1">
        <f>IF(R84&lt;&gt;"",INDEX(T84:T191, MATCH(Variables!D$13,R84:R191,0))-T84,"")</f>
        <v>550.00000000000091</v>
      </c>
      <c r="V84" s="1">
        <f>IF(R84&lt;&gt;"",IF(MOD(R84,Variables!D$13)=0,Variables!D$15,0),"")</f>
        <v>0</v>
      </c>
      <c r="W84" s="1">
        <f>IF(R84&lt;&gt;"",IF(R84=Variables!D$13,T84+V84,0),"")</f>
        <v>0</v>
      </c>
      <c r="X84" s="18">
        <f>IF(R84&lt;&gt;"",INDEX(W84:W183,MATCH(Variables!D$13,R84:R183,0)),"")</f>
        <v>8353.5400000000009</v>
      </c>
      <c r="Y84" s="22">
        <f t="shared" si="38"/>
        <v>149.66699999999946</v>
      </c>
      <c r="Z84" s="17">
        <f>IF(R84&lt;&gt;"",IF(R84=1,Variables!M$21,0),"")</f>
        <v>0</v>
      </c>
      <c r="AA84" s="1">
        <f t="shared" si="39"/>
        <v>8503.2070000000003</v>
      </c>
      <c r="AB84" s="1">
        <f>IF(R84&lt;&gt;"",Variables!M$23,"")</f>
        <v>25</v>
      </c>
      <c r="AC84" s="18">
        <f t="shared" si="40"/>
        <v>8528.2070000000003</v>
      </c>
      <c r="AD84" s="24">
        <f>IF(R84&lt;&gt;"",IF(AC84&lt;Variables!D$9,AC84-C84,""),"")</f>
        <v>1828.2070000000003</v>
      </c>
      <c r="AE84" s="26">
        <f>IF(R84&lt;&gt;"",IF(AC84&lt;Variables!D$9,D84,0),"")</f>
        <v>710</v>
      </c>
      <c r="AF84" s="26">
        <f>IF(R84&lt;&gt;"",IF(AC84&lt;Variables!D$9,I84,0),"")</f>
        <v>0</v>
      </c>
      <c r="AG84" s="26">
        <f>IF(R84&lt;&gt;"",IF(AC84&lt;Variables!D$9,M84,0),"")</f>
        <v>100</v>
      </c>
      <c r="AH84" s="26">
        <f>IF(R84&lt;&gt;"",IF(AC84&lt;Variables!D$9,S84,0),"")</f>
        <v>550.00000000000091</v>
      </c>
      <c r="AI84" s="26">
        <f>IF(R84&lt;&gt;"",IF(AC84&lt;Variables!D$9,Y84,0),"")</f>
        <v>149.66699999999946</v>
      </c>
      <c r="AJ84" s="24">
        <f t="shared" si="41"/>
        <v>1509.6670000000004</v>
      </c>
      <c r="AK84" s="26">
        <f t="shared" si="24"/>
        <v>30.470116666666673</v>
      </c>
      <c r="AL84" s="24">
        <f t="shared" si="25"/>
        <v>0</v>
      </c>
      <c r="AM84" s="104">
        <f>IF(AND(R84&lt;&gt;"",AC84&lt;Variables!D$9),AC84/(7*24*60),"")</f>
        <v>0.84605228174603175</v>
      </c>
      <c r="AN84" s="18">
        <f t="shared" si="42"/>
        <v>1</v>
      </c>
      <c r="AO84" s="24">
        <f t="shared" ca="1" si="43"/>
        <v>0</v>
      </c>
    </row>
    <row r="85" spans="1:41" x14ac:dyDescent="0.35">
      <c r="A85" s="92">
        <v>68</v>
      </c>
      <c r="B85" s="17">
        <f>Variables!M$8</f>
        <v>100</v>
      </c>
      <c r="C85" s="18">
        <f t="shared" si="26"/>
        <v>6800</v>
      </c>
      <c r="D85" s="22">
        <f t="shared" si="27"/>
        <v>720</v>
      </c>
      <c r="E85" s="17">
        <v>50</v>
      </c>
      <c r="F85" s="1">
        <f t="shared" si="28"/>
        <v>7520</v>
      </c>
      <c r="G85" s="1">
        <f>Variables!M$12</f>
        <v>60</v>
      </c>
      <c r="H85" s="18">
        <f t="shared" si="29"/>
        <v>7580</v>
      </c>
      <c r="I85" s="22">
        <f t="shared" si="30"/>
        <v>0</v>
      </c>
      <c r="J85" s="17">
        <f t="shared" si="31"/>
        <v>7580</v>
      </c>
      <c r="K85" s="1">
        <f>Variables!M$14</f>
        <v>93.54</v>
      </c>
      <c r="L85" s="18">
        <f t="shared" si="32"/>
        <v>7673.54</v>
      </c>
      <c r="M85" s="22">
        <f t="shared" si="33"/>
        <v>100</v>
      </c>
      <c r="N85" s="17">
        <f>Variables!M$16</f>
        <v>100</v>
      </c>
      <c r="O85" s="1">
        <f t="shared" si="34"/>
        <v>7773.54</v>
      </c>
      <c r="P85" s="1">
        <f>Variables!M$19</f>
        <v>20</v>
      </c>
      <c r="Q85" s="18">
        <f t="shared" si="35"/>
        <v>7793.54</v>
      </c>
      <c r="R85" s="24">
        <f>IF(A85&lt;=(FLOOR(INT(Variables!D$10) / Variables!D$13, 1)*Variables!D$13),IF(R84=Variables!D$13,1,R84+1),"")</f>
        <v>4</v>
      </c>
      <c r="S85" s="100">
        <f t="shared" si="36"/>
        <v>440.00000000000091</v>
      </c>
      <c r="T85" s="17">
        <f t="shared" si="37"/>
        <v>7793.54</v>
      </c>
      <c r="U85" s="1">
        <f>IF(R85&lt;&gt;"",INDEX(T85:T192, MATCH(Variables!D$13,R85:R192,0))-T85,"")</f>
        <v>440.00000000000091</v>
      </c>
      <c r="V85" s="1">
        <f>IF(R85&lt;&gt;"",IF(MOD(R85,Variables!D$13)=0,Variables!D$15,0),"")</f>
        <v>0</v>
      </c>
      <c r="W85" s="1">
        <f>IF(R85&lt;&gt;"",IF(R85=Variables!D$13,T85+V85,0),"")</f>
        <v>0</v>
      </c>
      <c r="X85" s="18">
        <f>IF(R85&lt;&gt;"",INDEX(W85:W184,MATCH(Variables!D$13,R85:R184,0)),"")</f>
        <v>8353.5400000000009</v>
      </c>
      <c r="Y85" s="22">
        <f t="shared" si="38"/>
        <v>174.66699999999946</v>
      </c>
      <c r="Z85" s="17">
        <f>IF(R85&lt;&gt;"",IF(R85=1,Variables!M$21,0),"")</f>
        <v>0</v>
      </c>
      <c r="AA85" s="1">
        <f t="shared" si="39"/>
        <v>8528.2070000000003</v>
      </c>
      <c r="AB85" s="1">
        <f>IF(R85&lt;&gt;"",Variables!M$23,"")</f>
        <v>25</v>
      </c>
      <c r="AC85" s="18">
        <f t="shared" si="40"/>
        <v>8553.2070000000003</v>
      </c>
      <c r="AD85" s="24">
        <f>IF(R85&lt;&gt;"",IF(AC85&lt;Variables!D$9,AC85-C85,""),"")</f>
        <v>1753.2070000000003</v>
      </c>
      <c r="AE85" s="26">
        <f>IF(R85&lt;&gt;"",IF(AC85&lt;Variables!D$9,D85,0),"")</f>
        <v>720</v>
      </c>
      <c r="AF85" s="26">
        <f>IF(R85&lt;&gt;"",IF(AC85&lt;Variables!D$9,I85,0),"")</f>
        <v>0</v>
      </c>
      <c r="AG85" s="26">
        <f>IF(R85&lt;&gt;"",IF(AC85&lt;Variables!D$9,M85,0),"")</f>
        <v>100</v>
      </c>
      <c r="AH85" s="26">
        <f>IF(R85&lt;&gt;"",IF(AC85&lt;Variables!D$9,S85,0),"")</f>
        <v>440.00000000000091</v>
      </c>
      <c r="AI85" s="26">
        <f>IF(R85&lt;&gt;"",IF(AC85&lt;Variables!D$9,Y85,0),"")</f>
        <v>174.66699999999946</v>
      </c>
      <c r="AJ85" s="24">
        <f t="shared" si="41"/>
        <v>1434.6670000000004</v>
      </c>
      <c r="AK85" s="26">
        <f t="shared" si="24"/>
        <v>29.220116666666673</v>
      </c>
      <c r="AL85" s="24">
        <f t="shared" si="25"/>
        <v>0</v>
      </c>
      <c r="AM85" s="104">
        <f>IF(AND(R85&lt;&gt;"",AC85&lt;Variables!D$9),AC85/(7*24*60),"")</f>
        <v>0.84853244047619047</v>
      </c>
      <c r="AN85" s="18">
        <f t="shared" si="42"/>
        <v>1</v>
      </c>
      <c r="AO85" s="24">
        <f t="shared" ca="1" si="43"/>
        <v>0</v>
      </c>
    </row>
    <row r="86" spans="1:41" x14ac:dyDescent="0.35">
      <c r="A86" s="92">
        <v>69</v>
      </c>
      <c r="B86" s="17">
        <f>Variables!M$8</f>
        <v>100</v>
      </c>
      <c r="C86" s="18">
        <f t="shared" si="26"/>
        <v>6900</v>
      </c>
      <c r="D86" s="22">
        <f t="shared" si="27"/>
        <v>730</v>
      </c>
      <c r="E86" s="17">
        <v>50</v>
      </c>
      <c r="F86" s="1">
        <f t="shared" si="28"/>
        <v>7630</v>
      </c>
      <c r="G86" s="1">
        <f>Variables!M$12</f>
        <v>60</v>
      </c>
      <c r="H86" s="18">
        <f t="shared" si="29"/>
        <v>7690</v>
      </c>
      <c r="I86" s="22">
        <f t="shared" si="30"/>
        <v>0</v>
      </c>
      <c r="J86" s="17">
        <f t="shared" si="31"/>
        <v>7690</v>
      </c>
      <c r="K86" s="1">
        <f>Variables!M$14</f>
        <v>93.54</v>
      </c>
      <c r="L86" s="18">
        <f t="shared" si="32"/>
        <v>7783.54</v>
      </c>
      <c r="M86" s="22">
        <f t="shared" si="33"/>
        <v>100</v>
      </c>
      <c r="N86" s="17">
        <f>Variables!M$16</f>
        <v>100</v>
      </c>
      <c r="O86" s="1">
        <f t="shared" si="34"/>
        <v>7883.54</v>
      </c>
      <c r="P86" s="1">
        <f>Variables!M$19</f>
        <v>20</v>
      </c>
      <c r="Q86" s="18">
        <f t="shared" si="35"/>
        <v>7903.54</v>
      </c>
      <c r="R86" s="24">
        <f>IF(A86&lt;=(FLOOR(INT(Variables!D$10) / Variables!D$13, 1)*Variables!D$13),IF(R85=Variables!D$13,1,R85+1),"")</f>
        <v>5</v>
      </c>
      <c r="S86" s="100">
        <f t="shared" si="36"/>
        <v>330.00000000000091</v>
      </c>
      <c r="T86" s="17">
        <f t="shared" si="37"/>
        <v>7903.54</v>
      </c>
      <c r="U86" s="1">
        <f>IF(R86&lt;&gt;"",INDEX(T86:T193, MATCH(Variables!D$13,R86:R193,0))-T86,"")</f>
        <v>330.00000000000091</v>
      </c>
      <c r="V86" s="1">
        <f>IF(R86&lt;&gt;"",IF(MOD(R86,Variables!D$13)=0,Variables!D$15,0),"")</f>
        <v>0</v>
      </c>
      <c r="W86" s="1">
        <f>IF(R86&lt;&gt;"",IF(R86=Variables!D$13,T86+V86,0),"")</f>
        <v>0</v>
      </c>
      <c r="X86" s="18">
        <f>IF(R86&lt;&gt;"",INDEX(W86:W185,MATCH(Variables!D$13,R86:R185,0)),"")</f>
        <v>8353.5400000000009</v>
      </c>
      <c r="Y86" s="22">
        <f t="shared" si="38"/>
        <v>199.66699999999946</v>
      </c>
      <c r="Z86" s="17">
        <f>IF(R86&lt;&gt;"",IF(R86=1,Variables!M$21,0),"")</f>
        <v>0</v>
      </c>
      <c r="AA86" s="1">
        <f t="shared" si="39"/>
        <v>8553.2070000000003</v>
      </c>
      <c r="AB86" s="1">
        <f>IF(R86&lt;&gt;"",Variables!M$23,"")</f>
        <v>25</v>
      </c>
      <c r="AC86" s="18">
        <f t="shared" si="40"/>
        <v>8578.2070000000003</v>
      </c>
      <c r="AD86" s="24">
        <f>IF(R86&lt;&gt;"",IF(AC86&lt;Variables!D$9,AC86-C86,""),"")</f>
        <v>1678.2070000000003</v>
      </c>
      <c r="AE86" s="26">
        <f>IF(R86&lt;&gt;"",IF(AC86&lt;Variables!D$9,D86,0),"")</f>
        <v>730</v>
      </c>
      <c r="AF86" s="26">
        <f>IF(R86&lt;&gt;"",IF(AC86&lt;Variables!D$9,I86,0),"")</f>
        <v>0</v>
      </c>
      <c r="AG86" s="26">
        <f>IF(R86&lt;&gt;"",IF(AC86&lt;Variables!D$9,M86,0),"")</f>
        <v>100</v>
      </c>
      <c r="AH86" s="26">
        <f>IF(R86&lt;&gt;"",IF(AC86&lt;Variables!D$9,S86,0),"")</f>
        <v>330.00000000000091</v>
      </c>
      <c r="AI86" s="26">
        <f>IF(R86&lt;&gt;"",IF(AC86&lt;Variables!D$9,Y86,0),"")</f>
        <v>199.66699999999946</v>
      </c>
      <c r="AJ86" s="24">
        <f t="shared" si="41"/>
        <v>1359.6670000000004</v>
      </c>
      <c r="AK86" s="26">
        <f t="shared" si="24"/>
        <v>27.970116666666673</v>
      </c>
      <c r="AL86" s="24">
        <f t="shared" si="25"/>
        <v>0</v>
      </c>
      <c r="AM86" s="104">
        <f>IF(AND(R86&lt;&gt;"",AC86&lt;Variables!D$9),AC86/(7*24*60),"")</f>
        <v>0.8510125992063492</v>
      </c>
      <c r="AN86" s="18">
        <f t="shared" si="42"/>
        <v>1</v>
      </c>
      <c r="AO86" s="24">
        <f t="shared" ca="1" si="43"/>
        <v>0</v>
      </c>
    </row>
    <row r="87" spans="1:41" x14ac:dyDescent="0.35">
      <c r="A87" s="92">
        <v>70</v>
      </c>
      <c r="B87" s="17">
        <f>Variables!M$8</f>
        <v>100</v>
      </c>
      <c r="C87" s="18">
        <f t="shared" si="26"/>
        <v>7000</v>
      </c>
      <c r="D87" s="22">
        <f t="shared" si="27"/>
        <v>740</v>
      </c>
      <c r="E87" s="17">
        <v>50</v>
      </c>
      <c r="F87" s="1">
        <f t="shared" si="28"/>
        <v>7740</v>
      </c>
      <c r="G87" s="1">
        <f>Variables!M$12</f>
        <v>60</v>
      </c>
      <c r="H87" s="18">
        <f t="shared" si="29"/>
        <v>7800</v>
      </c>
      <c r="I87" s="22">
        <f t="shared" si="30"/>
        <v>0</v>
      </c>
      <c r="J87" s="17">
        <f t="shared" si="31"/>
        <v>7800</v>
      </c>
      <c r="K87" s="1">
        <f>Variables!M$14</f>
        <v>93.54</v>
      </c>
      <c r="L87" s="18">
        <f t="shared" si="32"/>
        <v>7893.54</v>
      </c>
      <c r="M87" s="22">
        <f t="shared" si="33"/>
        <v>100</v>
      </c>
      <c r="N87" s="17">
        <f>Variables!M$16</f>
        <v>100</v>
      </c>
      <c r="O87" s="1">
        <f t="shared" si="34"/>
        <v>7993.54</v>
      </c>
      <c r="P87" s="1">
        <f>Variables!M$19</f>
        <v>20</v>
      </c>
      <c r="Q87" s="18">
        <f t="shared" si="35"/>
        <v>8013.54</v>
      </c>
      <c r="R87" s="24">
        <f>IF(A87&lt;=(FLOOR(INT(Variables!D$10) / Variables!D$13, 1)*Variables!D$13),IF(R86=Variables!D$13,1,R86+1),"")</f>
        <v>6</v>
      </c>
      <c r="S87" s="100">
        <f t="shared" si="36"/>
        <v>220.00000000000091</v>
      </c>
      <c r="T87" s="17">
        <f t="shared" si="37"/>
        <v>8013.54</v>
      </c>
      <c r="U87" s="1">
        <f>IF(R87&lt;&gt;"",INDEX(T87:T194, MATCH(Variables!D$13,R87:R194,0))-T87,"")</f>
        <v>220.00000000000091</v>
      </c>
      <c r="V87" s="1">
        <f>IF(R87&lt;&gt;"",IF(MOD(R87,Variables!D$13)=0,Variables!D$15,0),"")</f>
        <v>0</v>
      </c>
      <c r="W87" s="1">
        <f>IF(R87&lt;&gt;"",IF(R87=Variables!D$13,T87+V87,0),"")</f>
        <v>0</v>
      </c>
      <c r="X87" s="18">
        <f>IF(R87&lt;&gt;"",INDEX(W87:W186,MATCH(Variables!D$13,R87:R186,0)),"")</f>
        <v>8353.5400000000009</v>
      </c>
      <c r="Y87" s="22">
        <f t="shared" si="38"/>
        <v>224.66699999999946</v>
      </c>
      <c r="Z87" s="17">
        <f>IF(R87&lt;&gt;"",IF(R87=1,Variables!M$21,0),"")</f>
        <v>0</v>
      </c>
      <c r="AA87" s="1">
        <f t="shared" si="39"/>
        <v>8578.2070000000003</v>
      </c>
      <c r="AB87" s="1">
        <f>IF(R87&lt;&gt;"",Variables!M$23,"")</f>
        <v>25</v>
      </c>
      <c r="AC87" s="18">
        <f t="shared" si="40"/>
        <v>8603.2070000000003</v>
      </c>
      <c r="AD87" s="24">
        <f>IF(R87&lt;&gt;"",IF(AC87&lt;Variables!D$9,AC87-C87,""),"")</f>
        <v>1603.2070000000003</v>
      </c>
      <c r="AE87" s="26">
        <f>IF(R87&lt;&gt;"",IF(AC87&lt;Variables!D$9,D87,0),"")</f>
        <v>740</v>
      </c>
      <c r="AF87" s="26">
        <f>IF(R87&lt;&gt;"",IF(AC87&lt;Variables!D$9,I87,0),"")</f>
        <v>0</v>
      </c>
      <c r="AG87" s="26">
        <f>IF(R87&lt;&gt;"",IF(AC87&lt;Variables!D$9,M87,0),"")</f>
        <v>100</v>
      </c>
      <c r="AH87" s="26">
        <f>IF(R87&lt;&gt;"",IF(AC87&lt;Variables!D$9,S87,0),"")</f>
        <v>220.00000000000091</v>
      </c>
      <c r="AI87" s="26">
        <f>IF(R87&lt;&gt;"",IF(AC87&lt;Variables!D$9,Y87,0),"")</f>
        <v>224.66699999999946</v>
      </c>
      <c r="AJ87" s="24">
        <f t="shared" si="41"/>
        <v>1284.6670000000004</v>
      </c>
      <c r="AK87" s="26">
        <f t="shared" si="24"/>
        <v>26.720116666666673</v>
      </c>
      <c r="AL87" s="24">
        <f t="shared" si="25"/>
        <v>0</v>
      </c>
      <c r="AM87" s="104">
        <f>IF(AND(R87&lt;&gt;"",AC87&lt;Variables!D$9),AC87/(7*24*60),"")</f>
        <v>0.85349275793650792</v>
      </c>
      <c r="AN87" s="18">
        <f t="shared" si="42"/>
        <v>1</v>
      </c>
      <c r="AO87" s="24">
        <f t="shared" ca="1" si="43"/>
        <v>0</v>
      </c>
    </row>
    <row r="88" spans="1:41" x14ac:dyDescent="0.35">
      <c r="A88" s="92">
        <v>71</v>
      </c>
      <c r="B88" s="17">
        <f>Variables!M$8</f>
        <v>100</v>
      </c>
      <c r="C88" s="18">
        <f t="shared" si="26"/>
        <v>7100</v>
      </c>
      <c r="D88" s="22">
        <f t="shared" si="27"/>
        <v>750</v>
      </c>
      <c r="E88" s="17">
        <v>50</v>
      </c>
      <c r="F88" s="1">
        <f t="shared" si="28"/>
        <v>7850</v>
      </c>
      <c r="G88" s="1">
        <f>Variables!M$12</f>
        <v>60</v>
      </c>
      <c r="H88" s="18">
        <f t="shared" si="29"/>
        <v>7910</v>
      </c>
      <c r="I88" s="22">
        <f t="shared" si="30"/>
        <v>0</v>
      </c>
      <c r="J88" s="17">
        <f t="shared" si="31"/>
        <v>7910</v>
      </c>
      <c r="K88" s="1">
        <f>Variables!M$14</f>
        <v>93.54</v>
      </c>
      <c r="L88" s="18">
        <f t="shared" si="32"/>
        <v>8003.54</v>
      </c>
      <c r="M88" s="22">
        <f t="shared" si="33"/>
        <v>100</v>
      </c>
      <c r="N88" s="17">
        <f>Variables!M$16</f>
        <v>100</v>
      </c>
      <c r="O88" s="1">
        <f t="shared" si="34"/>
        <v>8103.54</v>
      </c>
      <c r="P88" s="1">
        <f>Variables!M$19</f>
        <v>20</v>
      </c>
      <c r="Q88" s="18">
        <f t="shared" si="35"/>
        <v>8123.54</v>
      </c>
      <c r="R88" s="24">
        <f>IF(A88&lt;=(FLOOR(INT(Variables!D$10) / Variables!D$13, 1)*Variables!D$13),IF(R87=Variables!D$13,1,R87+1),"")</f>
        <v>7</v>
      </c>
      <c r="S88" s="100">
        <f t="shared" si="36"/>
        <v>110.00000000000091</v>
      </c>
      <c r="T88" s="17">
        <f t="shared" si="37"/>
        <v>8123.54</v>
      </c>
      <c r="U88" s="1">
        <f>IF(R88&lt;&gt;"",INDEX(T88:T195, MATCH(Variables!D$13,R88:R195,0))-T88,"")</f>
        <v>110.00000000000091</v>
      </c>
      <c r="V88" s="1">
        <f>IF(R88&lt;&gt;"",IF(MOD(R88,Variables!D$13)=0,Variables!D$15,0),"")</f>
        <v>0</v>
      </c>
      <c r="W88" s="1">
        <f>IF(R88&lt;&gt;"",IF(R88=Variables!D$13,T88+V88,0),"")</f>
        <v>0</v>
      </c>
      <c r="X88" s="18">
        <f>IF(R88&lt;&gt;"",INDEX(W88:W187,MATCH(Variables!D$13,R88:R187,0)),"")</f>
        <v>8353.5400000000009</v>
      </c>
      <c r="Y88" s="22">
        <f t="shared" si="38"/>
        <v>249.66699999999946</v>
      </c>
      <c r="Z88" s="17">
        <f>IF(R88&lt;&gt;"",IF(R88=1,Variables!M$21,0),"")</f>
        <v>0</v>
      </c>
      <c r="AA88" s="1">
        <f t="shared" si="39"/>
        <v>8603.2070000000003</v>
      </c>
      <c r="AB88" s="1">
        <f>IF(R88&lt;&gt;"",Variables!M$23,"")</f>
        <v>25</v>
      </c>
      <c r="AC88" s="18">
        <f t="shared" si="40"/>
        <v>8628.2070000000003</v>
      </c>
      <c r="AD88" s="24">
        <f>IF(R88&lt;&gt;"",IF(AC88&lt;Variables!D$9,AC88-C88,""),"")</f>
        <v>1528.2070000000003</v>
      </c>
      <c r="AE88" s="26">
        <f>IF(R88&lt;&gt;"",IF(AC88&lt;Variables!D$9,D88,0),"")</f>
        <v>750</v>
      </c>
      <c r="AF88" s="26">
        <f>IF(R88&lt;&gt;"",IF(AC88&lt;Variables!D$9,I88,0),"")</f>
        <v>0</v>
      </c>
      <c r="AG88" s="26">
        <f>IF(R88&lt;&gt;"",IF(AC88&lt;Variables!D$9,M88,0),"")</f>
        <v>100</v>
      </c>
      <c r="AH88" s="26">
        <f>IF(R88&lt;&gt;"",IF(AC88&lt;Variables!D$9,S88,0),"")</f>
        <v>110.00000000000091</v>
      </c>
      <c r="AI88" s="26">
        <f>IF(R88&lt;&gt;"",IF(AC88&lt;Variables!D$9,Y88,0),"")</f>
        <v>249.66699999999946</v>
      </c>
      <c r="AJ88" s="24">
        <f t="shared" si="41"/>
        <v>1209.6670000000004</v>
      </c>
      <c r="AK88" s="26">
        <f t="shared" si="24"/>
        <v>25.470116666666673</v>
      </c>
      <c r="AL88" s="24">
        <f t="shared" si="25"/>
        <v>0</v>
      </c>
      <c r="AM88" s="104">
        <f>IF(AND(R88&lt;&gt;"",AC88&lt;Variables!D$9),AC88/(7*24*60),"")</f>
        <v>0.85597291666666675</v>
      </c>
      <c r="AN88" s="18">
        <f t="shared" si="42"/>
        <v>1</v>
      </c>
      <c r="AO88" s="24">
        <f t="shared" ca="1" si="43"/>
        <v>0</v>
      </c>
    </row>
    <row r="89" spans="1:41" x14ac:dyDescent="0.35">
      <c r="A89" s="92">
        <v>72</v>
      </c>
      <c r="B89" s="17">
        <f>Variables!M$8</f>
        <v>100</v>
      </c>
      <c r="C89" s="18">
        <f t="shared" si="26"/>
        <v>7200</v>
      </c>
      <c r="D89" s="22">
        <f t="shared" si="27"/>
        <v>760</v>
      </c>
      <c r="E89" s="17">
        <v>50</v>
      </c>
      <c r="F89" s="1">
        <f t="shared" si="28"/>
        <v>7960</v>
      </c>
      <c r="G89" s="1">
        <f>Variables!M$12</f>
        <v>60</v>
      </c>
      <c r="H89" s="18">
        <f t="shared" si="29"/>
        <v>8020</v>
      </c>
      <c r="I89" s="22">
        <f t="shared" si="30"/>
        <v>0</v>
      </c>
      <c r="J89" s="17">
        <f t="shared" si="31"/>
        <v>8020</v>
      </c>
      <c r="K89" s="1">
        <f>Variables!M$14</f>
        <v>93.54</v>
      </c>
      <c r="L89" s="18">
        <f t="shared" si="32"/>
        <v>8113.54</v>
      </c>
      <c r="M89" s="22">
        <f t="shared" si="33"/>
        <v>100.00000000000091</v>
      </c>
      <c r="N89" s="17">
        <f>Variables!M$16</f>
        <v>100</v>
      </c>
      <c r="O89" s="1">
        <f t="shared" si="34"/>
        <v>8213.5400000000009</v>
      </c>
      <c r="P89" s="1">
        <f>Variables!M$19</f>
        <v>20</v>
      </c>
      <c r="Q89" s="18">
        <f t="shared" si="35"/>
        <v>8233.5400000000009</v>
      </c>
      <c r="R89" s="24">
        <f>IF(A89&lt;=(FLOOR(INT(Variables!D$10) / Variables!D$13, 1)*Variables!D$13),IF(R88=Variables!D$13,1,R88+1),"")</f>
        <v>8</v>
      </c>
      <c r="S89" s="100">
        <f t="shared" si="36"/>
        <v>0</v>
      </c>
      <c r="T89" s="17">
        <f t="shared" si="37"/>
        <v>8233.5400000000009</v>
      </c>
      <c r="U89" s="1">
        <f>IF(R89&lt;&gt;"",INDEX(T89:T196, MATCH(Variables!D$13,R89:R196,0))-T89,"")</f>
        <v>0</v>
      </c>
      <c r="V89" s="1">
        <f>IF(R89&lt;&gt;"",IF(MOD(R89,Variables!D$13)=0,Variables!D$15,0),"")</f>
        <v>120</v>
      </c>
      <c r="W89" s="1">
        <f>IF(R89&lt;&gt;"",IF(R89=Variables!D$13,T89+V89,0),"")</f>
        <v>8353.5400000000009</v>
      </c>
      <c r="X89" s="18">
        <f>IF(R89&lt;&gt;"",INDEX(W89:W188,MATCH(Variables!D$13,R89:R188,0)),"")</f>
        <v>8353.5400000000009</v>
      </c>
      <c r="Y89" s="22">
        <f t="shared" si="38"/>
        <v>274.66699999999946</v>
      </c>
      <c r="Z89" s="17">
        <f>IF(R89&lt;&gt;"",IF(R89=1,Variables!M$21,0),"")</f>
        <v>0</v>
      </c>
      <c r="AA89" s="1">
        <f t="shared" si="39"/>
        <v>8628.2070000000003</v>
      </c>
      <c r="AB89" s="1">
        <f>IF(R89&lt;&gt;"",Variables!M$23,"")</f>
        <v>25</v>
      </c>
      <c r="AC89" s="18">
        <f t="shared" si="40"/>
        <v>8653.2070000000003</v>
      </c>
      <c r="AD89" s="24">
        <f>IF(R89&lt;&gt;"",IF(AC89&lt;Variables!D$9,AC89-C89,""),"")</f>
        <v>1453.2070000000003</v>
      </c>
      <c r="AE89" s="26">
        <f>IF(R89&lt;&gt;"",IF(AC89&lt;Variables!D$9,D89,0),"")</f>
        <v>760</v>
      </c>
      <c r="AF89" s="26">
        <f>IF(R89&lt;&gt;"",IF(AC89&lt;Variables!D$9,I89,0),"")</f>
        <v>0</v>
      </c>
      <c r="AG89" s="26">
        <f>IF(R89&lt;&gt;"",IF(AC89&lt;Variables!D$9,M89,0),"")</f>
        <v>100.00000000000091</v>
      </c>
      <c r="AH89" s="26">
        <f>IF(R89&lt;&gt;"",IF(AC89&lt;Variables!D$9,S89,0),"")</f>
        <v>0</v>
      </c>
      <c r="AI89" s="26">
        <f>IF(R89&lt;&gt;"",IF(AC89&lt;Variables!D$9,Y89,0),"")</f>
        <v>274.66699999999946</v>
      </c>
      <c r="AJ89" s="24">
        <f t="shared" si="41"/>
        <v>1134.6670000000004</v>
      </c>
      <c r="AK89" s="26">
        <f t="shared" si="24"/>
        <v>24.220116666666673</v>
      </c>
      <c r="AL89" s="24">
        <f t="shared" si="25"/>
        <v>0</v>
      </c>
      <c r="AM89" s="104">
        <f>IF(AND(R89&lt;&gt;"",AC89&lt;Variables!D$9),AC89/(7*24*60),"")</f>
        <v>0.85845307539682547</v>
      </c>
      <c r="AN89" s="18">
        <f t="shared" si="42"/>
        <v>1</v>
      </c>
      <c r="AO89" s="24">
        <f t="shared" ca="1" si="43"/>
        <v>0</v>
      </c>
    </row>
    <row r="90" spans="1:41" x14ac:dyDescent="0.35">
      <c r="A90" s="92">
        <v>73</v>
      </c>
      <c r="B90" s="17">
        <f>Variables!M$8</f>
        <v>100</v>
      </c>
      <c r="C90" s="18">
        <f t="shared" si="26"/>
        <v>7300</v>
      </c>
      <c r="D90" s="22">
        <f t="shared" si="27"/>
        <v>770</v>
      </c>
      <c r="E90" s="17">
        <v>50</v>
      </c>
      <c r="F90" s="1">
        <f t="shared" si="28"/>
        <v>8070</v>
      </c>
      <c r="G90" s="1">
        <f>Variables!M$12</f>
        <v>60</v>
      </c>
      <c r="H90" s="18">
        <f t="shared" si="29"/>
        <v>8130</v>
      </c>
      <c r="I90" s="22">
        <f t="shared" si="30"/>
        <v>0</v>
      </c>
      <c r="J90" s="17">
        <f t="shared" si="31"/>
        <v>8130</v>
      </c>
      <c r="K90" s="1">
        <f>Variables!M$14</f>
        <v>93.54</v>
      </c>
      <c r="L90" s="18">
        <f t="shared" si="32"/>
        <v>8223.5400000000009</v>
      </c>
      <c r="M90" s="22">
        <f t="shared" si="33"/>
        <v>100</v>
      </c>
      <c r="N90" s="17">
        <f>Variables!M$16</f>
        <v>100</v>
      </c>
      <c r="O90" s="1">
        <f t="shared" si="34"/>
        <v>8323.5400000000009</v>
      </c>
      <c r="P90" s="1">
        <f>Variables!M$19</f>
        <v>20</v>
      </c>
      <c r="Q90" s="18">
        <f t="shared" si="35"/>
        <v>8343.5400000000009</v>
      </c>
      <c r="R90" s="24">
        <f>IF(A90&lt;=(FLOOR(INT(Variables!D$10) / Variables!D$13, 1)*Variables!D$13),IF(R89=Variables!D$13,1,R89+1),"")</f>
        <v>1</v>
      </c>
      <c r="S90" s="100">
        <f t="shared" si="36"/>
        <v>770</v>
      </c>
      <c r="T90" s="17">
        <f t="shared" si="37"/>
        <v>8353.5400000000009</v>
      </c>
      <c r="U90" s="1">
        <f>IF(R90&lt;&gt;"",INDEX(T90:T197, MATCH(Variables!D$13,R90:R197,0))-T90,"")</f>
        <v>760</v>
      </c>
      <c r="V90" s="1">
        <f>IF(R90&lt;&gt;"",IF(MOD(R90,Variables!D$13)=0,Variables!D$15,0),"")</f>
        <v>0</v>
      </c>
      <c r="W90" s="1">
        <f>IF(R90&lt;&gt;"",IF(R90=Variables!D$13,T90+V90,0),"")</f>
        <v>0</v>
      </c>
      <c r="X90" s="18">
        <f>IF(R90&lt;&gt;"",INDEX(W90:W189,MATCH(Variables!D$13,R90:R189,0)),"")</f>
        <v>9233.5400000000009</v>
      </c>
      <c r="Y90" s="22">
        <f t="shared" si="38"/>
        <v>99.666999999999462</v>
      </c>
      <c r="Z90" s="17">
        <f>IF(R90&lt;&gt;"",IF(R90=1,Variables!M$21,0),"")</f>
        <v>99.667000000000002</v>
      </c>
      <c r="AA90" s="1">
        <f t="shared" si="39"/>
        <v>9333.2070000000003</v>
      </c>
      <c r="AB90" s="1">
        <f>IF(R90&lt;&gt;"",Variables!M$23,"")</f>
        <v>25</v>
      </c>
      <c r="AC90" s="18">
        <f t="shared" si="40"/>
        <v>9358.2070000000003</v>
      </c>
      <c r="AD90" s="24">
        <f>IF(R90&lt;&gt;"",IF(AC90&lt;Variables!D$9,AC90-C90,""),"")</f>
        <v>2058.2070000000003</v>
      </c>
      <c r="AE90" s="26">
        <f>IF(R90&lt;&gt;"",IF(AC90&lt;Variables!D$9,D90,0),"")</f>
        <v>770</v>
      </c>
      <c r="AF90" s="26">
        <f>IF(R90&lt;&gt;"",IF(AC90&lt;Variables!D$9,I90,0),"")</f>
        <v>0</v>
      </c>
      <c r="AG90" s="26">
        <f>IF(R90&lt;&gt;"",IF(AC90&lt;Variables!D$9,M90,0),"")</f>
        <v>100</v>
      </c>
      <c r="AH90" s="26">
        <f>IF(R90&lt;&gt;"",IF(AC90&lt;Variables!D$9,S90,0),"")</f>
        <v>770</v>
      </c>
      <c r="AI90" s="26">
        <f>IF(R90&lt;&gt;"",IF(AC90&lt;Variables!D$9,Y90,0),"")</f>
        <v>99.666999999999462</v>
      </c>
      <c r="AJ90" s="24">
        <f t="shared" si="41"/>
        <v>1739.6669999999995</v>
      </c>
      <c r="AK90" s="26">
        <f t="shared" si="24"/>
        <v>34.303450000000005</v>
      </c>
      <c r="AL90" s="24">
        <f t="shared" si="25"/>
        <v>0</v>
      </c>
      <c r="AM90" s="104">
        <f>IF(AND(R90&lt;&gt;"",AC90&lt;Variables!D$9),AC90/(7*24*60),"")</f>
        <v>0.92839355158730164</v>
      </c>
      <c r="AN90" s="18">
        <f t="shared" si="42"/>
        <v>1</v>
      </c>
      <c r="AO90" s="24">
        <f t="shared" ca="1" si="43"/>
        <v>0</v>
      </c>
    </row>
    <row r="91" spans="1:41" x14ac:dyDescent="0.35">
      <c r="A91" s="92">
        <v>74</v>
      </c>
      <c r="B91" s="17">
        <f>Variables!M$8</f>
        <v>100</v>
      </c>
      <c r="C91" s="18">
        <f t="shared" si="26"/>
        <v>7400</v>
      </c>
      <c r="D91" s="22">
        <f t="shared" si="27"/>
        <v>780</v>
      </c>
      <c r="E91" s="17">
        <v>50</v>
      </c>
      <c r="F91" s="1">
        <f t="shared" si="28"/>
        <v>8180</v>
      </c>
      <c r="G91" s="1">
        <f>Variables!M$12</f>
        <v>60</v>
      </c>
      <c r="H91" s="18">
        <f t="shared" si="29"/>
        <v>8240</v>
      </c>
      <c r="I91" s="22">
        <f t="shared" si="30"/>
        <v>0</v>
      </c>
      <c r="J91" s="17">
        <f t="shared" si="31"/>
        <v>8240</v>
      </c>
      <c r="K91" s="1">
        <f>Variables!M$14</f>
        <v>93.54</v>
      </c>
      <c r="L91" s="18">
        <f t="shared" si="32"/>
        <v>8333.5400000000009</v>
      </c>
      <c r="M91" s="22">
        <f t="shared" si="33"/>
        <v>100</v>
      </c>
      <c r="N91" s="17">
        <f>Variables!M$16</f>
        <v>100</v>
      </c>
      <c r="O91" s="1">
        <f t="shared" si="34"/>
        <v>8433.5400000000009</v>
      </c>
      <c r="P91" s="1">
        <f>Variables!M$19</f>
        <v>20</v>
      </c>
      <c r="Q91" s="18">
        <f t="shared" si="35"/>
        <v>8453.5400000000009</v>
      </c>
      <c r="R91" s="24">
        <f>IF(A91&lt;=(FLOOR(INT(Variables!D$10) / Variables!D$13, 1)*Variables!D$13),IF(R90=Variables!D$13,1,R90+1),"")</f>
        <v>2</v>
      </c>
      <c r="S91" s="100">
        <f t="shared" si="36"/>
        <v>660</v>
      </c>
      <c r="T91" s="17">
        <f t="shared" si="37"/>
        <v>8453.5400000000009</v>
      </c>
      <c r="U91" s="1">
        <f>IF(R91&lt;&gt;"",INDEX(T91:T198, MATCH(Variables!D$13,R91:R198,0))-T91,"")</f>
        <v>660</v>
      </c>
      <c r="V91" s="1">
        <f>IF(R91&lt;&gt;"",IF(MOD(R91,Variables!D$13)=0,Variables!D$15,0),"")</f>
        <v>0</v>
      </c>
      <c r="W91" s="1">
        <f>IF(R91&lt;&gt;"",IF(R91=Variables!D$13,T91+V91,0),"")</f>
        <v>0</v>
      </c>
      <c r="X91" s="18">
        <f>IF(R91&lt;&gt;"",INDEX(W91:W190,MATCH(Variables!D$13,R91:R190,0)),"")</f>
        <v>9233.5400000000009</v>
      </c>
      <c r="Y91" s="22">
        <f t="shared" si="38"/>
        <v>124.66699999999946</v>
      </c>
      <c r="Z91" s="17">
        <f>IF(R91&lt;&gt;"",IF(R91=1,Variables!M$21,0),"")</f>
        <v>0</v>
      </c>
      <c r="AA91" s="1">
        <f t="shared" si="39"/>
        <v>9358.2070000000003</v>
      </c>
      <c r="AB91" s="1">
        <f>IF(R91&lt;&gt;"",Variables!M$23,"")</f>
        <v>25</v>
      </c>
      <c r="AC91" s="18">
        <f t="shared" si="40"/>
        <v>9383.2070000000003</v>
      </c>
      <c r="AD91" s="24">
        <f>IF(R91&lt;&gt;"",IF(AC91&lt;Variables!D$9,AC91-C91,""),"")</f>
        <v>1983.2070000000003</v>
      </c>
      <c r="AE91" s="26">
        <f>IF(R91&lt;&gt;"",IF(AC91&lt;Variables!D$9,D91,0),"")</f>
        <v>780</v>
      </c>
      <c r="AF91" s="26">
        <f>IF(R91&lt;&gt;"",IF(AC91&lt;Variables!D$9,I91,0),"")</f>
        <v>0</v>
      </c>
      <c r="AG91" s="26">
        <f>IF(R91&lt;&gt;"",IF(AC91&lt;Variables!D$9,M91,0),"")</f>
        <v>100</v>
      </c>
      <c r="AH91" s="26">
        <f>IF(R91&lt;&gt;"",IF(AC91&lt;Variables!D$9,S91,0),"")</f>
        <v>660</v>
      </c>
      <c r="AI91" s="26">
        <f>IF(R91&lt;&gt;"",IF(AC91&lt;Variables!D$9,Y91,0),"")</f>
        <v>124.66699999999946</v>
      </c>
      <c r="AJ91" s="24">
        <f t="shared" si="41"/>
        <v>1664.6669999999995</v>
      </c>
      <c r="AK91" s="26">
        <f t="shared" si="24"/>
        <v>33.053450000000005</v>
      </c>
      <c r="AL91" s="24">
        <f t="shared" si="25"/>
        <v>0</v>
      </c>
      <c r="AM91" s="104">
        <f>IF(AND(R91&lt;&gt;"",AC91&lt;Variables!D$9),AC91/(7*24*60),"")</f>
        <v>0.93087371031746036</v>
      </c>
      <c r="AN91" s="18">
        <f t="shared" si="42"/>
        <v>1</v>
      </c>
      <c r="AO91" s="24">
        <f t="shared" ca="1" si="43"/>
        <v>0</v>
      </c>
    </row>
    <row r="92" spans="1:41" x14ac:dyDescent="0.35">
      <c r="A92" s="92">
        <v>75</v>
      </c>
      <c r="B92" s="17">
        <f>Variables!M$8</f>
        <v>100</v>
      </c>
      <c r="C92" s="18">
        <f t="shared" si="26"/>
        <v>7500</v>
      </c>
      <c r="D92" s="22">
        <f t="shared" si="27"/>
        <v>790</v>
      </c>
      <c r="E92" s="17">
        <v>50</v>
      </c>
      <c r="F92" s="1">
        <f t="shared" si="28"/>
        <v>8290</v>
      </c>
      <c r="G92" s="1">
        <f>Variables!M$12</f>
        <v>60</v>
      </c>
      <c r="H92" s="18">
        <f t="shared" si="29"/>
        <v>8350</v>
      </c>
      <c r="I92" s="22">
        <f t="shared" si="30"/>
        <v>0</v>
      </c>
      <c r="J92" s="17">
        <f t="shared" si="31"/>
        <v>8350</v>
      </c>
      <c r="K92" s="1">
        <f>Variables!M$14</f>
        <v>93.54</v>
      </c>
      <c r="L92" s="18">
        <f t="shared" si="32"/>
        <v>8443.5400000000009</v>
      </c>
      <c r="M92" s="22">
        <f t="shared" si="33"/>
        <v>100</v>
      </c>
      <c r="N92" s="17">
        <f>Variables!M$16</f>
        <v>100</v>
      </c>
      <c r="O92" s="1">
        <f t="shared" si="34"/>
        <v>8543.5400000000009</v>
      </c>
      <c r="P92" s="1">
        <f>Variables!M$19</f>
        <v>20</v>
      </c>
      <c r="Q92" s="18">
        <f t="shared" si="35"/>
        <v>8563.5400000000009</v>
      </c>
      <c r="R92" s="24">
        <f>IF(A92&lt;=(FLOOR(INT(Variables!D$10) / Variables!D$13, 1)*Variables!D$13),IF(R91=Variables!D$13,1,R91+1),"")</f>
        <v>3</v>
      </c>
      <c r="S92" s="100">
        <f t="shared" si="36"/>
        <v>550</v>
      </c>
      <c r="T92" s="17">
        <f t="shared" si="37"/>
        <v>8563.5400000000009</v>
      </c>
      <c r="U92" s="1">
        <f>IF(R92&lt;&gt;"",INDEX(T92:T199, MATCH(Variables!D$13,R92:R199,0))-T92,"")</f>
        <v>550</v>
      </c>
      <c r="V92" s="1">
        <f>IF(R92&lt;&gt;"",IF(MOD(R92,Variables!D$13)=0,Variables!D$15,0),"")</f>
        <v>0</v>
      </c>
      <c r="W92" s="1">
        <f>IF(R92&lt;&gt;"",IF(R92=Variables!D$13,T92+V92,0),"")</f>
        <v>0</v>
      </c>
      <c r="X92" s="18">
        <f>IF(R92&lt;&gt;"",INDEX(W92:W191,MATCH(Variables!D$13,R92:R191,0)),"")</f>
        <v>9233.5400000000009</v>
      </c>
      <c r="Y92" s="22">
        <f t="shared" si="38"/>
        <v>149.66699999999946</v>
      </c>
      <c r="Z92" s="17">
        <f>IF(R92&lt;&gt;"",IF(R92=1,Variables!M$21,0),"")</f>
        <v>0</v>
      </c>
      <c r="AA92" s="1">
        <f t="shared" si="39"/>
        <v>9383.2070000000003</v>
      </c>
      <c r="AB92" s="1">
        <f>IF(R92&lt;&gt;"",Variables!M$23,"")</f>
        <v>25</v>
      </c>
      <c r="AC92" s="18">
        <f t="shared" si="40"/>
        <v>9408.2070000000003</v>
      </c>
      <c r="AD92" s="24">
        <f>IF(R92&lt;&gt;"",IF(AC92&lt;Variables!D$9,AC92-C92,""),"")</f>
        <v>1908.2070000000003</v>
      </c>
      <c r="AE92" s="26">
        <f>IF(R92&lt;&gt;"",IF(AC92&lt;Variables!D$9,D92,0),"")</f>
        <v>790</v>
      </c>
      <c r="AF92" s="26">
        <f>IF(R92&lt;&gt;"",IF(AC92&lt;Variables!D$9,I92,0),"")</f>
        <v>0</v>
      </c>
      <c r="AG92" s="26">
        <f>IF(R92&lt;&gt;"",IF(AC92&lt;Variables!D$9,M92,0),"")</f>
        <v>100</v>
      </c>
      <c r="AH92" s="26">
        <f>IF(R92&lt;&gt;"",IF(AC92&lt;Variables!D$9,S92,0),"")</f>
        <v>550</v>
      </c>
      <c r="AI92" s="26">
        <f>IF(R92&lt;&gt;"",IF(AC92&lt;Variables!D$9,Y92,0),"")</f>
        <v>149.66699999999946</v>
      </c>
      <c r="AJ92" s="24">
        <f t="shared" si="41"/>
        <v>1589.6669999999995</v>
      </c>
      <c r="AK92" s="26">
        <f t="shared" si="24"/>
        <v>31.803450000000005</v>
      </c>
      <c r="AL92" s="24">
        <f t="shared" si="25"/>
        <v>0</v>
      </c>
      <c r="AM92" s="104">
        <f>IF(AND(R92&lt;&gt;"",AC92&lt;Variables!D$9),AC92/(7*24*60),"")</f>
        <v>0.93335386904761908</v>
      </c>
      <c r="AN92" s="18">
        <f t="shared" si="42"/>
        <v>1</v>
      </c>
      <c r="AO92" s="24">
        <f t="shared" ca="1" si="43"/>
        <v>0</v>
      </c>
    </row>
    <row r="93" spans="1:41" x14ac:dyDescent="0.35">
      <c r="A93" s="92">
        <v>76</v>
      </c>
      <c r="B93" s="17">
        <f>Variables!M$8</f>
        <v>100</v>
      </c>
      <c r="C93" s="18">
        <f t="shared" si="26"/>
        <v>7600</v>
      </c>
      <c r="D93" s="22">
        <f t="shared" si="27"/>
        <v>800</v>
      </c>
      <c r="E93" s="17">
        <v>50</v>
      </c>
      <c r="F93" s="1">
        <f t="shared" si="28"/>
        <v>8400</v>
      </c>
      <c r="G93" s="1">
        <f>Variables!M$12</f>
        <v>60</v>
      </c>
      <c r="H93" s="18">
        <f t="shared" si="29"/>
        <v>8460</v>
      </c>
      <c r="I93" s="22">
        <f t="shared" si="30"/>
        <v>0</v>
      </c>
      <c r="J93" s="17">
        <f t="shared" si="31"/>
        <v>8460</v>
      </c>
      <c r="K93" s="1">
        <f>Variables!M$14</f>
        <v>93.54</v>
      </c>
      <c r="L93" s="18">
        <f t="shared" si="32"/>
        <v>8553.5400000000009</v>
      </c>
      <c r="M93" s="22">
        <f t="shared" si="33"/>
        <v>100</v>
      </c>
      <c r="N93" s="17">
        <f>Variables!M$16</f>
        <v>100</v>
      </c>
      <c r="O93" s="1">
        <f t="shared" si="34"/>
        <v>8653.5400000000009</v>
      </c>
      <c r="P93" s="1">
        <f>Variables!M$19</f>
        <v>20</v>
      </c>
      <c r="Q93" s="18">
        <f t="shared" si="35"/>
        <v>8673.5400000000009</v>
      </c>
      <c r="R93" s="24">
        <f>IF(A93&lt;=(FLOOR(INT(Variables!D$10) / Variables!D$13, 1)*Variables!D$13),IF(R92=Variables!D$13,1,R92+1),"")</f>
        <v>4</v>
      </c>
      <c r="S93" s="100">
        <f t="shared" si="36"/>
        <v>440</v>
      </c>
      <c r="T93" s="17">
        <f t="shared" si="37"/>
        <v>8673.5400000000009</v>
      </c>
      <c r="U93" s="1">
        <f>IF(R93&lt;&gt;"",INDEX(T93:T200, MATCH(Variables!D$13,R93:R200,0))-T93,"")</f>
        <v>440</v>
      </c>
      <c r="V93" s="1">
        <f>IF(R93&lt;&gt;"",IF(MOD(R93,Variables!D$13)=0,Variables!D$15,0),"")</f>
        <v>0</v>
      </c>
      <c r="W93" s="1">
        <f>IF(R93&lt;&gt;"",IF(R93=Variables!D$13,T93+V93,0),"")</f>
        <v>0</v>
      </c>
      <c r="X93" s="18">
        <f>IF(R93&lt;&gt;"",INDEX(W93:W192,MATCH(Variables!D$13,R93:R192,0)),"")</f>
        <v>9233.5400000000009</v>
      </c>
      <c r="Y93" s="22">
        <f t="shared" si="38"/>
        <v>174.66699999999946</v>
      </c>
      <c r="Z93" s="17">
        <f>IF(R93&lt;&gt;"",IF(R93=1,Variables!M$21,0),"")</f>
        <v>0</v>
      </c>
      <c r="AA93" s="1">
        <f t="shared" si="39"/>
        <v>9408.2070000000003</v>
      </c>
      <c r="AB93" s="1">
        <f>IF(R93&lt;&gt;"",Variables!M$23,"")</f>
        <v>25</v>
      </c>
      <c r="AC93" s="18">
        <f t="shared" si="40"/>
        <v>9433.2070000000003</v>
      </c>
      <c r="AD93" s="24">
        <f>IF(R93&lt;&gt;"",IF(AC93&lt;Variables!D$9,AC93-C93,""),"")</f>
        <v>1833.2070000000003</v>
      </c>
      <c r="AE93" s="26">
        <f>IF(R93&lt;&gt;"",IF(AC93&lt;Variables!D$9,D93,0),"")</f>
        <v>800</v>
      </c>
      <c r="AF93" s="26">
        <f>IF(R93&lt;&gt;"",IF(AC93&lt;Variables!D$9,I93,0),"")</f>
        <v>0</v>
      </c>
      <c r="AG93" s="26">
        <f>IF(R93&lt;&gt;"",IF(AC93&lt;Variables!D$9,M93,0),"")</f>
        <v>100</v>
      </c>
      <c r="AH93" s="26">
        <f>IF(R93&lt;&gt;"",IF(AC93&lt;Variables!D$9,S93,0),"")</f>
        <v>440</v>
      </c>
      <c r="AI93" s="26">
        <f>IF(R93&lt;&gt;"",IF(AC93&lt;Variables!D$9,Y93,0),"")</f>
        <v>174.66699999999946</v>
      </c>
      <c r="AJ93" s="24">
        <f t="shared" si="41"/>
        <v>1514.6669999999995</v>
      </c>
      <c r="AK93" s="26">
        <f t="shared" si="24"/>
        <v>30.553450000000005</v>
      </c>
      <c r="AL93" s="24">
        <f t="shared" si="25"/>
        <v>0</v>
      </c>
      <c r="AM93" s="104">
        <f>IF(AND(R93&lt;&gt;"",AC93&lt;Variables!D$9),AC93/(7*24*60),"")</f>
        <v>0.9358340277777778</v>
      </c>
      <c r="AN93" s="18">
        <f t="shared" si="42"/>
        <v>1</v>
      </c>
      <c r="AO93" s="24">
        <f t="shared" ca="1" si="43"/>
        <v>0</v>
      </c>
    </row>
    <row r="94" spans="1:41" x14ac:dyDescent="0.35">
      <c r="A94" s="92">
        <v>77</v>
      </c>
      <c r="B94" s="17">
        <f>Variables!M$8</f>
        <v>100</v>
      </c>
      <c r="C94" s="18">
        <f t="shared" si="26"/>
        <v>7700</v>
      </c>
      <c r="D94" s="22">
        <f t="shared" si="27"/>
        <v>810</v>
      </c>
      <c r="E94" s="17">
        <v>50</v>
      </c>
      <c r="F94" s="1">
        <f t="shared" si="28"/>
        <v>8510</v>
      </c>
      <c r="G94" s="1">
        <f>Variables!M$12</f>
        <v>60</v>
      </c>
      <c r="H94" s="18">
        <f t="shared" si="29"/>
        <v>8570</v>
      </c>
      <c r="I94" s="22">
        <f t="shared" si="30"/>
        <v>0</v>
      </c>
      <c r="J94" s="17">
        <f t="shared" si="31"/>
        <v>8570</v>
      </c>
      <c r="K94" s="1">
        <f>Variables!M$14</f>
        <v>93.54</v>
      </c>
      <c r="L94" s="18">
        <f t="shared" si="32"/>
        <v>8663.5400000000009</v>
      </c>
      <c r="M94" s="22">
        <f t="shared" si="33"/>
        <v>100</v>
      </c>
      <c r="N94" s="17">
        <f>Variables!M$16</f>
        <v>100</v>
      </c>
      <c r="O94" s="1">
        <f t="shared" si="34"/>
        <v>8763.5400000000009</v>
      </c>
      <c r="P94" s="1">
        <f>Variables!M$19</f>
        <v>20</v>
      </c>
      <c r="Q94" s="18">
        <f t="shared" si="35"/>
        <v>8783.5400000000009</v>
      </c>
      <c r="R94" s="24">
        <f>IF(A94&lt;=(FLOOR(INT(Variables!D$10) / Variables!D$13, 1)*Variables!D$13),IF(R93=Variables!D$13,1,R93+1),"")</f>
        <v>5</v>
      </c>
      <c r="S94" s="100">
        <f t="shared" si="36"/>
        <v>330</v>
      </c>
      <c r="T94" s="17">
        <f t="shared" si="37"/>
        <v>8783.5400000000009</v>
      </c>
      <c r="U94" s="1">
        <f>IF(R94&lt;&gt;"",INDEX(T94:T201, MATCH(Variables!D$13,R94:R201,0))-T94,"")</f>
        <v>330</v>
      </c>
      <c r="V94" s="1">
        <f>IF(R94&lt;&gt;"",IF(MOD(R94,Variables!D$13)=0,Variables!D$15,0),"")</f>
        <v>0</v>
      </c>
      <c r="W94" s="1">
        <f>IF(R94&lt;&gt;"",IF(R94=Variables!D$13,T94+V94,0),"")</f>
        <v>0</v>
      </c>
      <c r="X94" s="18">
        <f>IF(R94&lt;&gt;"",INDEX(W94:W193,MATCH(Variables!D$13,R94:R193,0)),"")</f>
        <v>9233.5400000000009</v>
      </c>
      <c r="Y94" s="22">
        <f t="shared" si="38"/>
        <v>199.66699999999946</v>
      </c>
      <c r="Z94" s="17">
        <f>IF(R94&lt;&gt;"",IF(R94=1,Variables!M$21,0),"")</f>
        <v>0</v>
      </c>
      <c r="AA94" s="1">
        <f t="shared" si="39"/>
        <v>9433.2070000000003</v>
      </c>
      <c r="AB94" s="1">
        <f>IF(R94&lt;&gt;"",Variables!M$23,"")</f>
        <v>25</v>
      </c>
      <c r="AC94" s="18">
        <f t="shared" si="40"/>
        <v>9458.2070000000003</v>
      </c>
      <c r="AD94" s="24">
        <f>IF(R94&lt;&gt;"",IF(AC94&lt;Variables!D$9,AC94-C94,""),"")</f>
        <v>1758.2070000000003</v>
      </c>
      <c r="AE94" s="26">
        <f>IF(R94&lt;&gt;"",IF(AC94&lt;Variables!D$9,D94,0),"")</f>
        <v>810</v>
      </c>
      <c r="AF94" s="26">
        <f>IF(R94&lt;&gt;"",IF(AC94&lt;Variables!D$9,I94,0),"")</f>
        <v>0</v>
      </c>
      <c r="AG94" s="26">
        <f>IF(R94&lt;&gt;"",IF(AC94&lt;Variables!D$9,M94,0),"")</f>
        <v>100</v>
      </c>
      <c r="AH94" s="26">
        <f>IF(R94&lt;&gt;"",IF(AC94&lt;Variables!D$9,S94,0),"")</f>
        <v>330</v>
      </c>
      <c r="AI94" s="26">
        <f>IF(R94&lt;&gt;"",IF(AC94&lt;Variables!D$9,Y94,0),"")</f>
        <v>199.66699999999946</v>
      </c>
      <c r="AJ94" s="24">
        <f t="shared" si="41"/>
        <v>1439.6669999999995</v>
      </c>
      <c r="AK94" s="26">
        <f t="shared" si="24"/>
        <v>29.303450000000005</v>
      </c>
      <c r="AL94" s="24">
        <f t="shared" si="25"/>
        <v>0</v>
      </c>
      <c r="AM94" s="104">
        <f>IF(AND(R94&lt;&gt;"",AC94&lt;Variables!D$9),AC94/(7*24*60),"")</f>
        <v>0.93831418650793652</v>
      </c>
      <c r="AN94" s="18">
        <f t="shared" si="42"/>
        <v>1</v>
      </c>
      <c r="AO94" s="24">
        <f t="shared" ca="1" si="43"/>
        <v>0</v>
      </c>
    </row>
    <row r="95" spans="1:41" x14ac:dyDescent="0.35">
      <c r="A95" s="92">
        <v>78</v>
      </c>
      <c r="B95" s="17">
        <f>Variables!M$8</f>
        <v>100</v>
      </c>
      <c r="C95" s="18">
        <f t="shared" si="26"/>
        <v>7800</v>
      </c>
      <c r="D95" s="22">
        <f t="shared" si="27"/>
        <v>820</v>
      </c>
      <c r="E95" s="17">
        <v>50</v>
      </c>
      <c r="F95" s="1">
        <f t="shared" si="28"/>
        <v>8620</v>
      </c>
      <c r="G95" s="1">
        <f>Variables!M$12</f>
        <v>60</v>
      </c>
      <c r="H95" s="18">
        <f t="shared" si="29"/>
        <v>8680</v>
      </c>
      <c r="I95" s="22">
        <f t="shared" si="30"/>
        <v>0</v>
      </c>
      <c r="J95" s="17">
        <f t="shared" si="31"/>
        <v>8680</v>
      </c>
      <c r="K95" s="1">
        <f>Variables!M$14</f>
        <v>93.54</v>
      </c>
      <c r="L95" s="18">
        <f t="shared" si="32"/>
        <v>8773.5400000000009</v>
      </c>
      <c r="M95" s="22">
        <f t="shared" si="33"/>
        <v>100</v>
      </c>
      <c r="N95" s="17">
        <f>Variables!M$16</f>
        <v>100</v>
      </c>
      <c r="O95" s="1">
        <f t="shared" si="34"/>
        <v>8873.5400000000009</v>
      </c>
      <c r="P95" s="1">
        <f>Variables!M$19</f>
        <v>20</v>
      </c>
      <c r="Q95" s="18">
        <f t="shared" si="35"/>
        <v>8893.5400000000009</v>
      </c>
      <c r="R95" s="24">
        <f>IF(A95&lt;=(FLOOR(INT(Variables!D$10) / Variables!D$13, 1)*Variables!D$13),IF(R94=Variables!D$13,1,R94+1),"")</f>
        <v>6</v>
      </c>
      <c r="S95" s="100">
        <f t="shared" si="36"/>
        <v>220</v>
      </c>
      <c r="T95" s="17">
        <f t="shared" si="37"/>
        <v>8893.5400000000009</v>
      </c>
      <c r="U95" s="1">
        <f>IF(R95&lt;&gt;"",INDEX(T95:T202, MATCH(Variables!D$13,R95:R202,0))-T95,"")</f>
        <v>220</v>
      </c>
      <c r="V95" s="1">
        <f>IF(R95&lt;&gt;"",IF(MOD(R95,Variables!D$13)=0,Variables!D$15,0),"")</f>
        <v>0</v>
      </c>
      <c r="W95" s="1">
        <f>IF(R95&lt;&gt;"",IF(R95=Variables!D$13,T95+V95,0),"")</f>
        <v>0</v>
      </c>
      <c r="X95" s="18">
        <f>IF(R95&lt;&gt;"",INDEX(W95:W194,MATCH(Variables!D$13,R95:R194,0)),"")</f>
        <v>9233.5400000000009</v>
      </c>
      <c r="Y95" s="22">
        <f t="shared" si="38"/>
        <v>224.66699999999946</v>
      </c>
      <c r="Z95" s="17">
        <f>IF(R95&lt;&gt;"",IF(R95=1,Variables!M$21,0),"")</f>
        <v>0</v>
      </c>
      <c r="AA95" s="1">
        <f t="shared" si="39"/>
        <v>9458.2070000000003</v>
      </c>
      <c r="AB95" s="1">
        <f>IF(R95&lt;&gt;"",Variables!M$23,"")</f>
        <v>25</v>
      </c>
      <c r="AC95" s="18">
        <f t="shared" si="40"/>
        <v>9483.2070000000003</v>
      </c>
      <c r="AD95" s="24">
        <f>IF(R95&lt;&gt;"",IF(AC95&lt;Variables!D$9,AC95-C95,""),"")</f>
        <v>1683.2070000000003</v>
      </c>
      <c r="AE95" s="26">
        <f>IF(R95&lt;&gt;"",IF(AC95&lt;Variables!D$9,D95,0),"")</f>
        <v>820</v>
      </c>
      <c r="AF95" s="26">
        <f>IF(R95&lt;&gt;"",IF(AC95&lt;Variables!D$9,I95,0),"")</f>
        <v>0</v>
      </c>
      <c r="AG95" s="26">
        <f>IF(R95&lt;&gt;"",IF(AC95&lt;Variables!D$9,M95,0),"")</f>
        <v>100</v>
      </c>
      <c r="AH95" s="26">
        <f>IF(R95&lt;&gt;"",IF(AC95&lt;Variables!D$9,S95,0),"")</f>
        <v>220</v>
      </c>
      <c r="AI95" s="26">
        <f>IF(R95&lt;&gt;"",IF(AC95&lt;Variables!D$9,Y95,0),"")</f>
        <v>224.66699999999946</v>
      </c>
      <c r="AJ95" s="24">
        <f t="shared" si="41"/>
        <v>1364.6669999999995</v>
      </c>
      <c r="AK95" s="26">
        <f t="shared" si="24"/>
        <v>28.053450000000005</v>
      </c>
      <c r="AL95" s="24">
        <f t="shared" si="25"/>
        <v>0</v>
      </c>
      <c r="AM95" s="104">
        <f>IF(AND(R95&lt;&gt;"",AC95&lt;Variables!D$9),AC95/(7*24*60),"")</f>
        <v>0.94079434523809524</v>
      </c>
      <c r="AN95" s="18">
        <f t="shared" si="42"/>
        <v>1</v>
      </c>
      <c r="AO95" s="24">
        <f t="shared" ca="1" si="43"/>
        <v>0</v>
      </c>
    </row>
    <row r="96" spans="1:41" x14ac:dyDescent="0.35">
      <c r="A96" s="92">
        <v>79</v>
      </c>
      <c r="B96" s="17">
        <f>Variables!M$8</f>
        <v>100</v>
      </c>
      <c r="C96" s="18">
        <f t="shared" si="26"/>
        <v>7900</v>
      </c>
      <c r="D96" s="22">
        <f t="shared" si="27"/>
        <v>830</v>
      </c>
      <c r="E96" s="17">
        <v>50</v>
      </c>
      <c r="F96" s="1">
        <f t="shared" si="28"/>
        <v>8730</v>
      </c>
      <c r="G96" s="1">
        <f>Variables!M$12</f>
        <v>60</v>
      </c>
      <c r="H96" s="18">
        <f t="shared" si="29"/>
        <v>8790</v>
      </c>
      <c r="I96" s="22">
        <f t="shared" si="30"/>
        <v>0</v>
      </c>
      <c r="J96" s="17">
        <f t="shared" si="31"/>
        <v>8790</v>
      </c>
      <c r="K96" s="1">
        <f>Variables!M$14</f>
        <v>93.54</v>
      </c>
      <c r="L96" s="18">
        <f t="shared" si="32"/>
        <v>8883.5400000000009</v>
      </c>
      <c r="M96" s="22">
        <f t="shared" si="33"/>
        <v>100</v>
      </c>
      <c r="N96" s="17">
        <f>Variables!M$16</f>
        <v>100</v>
      </c>
      <c r="O96" s="1">
        <f t="shared" si="34"/>
        <v>8983.5400000000009</v>
      </c>
      <c r="P96" s="1">
        <f>Variables!M$19</f>
        <v>20</v>
      </c>
      <c r="Q96" s="18">
        <f t="shared" si="35"/>
        <v>9003.5400000000009</v>
      </c>
      <c r="R96" s="24">
        <f>IF(A96&lt;=(FLOOR(INT(Variables!D$10) / Variables!D$13, 1)*Variables!D$13),IF(R95=Variables!D$13,1,R95+1),"")</f>
        <v>7</v>
      </c>
      <c r="S96" s="100">
        <f t="shared" si="36"/>
        <v>110</v>
      </c>
      <c r="T96" s="17">
        <f t="shared" si="37"/>
        <v>9003.5400000000009</v>
      </c>
      <c r="U96" s="1">
        <f>IF(R96&lt;&gt;"",INDEX(T96:T203, MATCH(Variables!D$13,R96:R203,0))-T96,"")</f>
        <v>110</v>
      </c>
      <c r="V96" s="1">
        <f>IF(R96&lt;&gt;"",IF(MOD(R96,Variables!D$13)=0,Variables!D$15,0),"")</f>
        <v>0</v>
      </c>
      <c r="W96" s="1">
        <f>IF(R96&lt;&gt;"",IF(R96=Variables!D$13,T96+V96,0),"")</f>
        <v>0</v>
      </c>
      <c r="X96" s="18">
        <f>IF(R96&lt;&gt;"",INDEX(W96:W195,MATCH(Variables!D$13,R96:R195,0)),"")</f>
        <v>9233.5400000000009</v>
      </c>
      <c r="Y96" s="22">
        <f t="shared" si="38"/>
        <v>249.66699999999946</v>
      </c>
      <c r="Z96" s="17">
        <f>IF(R96&lt;&gt;"",IF(R96=1,Variables!M$21,0),"")</f>
        <v>0</v>
      </c>
      <c r="AA96" s="1">
        <f t="shared" si="39"/>
        <v>9483.2070000000003</v>
      </c>
      <c r="AB96" s="1">
        <f>IF(R96&lt;&gt;"",Variables!M$23,"")</f>
        <v>25</v>
      </c>
      <c r="AC96" s="18">
        <f t="shared" si="40"/>
        <v>9508.2070000000003</v>
      </c>
      <c r="AD96" s="24">
        <f>IF(R96&lt;&gt;"",IF(AC96&lt;Variables!D$9,AC96-C96,""),"")</f>
        <v>1608.2070000000003</v>
      </c>
      <c r="AE96" s="26">
        <f>IF(R96&lt;&gt;"",IF(AC96&lt;Variables!D$9,D96,0),"")</f>
        <v>830</v>
      </c>
      <c r="AF96" s="26">
        <f>IF(R96&lt;&gt;"",IF(AC96&lt;Variables!D$9,I96,0),"")</f>
        <v>0</v>
      </c>
      <c r="AG96" s="26">
        <f>IF(R96&lt;&gt;"",IF(AC96&lt;Variables!D$9,M96,0),"")</f>
        <v>100</v>
      </c>
      <c r="AH96" s="26">
        <f>IF(R96&lt;&gt;"",IF(AC96&lt;Variables!D$9,S96,0),"")</f>
        <v>110</v>
      </c>
      <c r="AI96" s="26">
        <f>IF(R96&lt;&gt;"",IF(AC96&lt;Variables!D$9,Y96,0),"")</f>
        <v>249.66699999999946</v>
      </c>
      <c r="AJ96" s="24">
        <f t="shared" si="41"/>
        <v>1289.6669999999995</v>
      </c>
      <c r="AK96" s="26">
        <f t="shared" si="24"/>
        <v>26.803450000000005</v>
      </c>
      <c r="AL96" s="24">
        <f t="shared" si="25"/>
        <v>0</v>
      </c>
      <c r="AM96" s="104">
        <f>IF(AND(R96&lt;&gt;"",AC96&lt;Variables!D$9),AC96/(7*24*60),"")</f>
        <v>0.94327450396825396</v>
      </c>
      <c r="AN96" s="18">
        <f t="shared" si="42"/>
        <v>1</v>
      </c>
      <c r="AO96" s="24">
        <f t="shared" ca="1" si="43"/>
        <v>0</v>
      </c>
    </row>
    <row r="97" spans="1:41" x14ac:dyDescent="0.35">
      <c r="A97" s="92">
        <v>80</v>
      </c>
      <c r="B97" s="17">
        <f>Variables!M$8</f>
        <v>100</v>
      </c>
      <c r="C97" s="18">
        <f t="shared" si="26"/>
        <v>8000</v>
      </c>
      <c r="D97" s="22">
        <f t="shared" si="27"/>
        <v>840</v>
      </c>
      <c r="E97" s="17">
        <v>50</v>
      </c>
      <c r="F97" s="1">
        <f t="shared" si="28"/>
        <v>8840</v>
      </c>
      <c r="G97" s="1">
        <f>Variables!M$12</f>
        <v>60</v>
      </c>
      <c r="H97" s="18">
        <f t="shared" si="29"/>
        <v>8900</v>
      </c>
      <c r="I97" s="22">
        <f t="shared" si="30"/>
        <v>0</v>
      </c>
      <c r="J97" s="17">
        <f t="shared" si="31"/>
        <v>8900</v>
      </c>
      <c r="K97" s="1">
        <f>Variables!M$14</f>
        <v>93.54</v>
      </c>
      <c r="L97" s="18">
        <f t="shared" si="32"/>
        <v>8993.5400000000009</v>
      </c>
      <c r="M97" s="22">
        <f t="shared" si="33"/>
        <v>100</v>
      </c>
      <c r="N97" s="17">
        <f>Variables!M$16</f>
        <v>100</v>
      </c>
      <c r="O97" s="1">
        <f t="shared" si="34"/>
        <v>9093.5400000000009</v>
      </c>
      <c r="P97" s="1">
        <f>Variables!M$19</f>
        <v>20</v>
      </c>
      <c r="Q97" s="18">
        <f t="shared" si="35"/>
        <v>9113.5400000000009</v>
      </c>
      <c r="R97" s="24">
        <f>IF(A97&lt;=(FLOOR(INT(Variables!D$10) / Variables!D$13, 1)*Variables!D$13),IF(R96=Variables!D$13,1,R96+1),"")</f>
        <v>8</v>
      </c>
      <c r="S97" s="100">
        <f t="shared" si="36"/>
        <v>0</v>
      </c>
      <c r="T97" s="17">
        <f t="shared" si="37"/>
        <v>9113.5400000000009</v>
      </c>
      <c r="U97" s="1">
        <f>IF(R97&lt;&gt;"",INDEX(T97:T204, MATCH(Variables!D$13,R97:R204,0))-T97,"")</f>
        <v>0</v>
      </c>
      <c r="V97" s="1">
        <f>IF(R97&lt;&gt;"",IF(MOD(R97,Variables!D$13)=0,Variables!D$15,0),"")</f>
        <v>120</v>
      </c>
      <c r="W97" s="1">
        <f>IF(R97&lt;&gt;"",IF(R97=Variables!D$13,T97+V97,0),"")</f>
        <v>9233.5400000000009</v>
      </c>
      <c r="X97" s="18">
        <f>IF(R97&lt;&gt;"",INDEX(W97:W196,MATCH(Variables!D$13,R97:R196,0)),"")</f>
        <v>9233.5400000000009</v>
      </c>
      <c r="Y97" s="22">
        <f t="shared" si="38"/>
        <v>274.66699999999946</v>
      </c>
      <c r="Z97" s="17">
        <f>IF(R97&lt;&gt;"",IF(R97=1,Variables!M$21,0),"")</f>
        <v>0</v>
      </c>
      <c r="AA97" s="1">
        <f t="shared" si="39"/>
        <v>9508.2070000000003</v>
      </c>
      <c r="AB97" s="1">
        <f>IF(R97&lt;&gt;"",Variables!M$23,"")</f>
        <v>25</v>
      </c>
      <c r="AC97" s="18">
        <f t="shared" si="40"/>
        <v>9533.2070000000003</v>
      </c>
      <c r="AD97" s="24">
        <f>IF(R97&lt;&gt;"",IF(AC97&lt;Variables!D$9,AC97-C97,""),"")</f>
        <v>1533.2070000000003</v>
      </c>
      <c r="AE97" s="26">
        <f>IF(R97&lt;&gt;"",IF(AC97&lt;Variables!D$9,D97,0),"")</f>
        <v>840</v>
      </c>
      <c r="AF97" s="26">
        <f>IF(R97&lt;&gt;"",IF(AC97&lt;Variables!D$9,I97,0),"")</f>
        <v>0</v>
      </c>
      <c r="AG97" s="26">
        <f>IF(R97&lt;&gt;"",IF(AC97&lt;Variables!D$9,M97,0),"")</f>
        <v>100</v>
      </c>
      <c r="AH97" s="26">
        <f>IF(R97&lt;&gt;"",IF(AC97&lt;Variables!D$9,S97,0),"")</f>
        <v>0</v>
      </c>
      <c r="AI97" s="26">
        <f>IF(R97&lt;&gt;"",IF(AC97&lt;Variables!D$9,Y97,0),"")</f>
        <v>274.66699999999946</v>
      </c>
      <c r="AJ97" s="24">
        <f t="shared" si="41"/>
        <v>1214.6669999999995</v>
      </c>
      <c r="AK97" s="26">
        <f t="shared" si="24"/>
        <v>25.553450000000005</v>
      </c>
      <c r="AL97" s="24">
        <f t="shared" si="25"/>
        <v>0</v>
      </c>
      <c r="AM97" s="104">
        <f>IF(AND(R97&lt;&gt;"",AC97&lt;Variables!D$9),AC97/(7*24*60),"")</f>
        <v>0.94575466269841268</v>
      </c>
      <c r="AN97" s="18">
        <f t="shared" si="42"/>
        <v>1</v>
      </c>
      <c r="AO97" s="24">
        <f t="shared" ca="1" si="43"/>
        <v>0</v>
      </c>
    </row>
    <row r="98" spans="1:41" x14ac:dyDescent="0.35">
      <c r="A98" s="92">
        <v>81</v>
      </c>
      <c r="B98" s="17">
        <f>Variables!M$8</f>
        <v>100</v>
      </c>
      <c r="C98" s="18">
        <f t="shared" si="26"/>
        <v>8100</v>
      </c>
      <c r="D98" s="22">
        <f t="shared" si="27"/>
        <v>850</v>
      </c>
      <c r="E98" s="17">
        <v>50</v>
      </c>
      <c r="F98" s="1">
        <f t="shared" si="28"/>
        <v>8950</v>
      </c>
      <c r="G98" s="1">
        <f>Variables!M$12</f>
        <v>60</v>
      </c>
      <c r="H98" s="18">
        <f t="shared" si="29"/>
        <v>9010</v>
      </c>
      <c r="I98" s="22">
        <f t="shared" si="30"/>
        <v>0</v>
      </c>
      <c r="J98" s="17">
        <f t="shared" si="31"/>
        <v>9010</v>
      </c>
      <c r="K98" s="1">
        <f>Variables!M$14</f>
        <v>93.54</v>
      </c>
      <c r="L98" s="18">
        <f t="shared" si="32"/>
        <v>9103.5400000000009</v>
      </c>
      <c r="M98" s="22">
        <f t="shared" si="33"/>
        <v>100</v>
      </c>
      <c r="N98" s="17">
        <f>Variables!M$16</f>
        <v>100</v>
      </c>
      <c r="O98" s="1">
        <f t="shared" si="34"/>
        <v>9203.5400000000009</v>
      </c>
      <c r="P98" s="1">
        <f>Variables!M$19</f>
        <v>20</v>
      </c>
      <c r="Q98" s="18">
        <f t="shared" si="35"/>
        <v>9223.5400000000009</v>
      </c>
      <c r="R98" s="24">
        <f>IF(A98&lt;=(FLOOR(INT(Variables!D$10) / Variables!D$13, 1)*Variables!D$13),IF(R97=Variables!D$13,1,R97+1),"")</f>
        <v>1</v>
      </c>
      <c r="S98" s="100">
        <f t="shared" si="36"/>
        <v>770</v>
      </c>
      <c r="T98" s="17">
        <f t="shared" si="37"/>
        <v>9233.5400000000009</v>
      </c>
      <c r="U98" s="1">
        <f>IF(R98&lt;&gt;"",INDEX(T98:T205, MATCH(Variables!D$13,R98:R205,0))-T98,"")</f>
        <v>760</v>
      </c>
      <c r="V98" s="1">
        <f>IF(R98&lt;&gt;"",IF(MOD(R98,Variables!D$13)=0,Variables!D$15,0),"")</f>
        <v>0</v>
      </c>
      <c r="W98" s="1">
        <f>IF(R98&lt;&gt;"",IF(R98=Variables!D$13,T98+V98,0),"")</f>
        <v>0</v>
      </c>
      <c r="X98" s="18">
        <f>IF(R98&lt;&gt;"",INDEX(W98:W197,MATCH(Variables!D$13,R98:R197,0)),"")</f>
        <v>10113.540000000001</v>
      </c>
      <c r="Y98" s="22">
        <f t="shared" si="38"/>
        <v>99.666999999999462</v>
      </c>
      <c r="Z98" s="17">
        <f>IF(R98&lt;&gt;"",IF(R98=1,Variables!M$21,0),"")</f>
        <v>99.667000000000002</v>
      </c>
      <c r="AA98" s="1">
        <f t="shared" si="39"/>
        <v>10213.207</v>
      </c>
      <c r="AB98" s="1">
        <f>IF(R98&lt;&gt;"",Variables!M$23,"")</f>
        <v>25</v>
      </c>
      <c r="AC98" s="18">
        <f t="shared" si="40"/>
        <v>10238.207</v>
      </c>
      <c r="AD98" s="24" t="str">
        <f>IF(R98&lt;&gt;"",IF(AC98&lt;Variables!D$9,AC98-C98,""),"")</f>
        <v/>
      </c>
      <c r="AE98" s="26">
        <f>IF(R98&lt;&gt;"",IF(AC98&lt;Variables!D$9,D98,0),"")</f>
        <v>0</v>
      </c>
      <c r="AF98" s="26">
        <f>IF(R98&lt;&gt;"",IF(AC98&lt;Variables!D$9,I98,0),"")</f>
        <v>0</v>
      </c>
      <c r="AG98" s="26">
        <f>IF(R98&lt;&gt;"",IF(AC98&lt;Variables!D$9,M98,0),"")</f>
        <v>0</v>
      </c>
      <c r="AH98" s="26">
        <f>IF(R98&lt;&gt;"",IF(AC98&lt;Variables!D$9,S98,0),"")</f>
        <v>0</v>
      </c>
      <c r="AI98" s="26">
        <f>IF(R98&lt;&gt;"",IF(AC98&lt;Variables!D$9,Y98,0),"")</f>
        <v>0</v>
      </c>
      <c r="AJ98" s="24">
        <f t="shared" si="41"/>
        <v>0</v>
      </c>
      <c r="AK98" s="26" t="str">
        <f t="shared" si="24"/>
        <v/>
      </c>
      <c r="AL98" s="24">
        <f t="shared" si="25"/>
        <v>0</v>
      </c>
      <c r="AM98" s="104" t="str">
        <f>IF(AND(R98&lt;&gt;"",AC98&lt;Variables!D$9),AC98/(7*24*60),"")</f>
        <v/>
      </c>
      <c r="AN98" s="18" t="str">
        <f t="shared" si="42"/>
        <v/>
      </c>
      <c r="AO98" s="24">
        <f t="shared" ca="1" si="43"/>
        <v>0</v>
      </c>
    </row>
    <row r="99" spans="1:41" x14ac:dyDescent="0.35">
      <c r="A99" s="92">
        <v>82</v>
      </c>
      <c r="B99" s="17">
        <f>Variables!M$8</f>
        <v>100</v>
      </c>
      <c r="C99" s="18">
        <f t="shared" si="26"/>
        <v>8200</v>
      </c>
      <c r="D99" s="22">
        <f t="shared" si="27"/>
        <v>860</v>
      </c>
      <c r="E99" s="17">
        <v>50</v>
      </c>
      <c r="F99" s="1">
        <f t="shared" si="28"/>
        <v>9060</v>
      </c>
      <c r="G99" s="1">
        <f>Variables!M$12</f>
        <v>60</v>
      </c>
      <c r="H99" s="18">
        <f t="shared" si="29"/>
        <v>9120</v>
      </c>
      <c r="I99" s="22">
        <f t="shared" si="30"/>
        <v>0</v>
      </c>
      <c r="J99" s="17">
        <f t="shared" si="31"/>
        <v>9120</v>
      </c>
      <c r="K99" s="1">
        <f>Variables!M$14</f>
        <v>93.54</v>
      </c>
      <c r="L99" s="18">
        <f t="shared" si="32"/>
        <v>9213.5400000000009</v>
      </c>
      <c r="M99" s="22">
        <f t="shared" si="33"/>
        <v>100</v>
      </c>
      <c r="N99" s="17">
        <f>Variables!M$16</f>
        <v>100</v>
      </c>
      <c r="O99" s="1">
        <f t="shared" si="34"/>
        <v>9313.5400000000009</v>
      </c>
      <c r="P99" s="1">
        <f>Variables!M$19</f>
        <v>20</v>
      </c>
      <c r="Q99" s="18">
        <f t="shared" si="35"/>
        <v>9333.5400000000009</v>
      </c>
      <c r="R99" s="24">
        <f>IF(A99&lt;=(FLOOR(INT(Variables!D$10) / Variables!D$13, 1)*Variables!D$13),IF(R98=Variables!D$13,1,R98+1),"")</f>
        <v>2</v>
      </c>
      <c r="S99" s="100">
        <f t="shared" si="36"/>
        <v>660</v>
      </c>
      <c r="T99" s="17">
        <f t="shared" si="37"/>
        <v>9333.5400000000009</v>
      </c>
      <c r="U99" s="1">
        <f>IF(R99&lt;&gt;"",INDEX(T99:T206, MATCH(Variables!D$13,R99:R206,0))-T99,"")</f>
        <v>660</v>
      </c>
      <c r="V99" s="1">
        <f>IF(R99&lt;&gt;"",IF(MOD(R99,Variables!D$13)=0,Variables!D$15,0),"")</f>
        <v>0</v>
      </c>
      <c r="W99" s="1">
        <f>IF(R99&lt;&gt;"",IF(R99=Variables!D$13,T99+V99,0),"")</f>
        <v>0</v>
      </c>
      <c r="X99" s="18">
        <f>IF(R99&lt;&gt;"",INDEX(W99:W198,MATCH(Variables!D$13,R99:R198,0)),"")</f>
        <v>10113.540000000001</v>
      </c>
      <c r="Y99" s="22">
        <f t="shared" si="38"/>
        <v>124.66699999999946</v>
      </c>
      <c r="Z99" s="17">
        <f>IF(R99&lt;&gt;"",IF(R99=1,Variables!M$21,0),"")</f>
        <v>0</v>
      </c>
      <c r="AA99" s="1">
        <f t="shared" si="39"/>
        <v>10238.207</v>
      </c>
      <c r="AB99" s="1">
        <f>IF(R99&lt;&gt;"",Variables!M$23,"")</f>
        <v>25</v>
      </c>
      <c r="AC99" s="18">
        <f t="shared" si="40"/>
        <v>10263.207</v>
      </c>
      <c r="AD99" s="24" t="str">
        <f>IF(R99&lt;&gt;"",IF(AC99&lt;Variables!D$9,AC99-C99,""),"")</f>
        <v/>
      </c>
      <c r="AE99" s="26">
        <f>IF(R99&lt;&gt;"",IF(AC99&lt;Variables!D$9,D99,0),"")</f>
        <v>0</v>
      </c>
      <c r="AF99" s="26">
        <f>IF(R99&lt;&gt;"",IF(AC99&lt;Variables!D$9,I99,0),"")</f>
        <v>0</v>
      </c>
      <c r="AG99" s="26">
        <f>IF(R99&lt;&gt;"",IF(AC99&lt;Variables!D$9,M99,0),"")</f>
        <v>0</v>
      </c>
      <c r="AH99" s="26">
        <f>IF(R99&lt;&gt;"",IF(AC99&lt;Variables!D$9,S99,0),"")</f>
        <v>0</v>
      </c>
      <c r="AI99" s="26">
        <f>IF(R99&lt;&gt;"",IF(AC99&lt;Variables!D$9,Y99,0),"")</f>
        <v>0</v>
      </c>
      <c r="AJ99" s="24">
        <f t="shared" si="41"/>
        <v>0</v>
      </c>
      <c r="AK99" s="26" t="str">
        <f t="shared" si="24"/>
        <v/>
      </c>
      <c r="AL99" s="24">
        <f t="shared" si="25"/>
        <v>0</v>
      </c>
      <c r="AM99" s="104" t="str">
        <f>IF(AND(R99&lt;&gt;"",AC99&lt;Variables!D$9),AC99/(7*24*60),"")</f>
        <v/>
      </c>
      <c r="AN99" s="18" t="str">
        <f t="shared" si="42"/>
        <v/>
      </c>
      <c r="AO99" s="24">
        <f t="shared" ca="1" si="43"/>
        <v>0</v>
      </c>
    </row>
    <row r="100" spans="1:41" x14ac:dyDescent="0.35">
      <c r="A100" s="92">
        <v>83</v>
      </c>
      <c r="B100" s="17">
        <f>Variables!M$8</f>
        <v>100</v>
      </c>
      <c r="C100" s="18">
        <f t="shared" si="26"/>
        <v>8300</v>
      </c>
      <c r="D100" s="22">
        <f t="shared" si="27"/>
        <v>870</v>
      </c>
      <c r="E100" s="17">
        <v>50</v>
      </c>
      <c r="F100" s="1">
        <f t="shared" si="28"/>
        <v>9170</v>
      </c>
      <c r="G100" s="1">
        <f>Variables!M$12</f>
        <v>60</v>
      </c>
      <c r="H100" s="18">
        <f t="shared" si="29"/>
        <v>9230</v>
      </c>
      <c r="I100" s="22">
        <f t="shared" si="30"/>
        <v>0</v>
      </c>
      <c r="J100" s="17">
        <f t="shared" si="31"/>
        <v>9230</v>
      </c>
      <c r="K100" s="1">
        <f>Variables!M$14</f>
        <v>93.54</v>
      </c>
      <c r="L100" s="18">
        <f t="shared" si="32"/>
        <v>9323.5400000000009</v>
      </c>
      <c r="M100" s="22">
        <f t="shared" si="33"/>
        <v>100</v>
      </c>
      <c r="N100" s="17">
        <f>Variables!M$16</f>
        <v>100</v>
      </c>
      <c r="O100" s="1">
        <f t="shared" si="34"/>
        <v>9423.5400000000009</v>
      </c>
      <c r="P100" s="1">
        <f>Variables!M$19</f>
        <v>20</v>
      </c>
      <c r="Q100" s="18">
        <f t="shared" si="35"/>
        <v>9443.5400000000009</v>
      </c>
      <c r="R100" s="24">
        <f>IF(A100&lt;=(FLOOR(INT(Variables!D$10) / Variables!D$13, 1)*Variables!D$13),IF(R99=Variables!D$13,1,R99+1),"")</f>
        <v>3</v>
      </c>
      <c r="S100" s="100">
        <f t="shared" si="36"/>
        <v>550</v>
      </c>
      <c r="T100" s="17">
        <f t="shared" si="37"/>
        <v>9443.5400000000009</v>
      </c>
      <c r="U100" s="1">
        <f>IF(R100&lt;&gt;"",INDEX(T100:T207, MATCH(Variables!D$13,R100:R207,0))-T100,"")</f>
        <v>550</v>
      </c>
      <c r="V100" s="1">
        <f>IF(R100&lt;&gt;"",IF(MOD(R100,Variables!D$13)=0,Variables!D$15,0),"")</f>
        <v>0</v>
      </c>
      <c r="W100" s="1">
        <f>IF(R100&lt;&gt;"",IF(R100=Variables!D$13,T100+V100,0),"")</f>
        <v>0</v>
      </c>
      <c r="X100" s="18">
        <f>IF(R100&lt;&gt;"",INDEX(W100:W199,MATCH(Variables!D$13,R100:R199,0)),"")</f>
        <v>10113.540000000001</v>
      </c>
      <c r="Y100" s="22">
        <f t="shared" si="38"/>
        <v>149.66699999999946</v>
      </c>
      <c r="Z100" s="17">
        <f>IF(R100&lt;&gt;"",IF(R100=1,Variables!M$21,0),"")</f>
        <v>0</v>
      </c>
      <c r="AA100" s="1">
        <f t="shared" si="39"/>
        <v>10263.207</v>
      </c>
      <c r="AB100" s="1">
        <f>IF(R100&lt;&gt;"",Variables!M$23,"")</f>
        <v>25</v>
      </c>
      <c r="AC100" s="18">
        <f t="shared" si="40"/>
        <v>10288.207</v>
      </c>
      <c r="AD100" s="24" t="str">
        <f>IF(R100&lt;&gt;"",IF(AC100&lt;Variables!D$9,AC100-C100,""),"")</f>
        <v/>
      </c>
      <c r="AE100" s="26">
        <f>IF(R100&lt;&gt;"",IF(AC100&lt;Variables!D$9,D100,0),"")</f>
        <v>0</v>
      </c>
      <c r="AF100" s="26">
        <f>IF(R100&lt;&gt;"",IF(AC100&lt;Variables!D$9,I100,0),"")</f>
        <v>0</v>
      </c>
      <c r="AG100" s="26">
        <f>IF(R100&lt;&gt;"",IF(AC100&lt;Variables!D$9,M100,0),"")</f>
        <v>0</v>
      </c>
      <c r="AH100" s="26">
        <f>IF(R100&lt;&gt;"",IF(AC100&lt;Variables!D$9,S100,0),"")</f>
        <v>0</v>
      </c>
      <c r="AI100" s="26">
        <f>IF(R100&lt;&gt;"",IF(AC100&lt;Variables!D$9,Y100,0),"")</f>
        <v>0</v>
      </c>
      <c r="AJ100" s="24">
        <f t="shared" si="41"/>
        <v>0</v>
      </c>
      <c r="AK100" s="26" t="str">
        <f t="shared" si="24"/>
        <v/>
      </c>
      <c r="AL100" s="24">
        <f t="shared" si="25"/>
        <v>0</v>
      </c>
      <c r="AM100" s="104" t="str">
        <f>IF(AND(R100&lt;&gt;"",AC100&lt;Variables!D$9),AC100/(7*24*60),"")</f>
        <v/>
      </c>
      <c r="AN100" s="18" t="str">
        <f t="shared" si="42"/>
        <v/>
      </c>
      <c r="AO100" s="24">
        <f t="shared" ca="1" si="43"/>
        <v>0</v>
      </c>
    </row>
    <row r="101" spans="1:41" x14ac:dyDescent="0.35">
      <c r="A101" s="92">
        <v>84</v>
      </c>
      <c r="B101" s="17">
        <f>Variables!M$8</f>
        <v>100</v>
      </c>
      <c r="C101" s="18">
        <f t="shared" si="26"/>
        <v>8400</v>
      </c>
      <c r="D101" s="22">
        <f t="shared" si="27"/>
        <v>880</v>
      </c>
      <c r="E101" s="17">
        <v>50</v>
      </c>
      <c r="F101" s="1">
        <f t="shared" si="28"/>
        <v>9280</v>
      </c>
      <c r="G101" s="1">
        <f>Variables!M$12</f>
        <v>60</v>
      </c>
      <c r="H101" s="18">
        <f t="shared" si="29"/>
        <v>9340</v>
      </c>
      <c r="I101" s="22">
        <f t="shared" si="30"/>
        <v>0</v>
      </c>
      <c r="J101" s="17">
        <f t="shared" si="31"/>
        <v>9340</v>
      </c>
      <c r="K101" s="1">
        <f>Variables!M$14</f>
        <v>93.54</v>
      </c>
      <c r="L101" s="18">
        <f t="shared" si="32"/>
        <v>9433.5400000000009</v>
      </c>
      <c r="M101" s="22">
        <f t="shared" si="33"/>
        <v>100</v>
      </c>
      <c r="N101" s="17">
        <f>Variables!M$16</f>
        <v>100</v>
      </c>
      <c r="O101" s="1">
        <f t="shared" si="34"/>
        <v>9533.5400000000009</v>
      </c>
      <c r="P101" s="1">
        <f>Variables!M$19</f>
        <v>20</v>
      </c>
      <c r="Q101" s="18">
        <f t="shared" si="35"/>
        <v>9553.5400000000009</v>
      </c>
      <c r="R101" s="24">
        <f>IF(A101&lt;=(FLOOR(INT(Variables!D$10) / Variables!D$13, 1)*Variables!D$13),IF(R100=Variables!D$13,1,R100+1),"")</f>
        <v>4</v>
      </c>
      <c r="S101" s="100">
        <f t="shared" si="36"/>
        <v>440</v>
      </c>
      <c r="T101" s="17">
        <f t="shared" si="37"/>
        <v>9553.5400000000009</v>
      </c>
      <c r="U101" s="1">
        <f>IF(R101&lt;&gt;"",INDEX(T101:T208, MATCH(Variables!D$13,R101:R208,0))-T101,"")</f>
        <v>440</v>
      </c>
      <c r="V101" s="1">
        <f>IF(R101&lt;&gt;"",IF(MOD(R101,Variables!D$13)=0,Variables!D$15,0),"")</f>
        <v>0</v>
      </c>
      <c r="W101" s="1">
        <f>IF(R101&lt;&gt;"",IF(R101=Variables!D$13,T101+V101,0),"")</f>
        <v>0</v>
      </c>
      <c r="X101" s="18">
        <f>IF(R101&lt;&gt;"",INDEX(W101:W200,MATCH(Variables!D$13,R101:R200,0)),"")</f>
        <v>10113.540000000001</v>
      </c>
      <c r="Y101" s="22">
        <f t="shared" si="38"/>
        <v>174.66699999999946</v>
      </c>
      <c r="Z101" s="17">
        <f>IF(R101&lt;&gt;"",IF(R101=1,Variables!M$21,0),"")</f>
        <v>0</v>
      </c>
      <c r="AA101" s="1">
        <f t="shared" si="39"/>
        <v>10288.207</v>
      </c>
      <c r="AB101" s="1">
        <f>IF(R101&lt;&gt;"",Variables!M$23,"")</f>
        <v>25</v>
      </c>
      <c r="AC101" s="18">
        <f t="shared" si="40"/>
        <v>10313.207</v>
      </c>
      <c r="AD101" s="24" t="str">
        <f>IF(R101&lt;&gt;"",IF(AC101&lt;Variables!D$9,AC101-C101,""),"")</f>
        <v/>
      </c>
      <c r="AE101" s="26">
        <f>IF(R101&lt;&gt;"",IF(AC101&lt;Variables!D$9,D101,0),"")</f>
        <v>0</v>
      </c>
      <c r="AF101" s="26">
        <f>IF(R101&lt;&gt;"",IF(AC101&lt;Variables!D$9,I101,0),"")</f>
        <v>0</v>
      </c>
      <c r="AG101" s="26">
        <f>IF(R101&lt;&gt;"",IF(AC101&lt;Variables!D$9,M101,0),"")</f>
        <v>0</v>
      </c>
      <c r="AH101" s="26">
        <f>IF(R101&lt;&gt;"",IF(AC101&lt;Variables!D$9,S101,0),"")</f>
        <v>0</v>
      </c>
      <c r="AI101" s="26">
        <f>IF(R101&lt;&gt;"",IF(AC101&lt;Variables!D$9,Y101,0),"")</f>
        <v>0</v>
      </c>
      <c r="AJ101" s="24">
        <f t="shared" si="41"/>
        <v>0</v>
      </c>
      <c r="AK101" s="26" t="str">
        <f t="shared" si="24"/>
        <v/>
      </c>
      <c r="AL101" s="24">
        <f t="shared" si="25"/>
        <v>0</v>
      </c>
      <c r="AM101" s="104" t="str">
        <f>IF(AND(R101&lt;&gt;"",AC101&lt;Variables!D$9),AC101/(7*24*60),"")</f>
        <v/>
      </c>
      <c r="AN101" s="18" t="str">
        <f t="shared" si="42"/>
        <v/>
      </c>
      <c r="AO101" s="24">
        <f t="shared" ca="1" si="43"/>
        <v>0</v>
      </c>
    </row>
    <row r="102" spans="1:41" x14ac:dyDescent="0.35">
      <c r="A102" s="92">
        <v>85</v>
      </c>
      <c r="B102" s="17">
        <f>Variables!M$8</f>
        <v>100</v>
      </c>
      <c r="C102" s="18">
        <f t="shared" si="26"/>
        <v>8500</v>
      </c>
      <c r="D102" s="22">
        <f t="shared" si="27"/>
        <v>890</v>
      </c>
      <c r="E102" s="17">
        <v>50</v>
      </c>
      <c r="F102" s="1">
        <f t="shared" si="28"/>
        <v>9390</v>
      </c>
      <c r="G102" s="1">
        <f>Variables!M$12</f>
        <v>60</v>
      </c>
      <c r="H102" s="18">
        <f t="shared" si="29"/>
        <v>9450</v>
      </c>
      <c r="I102" s="22">
        <f t="shared" si="30"/>
        <v>0</v>
      </c>
      <c r="J102" s="17">
        <f t="shared" si="31"/>
        <v>9450</v>
      </c>
      <c r="K102" s="1">
        <f>Variables!M$14</f>
        <v>93.54</v>
      </c>
      <c r="L102" s="18">
        <f t="shared" si="32"/>
        <v>9543.5400000000009</v>
      </c>
      <c r="M102" s="22">
        <f t="shared" si="33"/>
        <v>100</v>
      </c>
      <c r="N102" s="17">
        <f>Variables!M$16</f>
        <v>100</v>
      </c>
      <c r="O102" s="1">
        <f t="shared" si="34"/>
        <v>9643.5400000000009</v>
      </c>
      <c r="P102" s="1">
        <f>Variables!M$19</f>
        <v>20</v>
      </c>
      <c r="Q102" s="18">
        <f t="shared" si="35"/>
        <v>9663.5400000000009</v>
      </c>
      <c r="R102" s="24">
        <f>IF(A102&lt;=(FLOOR(INT(Variables!D$10) / Variables!D$13, 1)*Variables!D$13),IF(R101=Variables!D$13,1,R101+1),"")</f>
        <v>5</v>
      </c>
      <c r="S102" s="100">
        <f t="shared" si="36"/>
        <v>330</v>
      </c>
      <c r="T102" s="17">
        <f t="shared" si="37"/>
        <v>9663.5400000000009</v>
      </c>
      <c r="U102" s="1">
        <f>IF(R102&lt;&gt;"",INDEX(T102:T209, MATCH(Variables!D$13,R102:R209,0))-T102,"")</f>
        <v>330</v>
      </c>
      <c r="V102" s="1">
        <f>IF(R102&lt;&gt;"",IF(MOD(R102,Variables!D$13)=0,Variables!D$15,0),"")</f>
        <v>0</v>
      </c>
      <c r="W102" s="1">
        <f>IF(R102&lt;&gt;"",IF(R102=Variables!D$13,T102+V102,0),"")</f>
        <v>0</v>
      </c>
      <c r="X102" s="18">
        <f>IF(R102&lt;&gt;"",INDEX(W102:W201,MATCH(Variables!D$13,R102:R201,0)),"")</f>
        <v>10113.540000000001</v>
      </c>
      <c r="Y102" s="22">
        <f t="shared" si="38"/>
        <v>199.66699999999946</v>
      </c>
      <c r="Z102" s="17">
        <f>IF(R102&lt;&gt;"",IF(R102=1,Variables!M$21,0),"")</f>
        <v>0</v>
      </c>
      <c r="AA102" s="1">
        <f t="shared" si="39"/>
        <v>10313.207</v>
      </c>
      <c r="AB102" s="1">
        <f>IF(R102&lt;&gt;"",Variables!M$23,"")</f>
        <v>25</v>
      </c>
      <c r="AC102" s="18">
        <f t="shared" si="40"/>
        <v>10338.207</v>
      </c>
      <c r="AD102" s="24" t="str">
        <f>IF(R102&lt;&gt;"",IF(AC102&lt;Variables!D$9,AC102-C102,""),"")</f>
        <v/>
      </c>
      <c r="AE102" s="26">
        <f>IF(R102&lt;&gt;"",IF(AC102&lt;Variables!D$9,D102,0),"")</f>
        <v>0</v>
      </c>
      <c r="AF102" s="26">
        <f>IF(R102&lt;&gt;"",IF(AC102&lt;Variables!D$9,I102,0),"")</f>
        <v>0</v>
      </c>
      <c r="AG102" s="26">
        <f>IF(R102&lt;&gt;"",IF(AC102&lt;Variables!D$9,M102,0),"")</f>
        <v>0</v>
      </c>
      <c r="AH102" s="26">
        <f>IF(R102&lt;&gt;"",IF(AC102&lt;Variables!D$9,S102,0),"")</f>
        <v>0</v>
      </c>
      <c r="AI102" s="26">
        <f>IF(R102&lt;&gt;"",IF(AC102&lt;Variables!D$9,Y102,0),"")</f>
        <v>0</v>
      </c>
      <c r="AJ102" s="24">
        <f t="shared" si="41"/>
        <v>0</v>
      </c>
      <c r="AK102" s="26" t="str">
        <f t="shared" si="24"/>
        <v/>
      </c>
      <c r="AL102" s="24">
        <f t="shared" si="25"/>
        <v>0</v>
      </c>
      <c r="AM102" s="104" t="str">
        <f>IF(AND(R102&lt;&gt;"",AC102&lt;Variables!D$9),AC102/(7*24*60),"")</f>
        <v/>
      </c>
      <c r="AN102" s="18" t="str">
        <f t="shared" si="42"/>
        <v/>
      </c>
      <c r="AO102" s="24">
        <f t="shared" ca="1" si="43"/>
        <v>0</v>
      </c>
    </row>
    <row r="103" spans="1:41" x14ac:dyDescent="0.35">
      <c r="A103" s="92">
        <v>86</v>
      </c>
      <c r="B103" s="17">
        <f>Variables!M$8</f>
        <v>100</v>
      </c>
      <c r="C103" s="18">
        <f t="shared" si="26"/>
        <v>8600</v>
      </c>
      <c r="D103" s="22">
        <f t="shared" si="27"/>
        <v>900</v>
      </c>
      <c r="E103" s="17">
        <v>50</v>
      </c>
      <c r="F103" s="1">
        <f t="shared" si="28"/>
        <v>9500</v>
      </c>
      <c r="G103" s="1">
        <f>Variables!M$12</f>
        <v>60</v>
      </c>
      <c r="H103" s="18">
        <f t="shared" si="29"/>
        <v>9560</v>
      </c>
      <c r="I103" s="22">
        <f t="shared" si="30"/>
        <v>0</v>
      </c>
      <c r="J103" s="17">
        <f t="shared" si="31"/>
        <v>9560</v>
      </c>
      <c r="K103" s="1">
        <f>Variables!M$14</f>
        <v>93.54</v>
      </c>
      <c r="L103" s="18">
        <f t="shared" si="32"/>
        <v>9653.5400000000009</v>
      </c>
      <c r="M103" s="22">
        <f t="shared" si="33"/>
        <v>100</v>
      </c>
      <c r="N103" s="17">
        <f>Variables!M$16</f>
        <v>100</v>
      </c>
      <c r="O103" s="1">
        <f t="shared" si="34"/>
        <v>9753.5400000000009</v>
      </c>
      <c r="P103" s="1">
        <f>Variables!M$19</f>
        <v>20</v>
      </c>
      <c r="Q103" s="18">
        <f t="shared" si="35"/>
        <v>9773.5400000000009</v>
      </c>
      <c r="R103" s="24">
        <f>IF(A103&lt;=(FLOOR(INT(Variables!D$10) / Variables!D$13, 1)*Variables!D$13),IF(R102=Variables!D$13,1,R102+1),"")</f>
        <v>6</v>
      </c>
      <c r="S103" s="100">
        <f t="shared" si="36"/>
        <v>220</v>
      </c>
      <c r="T103" s="17">
        <f t="shared" si="37"/>
        <v>9773.5400000000009</v>
      </c>
      <c r="U103" s="1">
        <f>IF(R103&lt;&gt;"",INDEX(T103:T210, MATCH(Variables!D$13,R103:R210,0))-T103,"")</f>
        <v>220</v>
      </c>
      <c r="V103" s="1">
        <f>IF(R103&lt;&gt;"",IF(MOD(R103,Variables!D$13)=0,Variables!D$15,0),"")</f>
        <v>0</v>
      </c>
      <c r="W103" s="1">
        <f>IF(R103&lt;&gt;"",IF(R103=Variables!D$13,T103+V103,0),"")</f>
        <v>0</v>
      </c>
      <c r="X103" s="18">
        <f>IF(R103&lt;&gt;"",INDEX(W103:W202,MATCH(Variables!D$13,R103:R202,0)),"")</f>
        <v>10113.540000000001</v>
      </c>
      <c r="Y103" s="22">
        <f t="shared" si="38"/>
        <v>224.66699999999946</v>
      </c>
      <c r="Z103" s="17">
        <f>IF(R103&lt;&gt;"",IF(R103=1,Variables!M$21,0),"")</f>
        <v>0</v>
      </c>
      <c r="AA103" s="1">
        <f t="shared" si="39"/>
        <v>10338.207</v>
      </c>
      <c r="AB103" s="1">
        <f>IF(R103&lt;&gt;"",Variables!M$23,"")</f>
        <v>25</v>
      </c>
      <c r="AC103" s="18">
        <f t="shared" si="40"/>
        <v>10363.207</v>
      </c>
      <c r="AD103" s="24" t="str">
        <f>IF(R103&lt;&gt;"",IF(AC103&lt;Variables!D$9,AC103-C103,""),"")</f>
        <v/>
      </c>
      <c r="AE103" s="26">
        <f>IF(R103&lt;&gt;"",IF(AC103&lt;Variables!D$9,D103,0),"")</f>
        <v>0</v>
      </c>
      <c r="AF103" s="26">
        <f>IF(R103&lt;&gt;"",IF(AC103&lt;Variables!D$9,I103,0),"")</f>
        <v>0</v>
      </c>
      <c r="AG103" s="26">
        <f>IF(R103&lt;&gt;"",IF(AC103&lt;Variables!D$9,M103,0),"")</f>
        <v>0</v>
      </c>
      <c r="AH103" s="26">
        <f>IF(R103&lt;&gt;"",IF(AC103&lt;Variables!D$9,S103,0),"")</f>
        <v>0</v>
      </c>
      <c r="AI103" s="26">
        <f>IF(R103&lt;&gt;"",IF(AC103&lt;Variables!D$9,Y103,0),"")</f>
        <v>0</v>
      </c>
      <c r="AJ103" s="24">
        <f t="shared" si="41"/>
        <v>0</v>
      </c>
      <c r="AK103" s="26" t="str">
        <f t="shared" si="24"/>
        <v/>
      </c>
      <c r="AL103" s="24">
        <f t="shared" si="25"/>
        <v>0</v>
      </c>
      <c r="AM103" s="104" t="str">
        <f>IF(AND(R103&lt;&gt;"",AC103&lt;Variables!D$9),AC103/(7*24*60),"")</f>
        <v/>
      </c>
      <c r="AN103" s="18" t="str">
        <f t="shared" si="42"/>
        <v/>
      </c>
      <c r="AO103" s="24">
        <f t="shared" ca="1" si="43"/>
        <v>0</v>
      </c>
    </row>
    <row r="104" spans="1:41" x14ac:dyDescent="0.35">
      <c r="A104" s="92">
        <v>87</v>
      </c>
      <c r="B104" s="17">
        <f>Variables!M$8</f>
        <v>100</v>
      </c>
      <c r="C104" s="18">
        <f t="shared" si="26"/>
        <v>8700</v>
      </c>
      <c r="D104" s="22">
        <f t="shared" si="27"/>
        <v>910</v>
      </c>
      <c r="E104" s="17">
        <v>50</v>
      </c>
      <c r="F104" s="1">
        <f t="shared" si="28"/>
        <v>9610</v>
      </c>
      <c r="G104" s="1">
        <f>Variables!M$12</f>
        <v>60</v>
      </c>
      <c r="H104" s="18">
        <f t="shared" si="29"/>
        <v>9670</v>
      </c>
      <c r="I104" s="22">
        <f t="shared" si="30"/>
        <v>0</v>
      </c>
      <c r="J104" s="17">
        <f t="shared" si="31"/>
        <v>9670</v>
      </c>
      <c r="K104" s="1">
        <f>Variables!M$14</f>
        <v>93.54</v>
      </c>
      <c r="L104" s="18">
        <f t="shared" si="32"/>
        <v>9763.5400000000009</v>
      </c>
      <c r="M104" s="22">
        <f t="shared" si="33"/>
        <v>100</v>
      </c>
      <c r="N104" s="17">
        <f>Variables!M$16</f>
        <v>100</v>
      </c>
      <c r="O104" s="1">
        <f t="shared" si="34"/>
        <v>9863.5400000000009</v>
      </c>
      <c r="P104" s="1">
        <f>Variables!M$19</f>
        <v>20</v>
      </c>
      <c r="Q104" s="18">
        <f t="shared" si="35"/>
        <v>9883.5400000000009</v>
      </c>
      <c r="R104" s="24">
        <f>IF(A104&lt;=(FLOOR(INT(Variables!D$10) / Variables!D$13, 1)*Variables!D$13),IF(R103=Variables!D$13,1,R103+1),"")</f>
        <v>7</v>
      </c>
      <c r="S104" s="100">
        <f t="shared" si="36"/>
        <v>110</v>
      </c>
      <c r="T104" s="17">
        <f t="shared" si="37"/>
        <v>9883.5400000000009</v>
      </c>
      <c r="U104" s="1">
        <f>IF(R104&lt;&gt;"",INDEX(T104:T211, MATCH(Variables!D$13,R104:R211,0))-T104,"")</f>
        <v>110</v>
      </c>
      <c r="V104" s="1">
        <f>IF(R104&lt;&gt;"",IF(MOD(R104,Variables!D$13)=0,Variables!D$15,0),"")</f>
        <v>0</v>
      </c>
      <c r="W104" s="1">
        <f>IF(R104&lt;&gt;"",IF(R104=Variables!D$13,T104+V104,0),"")</f>
        <v>0</v>
      </c>
      <c r="X104" s="18">
        <f>IF(R104&lt;&gt;"",INDEX(W104:W203,MATCH(Variables!D$13,R104:R203,0)),"")</f>
        <v>10113.540000000001</v>
      </c>
      <c r="Y104" s="22">
        <f t="shared" si="38"/>
        <v>249.66699999999946</v>
      </c>
      <c r="Z104" s="17">
        <f>IF(R104&lt;&gt;"",IF(R104=1,Variables!M$21,0),"")</f>
        <v>0</v>
      </c>
      <c r="AA104" s="1">
        <f t="shared" si="39"/>
        <v>10363.207</v>
      </c>
      <c r="AB104" s="1">
        <f>IF(R104&lt;&gt;"",Variables!M$23,"")</f>
        <v>25</v>
      </c>
      <c r="AC104" s="18">
        <f t="shared" si="40"/>
        <v>10388.207</v>
      </c>
      <c r="AD104" s="24" t="str">
        <f>IF(R104&lt;&gt;"",IF(AC104&lt;Variables!D$9,AC104-C104,""),"")</f>
        <v/>
      </c>
      <c r="AE104" s="26">
        <f>IF(R104&lt;&gt;"",IF(AC104&lt;Variables!D$9,D104,0),"")</f>
        <v>0</v>
      </c>
      <c r="AF104" s="26">
        <f>IF(R104&lt;&gt;"",IF(AC104&lt;Variables!D$9,I104,0),"")</f>
        <v>0</v>
      </c>
      <c r="AG104" s="26">
        <f>IF(R104&lt;&gt;"",IF(AC104&lt;Variables!D$9,M104,0),"")</f>
        <v>0</v>
      </c>
      <c r="AH104" s="26">
        <f>IF(R104&lt;&gt;"",IF(AC104&lt;Variables!D$9,S104,0),"")</f>
        <v>0</v>
      </c>
      <c r="AI104" s="26">
        <f>IF(R104&lt;&gt;"",IF(AC104&lt;Variables!D$9,Y104,0),"")</f>
        <v>0</v>
      </c>
      <c r="AJ104" s="24">
        <f t="shared" si="41"/>
        <v>0</v>
      </c>
      <c r="AK104" s="26" t="str">
        <f t="shared" si="24"/>
        <v/>
      </c>
      <c r="AL104" s="24">
        <f t="shared" si="25"/>
        <v>0</v>
      </c>
      <c r="AM104" s="104" t="str">
        <f>IF(AND(R104&lt;&gt;"",AC104&lt;Variables!D$9),AC104/(7*24*60),"")</f>
        <v/>
      </c>
      <c r="AN104" s="18" t="str">
        <f t="shared" si="42"/>
        <v/>
      </c>
      <c r="AO104" s="24">
        <f t="shared" ca="1" si="43"/>
        <v>0</v>
      </c>
    </row>
    <row r="105" spans="1:41" x14ac:dyDescent="0.35">
      <c r="A105" s="92">
        <v>88</v>
      </c>
      <c r="B105" s="17">
        <f>Variables!M$8</f>
        <v>100</v>
      </c>
      <c r="C105" s="18">
        <f t="shared" si="26"/>
        <v>8800</v>
      </c>
      <c r="D105" s="22">
        <f t="shared" si="27"/>
        <v>920</v>
      </c>
      <c r="E105" s="17">
        <v>50</v>
      </c>
      <c r="F105" s="1">
        <f t="shared" si="28"/>
        <v>9720</v>
      </c>
      <c r="G105" s="1">
        <f>Variables!M$12</f>
        <v>60</v>
      </c>
      <c r="H105" s="18">
        <f t="shared" si="29"/>
        <v>9780</v>
      </c>
      <c r="I105" s="22">
        <f t="shared" si="30"/>
        <v>0</v>
      </c>
      <c r="J105" s="17">
        <f t="shared" si="31"/>
        <v>9780</v>
      </c>
      <c r="K105" s="1">
        <f>Variables!M$14</f>
        <v>93.54</v>
      </c>
      <c r="L105" s="18">
        <f t="shared" si="32"/>
        <v>9873.5400000000009</v>
      </c>
      <c r="M105" s="22">
        <f t="shared" si="33"/>
        <v>100</v>
      </c>
      <c r="N105" s="17">
        <f>Variables!M$16</f>
        <v>100</v>
      </c>
      <c r="O105" s="1">
        <f t="shared" si="34"/>
        <v>9973.5400000000009</v>
      </c>
      <c r="P105" s="1">
        <f>Variables!M$19</f>
        <v>20</v>
      </c>
      <c r="Q105" s="18">
        <f t="shared" si="35"/>
        <v>9993.5400000000009</v>
      </c>
      <c r="R105" s="24">
        <f>IF(A105&lt;=(FLOOR(INT(Variables!D$10) / Variables!D$13, 1)*Variables!D$13),IF(R104=Variables!D$13,1,R104+1),"")</f>
        <v>8</v>
      </c>
      <c r="S105" s="100">
        <f t="shared" si="36"/>
        <v>0</v>
      </c>
      <c r="T105" s="17">
        <f t="shared" si="37"/>
        <v>9993.5400000000009</v>
      </c>
      <c r="U105" s="1">
        <f>IF(R105&lt;&gt;"",INDEX(T105:T212, MATCH(Variables!D$13,R105:R212,0))-T105,"")</f>
        <v>0</v>
      </c>
      <c r="V105" s="1">
        <f>IF(R105&lt;&gt;"",IF(MOD(R105,Variables!D$13)=0,Variables!D$15,0),"")</f>
        <v>120</v>
      </c>
      <c r="W105" s="1">
        <f>IF(R105&lt;&gt;"",IF(R105=Variables!D$13,T105+V105,0),"")</f>
        <v>10113.540000000001</v>
      </c>
      <c r="X105" s="18">
        <f>IF(R105&lt;&gt;"",INDEX(W105:W204,MATCH(Variables!D$13,R105:R204,0)),"")</f>
        <v>10113.540000000001</v>
      </c>
      <c r="Y105" s="22">
        <f t="shared" si="38"/>
        <v>274.66699999999946</v>
      </c>
      <c r="Z105" s="17">
        <f>IF(R105&lt;&gt;"",IF(R105=1,Variables!M$21,0),"")</f>
        <v>0</v>
      </c>
      <c r="AA105" s="1">
        <f t="shared" si="39"/>
        <v>10388.207</v>
      </c>
      <c r="AB105" s="1">
        <f>IF(R105&lt;&gt;"",Variables!M$23,"")</f>
        <v>25</v>
      </c>
      <c r="AC105" s="18">
        <f t="shared" si="40"/>
        <v>10413.207</v>
      </c>
      <c r="AD105" s="24" t="str">
        <f>IF(R105&lt;&gt;"",IF(AC105&lt;Variables!D$9,AC105-C105,""),"")</f>
        <v/>
      </c>
      <c r="AE105" s="26">
        <f>IF(R105&lt;&gt;"",IF(AC105&lt;Variables!D$9,D105,0),"")</f>
        <v>0</v>
      </c>
      <c r="AF105" s="26">
        <f>IF(R105&lt;&gt;"",IF(AC105&lt;Variables!D$9,I105,0),"")</f>
        <v>0</v>
      </c>
      <c r="AG105" s="26">
        <f>IF(R105&lt;&gt;"",IF(AC105&lt;Variables!D$9,M105,0),"")</f>
        <v>0</v>
      </c>
      <c r="AH105" s="26">
        <f>IF(R105&lt;&gt;"",IF(AC105&lt;Variables!D$9,S105,0),"")</f>
        <v>0</v>
      </c>
      <c r="AI105" s="26">
        <f>IF(R105&lt;&gt;"",IF(AC105&lt;Variables!D$9,Y105,0),"")</f>
        <v>0</v>
      </c>
      <c r="AJ105" s="24">
        <f t="shared" si="41"/>
        <v>0</v>
      </c>
      <c r="AK105" s="26" t="str">
        <f t="shared" si="24"/>
        <v/>
      </c>
      <c r="AL105" s="24">
        <f t="shared" si="25"/>
        <v>0</v>
      </c>
      <c r="AM105" s="104" t="str">
        <f>IF(AND(R105&lt;&gt;"",AC105&lt;Variables!D$9),AC105/(7*24*60),"")</f>
        <v/>
      </c>
      <c r="AN105" s="18" t="str">
        <f t="shared" si="42"/>
        <v/>
      </c>
      <c r="AO105" s="24">
        <f t="shared" ca="1" si="43"/>
        <v>0</v>
      </c>
    </row>
    <row r="106" spans="1:41" x14ac:dyDescent="0.35">
      <c r="A106" s="92">
        <v>89</v>
      </c>
      <c r="B106" s="17">
        <f>Variables!M$8</f>
        <v>100</v>
      </c>
      <c r="C106" s="18">
        <f t="shared" si="26"/>
        <v>8900</v>
      </c>
      <c r="D106" s="22">
        <f t="shared" si="27"/>
        <v>930</v>
      </c>
      <c r="E106" s="17">
        <v>50</v>
      </c>
      <c r="F106" s="1">
        <f t="shared" si="28"/>
        <v>9830</v>
      </c>
      <c r="G106" s="1">
        <f>Variables!M$12</f>
        <v>60</v>
      </c>
      <c r="H106" s="18">
        <f t="shared" si="29"/>
        <v>9890</v>
      </c>
      <c r="I106" s="22">
        <f t="shared" si="30"/>
        <v>0</v>
      </c>
      <c r="J106" s="17">
        <f t="shared" si="31"/>
        <v>9890</v>
      </c>
      <c r="K106" s="1">
        <f>Variables!M$14</f>
        <v>93.54</v>
      </c>
      <c r="L106" s="18">
        <f t="shared" si="32"/>
        <v>9983.5400000000009</v>
      </c>
      <c r="M106" s="22">
        <f t="shared" si="33"/>
        <v>100</v>
      </c>
      <c r="N106" s="17">
        <f>Variables!M$16</f>
        <v>100</v>
      </c>
      <c r="O106" s="1">
        <f t="shared" si="34"/>
        <v>10083.540000000001</v>
      </c>
      <c r="P106" s="1">
        <f>Variables!M$19</f>
        <v>20</v>
      </c>
      <c r="Q106" s="18">
        <f t="shared" si="35"/>
        <v>10103.540000000001</v>
      </c>
      <c r="R106" s="24">
        <f>IF(A106&lt;=(FLOOR(INT(Variables!D$10) / Variables!D$13, 1)*Variables!D$13),IF(R105=Variables!D$13,1,R105+1),"")</f>
        <v>1</v>
      </c>
      <c r="S106" s="100">
        <f t="shared" si="36"/>
        <v>770</v>
      </c>
      <c r="T106" s="17">
        <f t="shared" si="37"/>
        <v>10113.540000000001</v>
      </c>
      <c r="U106" s="1">
        <f>IF(R106&lt;&gt;"",INDEX(T106:T213, MATCH(Variables!D$13,R106:R213,0))-T106,"")</f>
        <v>760</v>
      </c>
      <c r="V106" s="1">
        <f>IF(R106&lt;&gt;"",IF(MOD(R106,Variables!D$13)=0,Variables!D$15,0),"")</f>
        <v>0</v>
      </c>
      <c r="W106" s="1">
        <f>IF(R106&lt;&gt;"",IF(R106=Variables!D$13,T106+V106,0),"")</f>
        <v>0</v>
      </c>
      <c r="X106" s="18">
        <f>IF(R106&lt;&gt;"",INDEX(W106:W205,MATCH(Variables!D$13,R106:R205,0)),"")</f>
        <v>10993.54</v>
      </c>
      <c r="Y106" s="22">
        <f t="shared" si="38"/>
        <v>99.666999999999462</v>
      </c>
      <c r="Z106" s="17">
        <f>IF(R106&lt;&gt;"",IF(R106=1,Variables!M$21,0),"")</f>
        <v>99.667000000000002</v>
      </c>
      <c r="AA106" s="1">
        <f t="shared" si="39"/>
        <v>11093.207</v>
      </c>
      <c r="AB106" s="1">
        <f>IF(R106&lt;&gt;"",Variables!M$23,"")</f>
        <v>25</v>
      </c>
      <c r="AC106" s="18">
        <f t="shared" si="40"/>
        <v>11118.207</v>
      </c>
      <c r="AD106" s="24" t="str">
        <f>IF(R106&lt;&gt;"",IF(AC106&lt;Variables!D$9,AC106-C106,""),"")</f>
        <v/>
      </c>
      <c r="AE106" s="26">
        <f>IF(R106&lt;&gt;"",IF(AC106&lt;Variables!D$9,D106,0),"")</f>
        <v>0</v>
      </c>
      <c r="AF106" s="26">
        <f>IF(R106&lt;&gt;"",IF(AC106&lt;Variables!D$9,I106,0),"")</f>
        <v>0</v>
      </c>
      <c r="AG106" s="26">
        <f>IF(R106&lt;&gt;"",IF(AC106&lt;Variables!D$9,M106,0),"")</f>
        <v>0</v>
      </c>
      <c r="AH106" s="26">
        <f>IF(R106&lt;&gt;"",IF(AC106&lt;Variables!D$9,S106,0),"")</f>
        <v>0</v>
      </c>
      <c r="AI106" s="26">
        <f>IF(R106&lt;&gt;"",IF(AC106&lt;Variables!D$9,Y106,0),"")</f>
        <v>0</v>
      </c>
      <c r="AJ106" s="24">
        <f t="shared" si="41"/>
        <v>0</v>
      </c>
      <c r="AK106" s="26" t="str">
        <f t="shared" si="24"/>
        <v/>
      </c>
      <c r="AL106" s="24">
        <f t="shared" si="25"/>
        <v>0</v>
      </c>
      <c r="AM106" s="104" t="str">
        <f>IF(AND(R106&lt;&gt;"",AC106&lt;Variables!D$9),AC106/(7*24*60),"")</f>
        <v/>
      </c>
      <c r="AN106" s="18" t="str">
        <f t="shared" si="42"/>
        <v/>
      </c>
      <c r="AO106" s="24">
        <f t="shared" ca="1" si="43"/>
        <v>0</v>
      </c>
    </row>
    <row r="107" spans="1:41" x14ac:dyDescent="0.35">
      <c r="A107" s="92">
        <v>90</v>
      </c>
      <c r="B107" s="17">
        <f>Variables!M$8</f>
        <v>100</v>
      </c>
      <c r="C107" s="18">
        <f t="shared" si="26"/>
        <v>9000</v>
      </c>
      <c r="D107" s="22">
        <f t="shared" si="27"/>
        <v>940</v>
      </c>
      <c r="E107" s="17">
        <v>50</v>
      </c>
      <c r="F107" s="1">
        <f t="shared" si="28"/>
        <v>9940</v>
      </c>
      <c r="G107" s="1">
        <f>Variables!M$12</f>
        <v>60</v>
      </c>
      <c r="H107" s="18">
        <f t="shared" si="29"/>
        <v>10000</v>
      </c>
      <c r="I107" s="22">
        <f t="shared" si="30"/>
        <v>0</v>
      </c>
      <c r="J107" s="17">
        <f t="shared" si="31"/>
        <v>10000</v>
      </c>
      <c r="K107" s="1">
        <f>Variables!M$14</f>
        <v>93.54</v>
      </c>
      <c r="L107" s="18">
        <f t="shared" si="32"/>
        <v>10093.540000000001</v>
      </c>
      <c r="M107" s="22">
        <f t="shared" si="33"/>
        <v>100</v>
      </c>
      <c r="N107" s="17">
        <f>Variables!M$16</f>
        <v>100</v>
      </c>
      <c r="O107" s="1">
        <f t="shared" si="34"/>
        <v>10193.540000000001</v>
      </c>
      <c r="P107" s="1">
        <f>Variables!M$19</f>
        <v>20</v>
      </c>
      <c r="Q107" s="18">
        <f t="shared" si="35"/>
        <v>10213.540000000001</v>
      </c>
      <c r="R107" s="24">
        <f>IF(A107&lt;=(FLOOR(INT(Variables!D$10) / Variables!D$13, 1)*Variables!D$13),IF(R106=Variables!D$13,1,R106+1),"")</f>
        <v>2</v>
      </c>
      <c r="S107" s="100">
        <f t="shared" si="36"/>
        <v>660</v>
      </c>
      <c r="T107" s="17">
        <f t="shared" si="37"/>
        <v>10213.540000000001</v>
      </c>
      <c r="U107" s="1">
        <f>IF(R107&lt;&gt;"",INDEX(T107:T214, MATCH(Variables!D$13,R107:R214,0))-T107,"")</f>
        <v>660</v>
      </c>
      <c r="V107" s="1">
        <f>IF(R107&lt;&gt;"",IF(MOD(R107,Variables!D$13)=0,Variables!D$15,0),"")</f>
        <v>0</v>
      </c>
      <c r="W107" s="1">
        <f>IF(R107&lt;&gt;"",IF(R107=Variables!D$13,T107+V107,0),"")</f>
        <v>0</v>
      </c>
      <c r="X107" s="18">
        <f>IF(R107&lt;&gt;"",INDEX(W107:W206,MATCH(Variables!D$13,R107:R206,0)),"")</f>
        <v>10993.54</v>
      </c>
      <c r="Y107" s="22">
        <f t="shared" si="38"/>
        <v>124.66699999999946</v>
      </c>
      <c r="Z107" s="17">
        <f>IF(R107&lt;&gt;"",IF(R107=1,Variables!M$21,0),"")</f>
        <v>0</v>
      </c>
      <c r="AA107" s="1">
        <f t="shared" si="39"/>
        <v>11118.207</v>
      </c>
      <c r="AB107" s="1">
        <f>IF(R107&lt;&gt;"",Variables!M$23,"")</f>
        <v>25</v>
      </c>
      <c r="AC107" s="18">
        <f t="shared" si="40"/>
        <v>11143.207</v>
      </c>
      <c r="AD107" s="24" t="str">
        <f>IF(R107&lt;&gt;"",IF(AC107&lt;Variables!D$9,AC107-C107,""),"")</f>
        <v/>
      </c>
      <c r="AE107" s="26">
        <f>IF(R107&lt;&gt;"",IF(AC107&lt;Variables!D$9,D107,0),"")</f>
        <v>0</v>
      </c>
      <c r="AF107" s="26">
        <f>IF(R107&lt;&gt;"",IF(AC107&lt;Variables!D$9,I107,0),"")</f>
        <v>0</v>
      </c>
      <c r="AG107" s="26">
        <f>IF(R107&lt;&gt;"",IF(AC107&lt;Variables!D$9,M107,0),"")</f>
        <v>0</v>
      </c>
      <c r="AH107" s="26">
        <f>IF(R107&lt;&gt;"",IF(AC107&lt;Variables!D$9,S107,0),"")</f>
        <v>0</v>
      </c>
      <c r="AI107" s="26">
        <f>IF(R107&lt;&gt;"",IF(AC107&lt;Variables!D$9,Y107,0),"")</f>
        <v>0</v>
      </c>
      <c r="AJ107" s="24">
        <f t="shared" si="41"/>
        <v>0</v>
      </c>
      <c r="AK107" s="26" t="str">
        <f t="shared" si="24"/>
        <v/>
      </c>
      <c r="AL107" s="24">
        <f t="shared" si="25"/>
        <v>0</v>
      </c>
      <c r="AM107" s="104" t="str">
        <f>IF(AND(R107&lt;&gt;"",AC107&lt;Variables!D$9),AC107/(7*24*60),"")</f>
        <v/>
      </c>
      <c r="AN107" s="18" t="str">
        <f t="shared" si="42"/>
        <v/>
      </c>
      <c r="AO107" s="24">
        <f t="shared" ca="1" si="43"/>
        <v>0</v>
      </c>
    </row>
    <row r="108" spans="1:41" x14ac:dyDescent="0.35">
      <c r="A108" s="92">
        <v>91</v>
      </c>
      <c r="B108" s="17">
        <f>Variables!M$8</f>
        <v>100</v>
      </c>
      <c r="C108" s="18">
        <f t="shared" si="26"/>
        <v>9100</v>
      </c>
      <c r="D108" s="22">
        <f t="shared" si="27"/>
        <v>950</v>
      </c>
      <c r="E108" s="17">
        <v>50</v>
      </c>
      <c r="F108" s="1">
        <f t="shared" si="28"/>
        <v>10050</v>
      </c>
      <c r="G108" s="1">
        <f>Variables!M$12</f>
        <v>60</v>
      </c>
      <c r="H108" s="18">
        <f t="shared" si="29"/>
        <v>10110</v>
      </c>
      <c r="I108" s="22">
        <f t="shared" si="30"/>
        <v>0</v>
      </c>
      <c r="J108" s="17">
        <f t="shared" si="31"/>
        <v>10110</v>
      </c>
      <c r="K108" s="1">
        <f>Variables!M$14</f>
        <v>93.54</v>
      </c>
      <c r="L108" s="18">
        <f t="shared" si="32"/>
        <v>10203.540000000001</v>
      </c>
      <c r="M108" s="22">
        <f t="shared" si="33"/>
        <v>100</v>
      </c>
      <c r="N108" s="17">
        <f>Variables!M$16</f>
        <v>100</v>
      </c>
      <c r="O108" s="1">
        <f t="shared" si="34"/>
        <v>10303.540000000001</v>
      </c>
      <c r="P108" s="1">
        <f>Variables!M$19</f>
        <v>20</v>
      </c>
      <c r="Q108" s="18">
        <f t="shared" si="35"/>
        <v>10323.540000000001</v>
      </c>
      <c r="R108" s="24">
        <f>IF(A108&lt;=(FLOOR(INT(Variables!D$10) / Variables!D$13, 1)*Variables!D$13),IF(R107=Variables!D$13,1,R107+1),"")</f>
        <v>3</v>
      </c>
      <c r="S108" s="100">
        <f t="shared" si="36"/>
        <v>550</v>
      </c>
      <c r="T108" s="17">
        <f t="shared" si="37"/>
        <v>10323.540000000001</v>
      </c>
      <c r="U108" s="1">
        <f>IF(R108&lt;&gt;"",INDEX(T108:T215, MATCH(Variables!D$13,R108:R215,0))-T108,"")</f>
        <v>550</v>
      </c>
      <c r="V108" s="1">
        <f>IF(R108&lt;&gt;"",IF(MOD(R108,Variables!D$13)=0,Variables!D$15,0),"")</f>
        <v>0</v>
      </c>
      <c r="W108" s="1">
        <f>IF(R108&lt;&gt;"",IF(R108=Variables!D$13,T108+V108,0),"")</f>
        <v>0</v>
      </c>
      <c r="X108" s="18">
        <f>IF(R108&lt;&gt;"",INDEX(W108:W207,MATCH(Variables!D$13,R108:R207,0)),"")</f>
        <v>10993.54</v>
      </c>
      <c r="Y108" s="22">
        <f t="shared" si="38"/>
        <v>149.66699999999946</v>
      </c>
      <c r="Z108" s="17">
        <f>IF(R108&lt;&gt;"",IF(R108=1,Variables!M$21,0),"")</f>
        <v>0</v>
      </c>
      <c r="AA108" s="1">
        <f t="shared" si="39"/>
        <v>11143.207</v>
      </c>
      <c r="AB108" s="1">
        <f>IF(R108&lt;&gt;"",Variables!M$23,"")</f>
        <v>25</v>
      </c>
      <c r="AC108" s="18">
        <f t="shared" si="40"/>
        <v>11168.207</v>
      </c>
      <c r="AD108" s="24" t="str">
        <f>IF(R108&lt;&gt;"",IF(AC108&lt;Variables!D$9,AC108-C108,""),"")</f>
        <v/>
      </c>
      <c r="AE108" s="26">
        <f>IF(R108&lt;&gt;"",IF(AC108&lt;Variables!D$9,D108,0),"")</f>
        <v>0</v>
      </c>
      <c r="AF108" s="26">
        <f>IF(R108&lt;&gt;"",IF(AC108&lt;Variables!D$9,I108,0),"")</f>
        <v>0</v>
      </c>
      <c r="AG108" s="26">
        <f>IF(R108&lt;&gt;"",IF(AC108&lt;Variables!D$9,M108,0),"")</f>
        <v>0</v>
      </c>
      <c r="AH108" s="26">
        <f>IF(R108&lt;&gt;"",IF(AC108&lt;Variables!D$9,S108,0),"")</f>
        <v>0</v>
      </c>
      <c r="AI108" s="26">
        <f>IF(R108&lt;&gt;"",IF(AC108&lt;Variables!D$9,Y108,0),"")</f>
        <v>0</v>
      </c>
      <c r="AJ108" s="24">
        <f t="shared" si="41"/>
        <v>0</v>
      </c>
      <c r="AK108" s="26" t="str">
        <f t="shared" si="24"/>
        <v/>
      </c>
      <c r="AL108" s="24">
        <f t="shared" si="25"/>
        <v>0</v>
      </c>
      <c r="AM108" s="104" t="str">
        <f>IF(AND(R108&lt;&gt;"",AC108&lt;Variables!D$9),AC108/(7*24*60),"")</f>
        <v/>
      </c>
      <c r="AN108" s="18" t="str">
        <f t="shared" si="42"/>
        <v/>
      </c>
      <c r="AO108" s="24">
        <f t="shared" ca="1" si="43"/>
        <v>0</v>
      </c>
    </row>
    <row r="109" spans="1:41" x14ac:dyDescent="0.35">
      <c r="A109" s="92">
        <v>92</v>
      </c>
      <c r="B109" s="17">
        <f>Variables!M$8</f>
        <v>100</v>
      </c>
      <c r="C109" s="18">
        <f t="shared" si="26"/>
        <v>9200</v>
      </c>
      <c r="D109" s="22">
        <f t="shared" si="27"/>
        <v>960</v>
      </c>
      <c r="E109" s="17">
        <v>50</v>
      </c>
      <c r="F109" s="1">
        <f t="shared" si="28"/>
        <v>10160</v>
      </c>
      <c r="G109" s="1">
        <f>Variables!M$12</f>
        <v>60</v>
      </c>
      <c r="H109" s="18">
        <f t="shared" si="29"/>
        <v>10220</v>
      </c>
      <c r="I109" s="22">
        <f t="shared" si="30"/>
        <v>0</v>
      </c>
      <c r="J109" s="17">
        <f t="shared" si="31"/>
        <v>10220</v>
      </c>
      <c r="K109" s="1">
        <f>Variables!M$14</f>
        <v>93.54</v>
      </c>
      <c r="L109" s="18">
        <f t="shared" si="32"/>
        <v>10313.540000000001</v>
      </c>
      <c r="M109" s="22">
        <f t="shared" si="33"/>
        <v>100</v>
      </c>
      <c r="N109" s="17">
        <f>Variables!M$16</f>
        <v>100</v>
      </c>
      <c r="O109" s="1">
        <f t="shared" si="34"/>
        <v>10413.540000000001</v>
      </c>
      <c r="P109" s="1">
        <f>Variables!M$19</f>
        <v>20</v>
      </c>
      <c r="Q109" s="18">
        <f t="shared" si="35"/>
        <v>10433.540000000001</v>
      </c>
      <c r="R109" s="24">
        <f>IF(A109&lt;=(FLOOR(INT(Variables!D$10) / Variables!D$13, 1)*Variables!D$13),IF(R108=Variables!D$13,1,R108+1),"")</f>
        <v>4</v>
      </c>
      <c r="S109" s="100">
        <f t="shared" si="36"/>
        <v>440</v>
      </c>
      <c r="T109" s="17">
        <f t="shared" si="37"/>
        <v>10433.540000000001</v>
      </c>
      <c r="U109" s="1">
        <f>IF(R109&lt;&gt;"",INDEX(T109:T216, MATCH(Variables!D$13,R109:R216,0))-T109,"")</f>
        <v>440</v>
      </c>
      <c r="V109" s="1">
        <f>IF(R109&lt;&gt;"",IF(MOD(R109,Variables!D$13)=0,Variables!D$15,0),"")</f>
        <v>0</v>
      </c>
      <c r="W109" s="1">
        <f>IF(R109&lt;&gt;"",IF(R109=Variables!D$13,T109+V109,0),"")</f>
        <v>0</v>
      </c>
      <c r="X109" s="18">
        <f>IF(R109&lt;&gt;"",INDEX(W109:W208,MATCH(Variables!D$13,R109:R208,0)),"")</f>
        <v>10993.54</v>
      </c>
      <c r="Y109" s="22">
        <f t="shared" si="38"/>
        <v>174.66699999999946</v>
      </c>
      <c r="Z109" s="17">
        <f>IF(R109&lt;&gt;"",IF(R109=1,Variables!M$21,0),"")</f>
        <v>0</v>
      </c>
      <c r="AA109" s="1">
        <f t="shared" si="39"/>
        <v>11168.207</v>
      </c>
      <c r="AB109" s="1">
        <f>IF(R109&lt;&gt;"",Variables!M$23,"")</f>
        <v>25</v>
      </c>
      <c r="AC109" s="18">
        <f t="shared" si="40"/>
        <v>11193.207</v>
      </c>
      <c r="AD109" s="24" t="str">
        <f>IF(R109&lt;&gt;"",IF(AC109&lt;Variables!D$9,AC109-C109,""),"")</f>
        <v/>
      </c>
      <c r="AE109" s="26">
        <f>IF(R109&lt;&gt;"",IF(AC109&lt;Variables!D$9,D109,0),"")</f>
        <v>0</v>
      </c>
      <c r="AF109" s="26">
        <f>IF(R109&lt;&gt;"",IF(AC109&lt;Variables!D$9,I109,0),"")</f>
        <v>0</v>
      </c>
      <c r="AG109" s="26">
        <f>IF(R109&lt;&gt;"",IF(AC109&lt;Variables!D$9,M109,0),"")</f>
        <v>0</v>
      </c>
      <c r="AH109" s="26">
        <f>IF(R109&lt;&gt;"",IF(AC109&lt;Variables!D$9,S109,0),"")</f>
        <v>0</v>
      </c>
      <c r="AI109" s="26">
        <f>IF(R109&lt;&gt;"",IF(AC109&lt;Variables!D$9,Y109,0),"")</f>
        <v>0</v>
      </c>
      <c r="AJ109" s="24">
        <f t="shared" si="41"/>
        <v>0</v>
      </c>
      <c r="AK109" s="26" t="str">
        <f t="shared" si="24"/>
        <v/>
      </c>
      <c r="AL109" s="24">
        <f t="shared" si="25"/>
        <v>0</v>
      </c>
      <c r="AM109" s="104" t="str">
        <f>IF(AND(R109&lt;&gt;"",AC109&lt;Variables!D$9),AC109/(7*24*60),"")</f>
        <v/>
      </c>
      <c r="AN109" s="18" t="str">
        <f t="shared" si="42"/>
        <v/>
      </c>
      <c r="AO109" s="24">
        <f t="shared" ca="1" si="43"/>
        <v>0</v>
      </c>
    </row>
    <row r="110" spans="1:41" x14ac:dyDescent="0.35">
      <c r="A110" s="92">
        <v>93</v>
      </c>
      <c r="B110" s="17">
        <f>Variables!M$8</f>
        <v>100</v>
      </c>
      <c r="C110" s="18">
        <f t="shared" si="26"/>
        <v>9300</v>
      </c>
      <c r="D110" s="22">
        <f t="shared" si="27"/>
        <v>970</v>
      </c>
      <c r="E110" s="17">
        <v>50</v>
      </c>
      <c r="F110" s="1">
        <f t="shared" si="28"/>
        <v>10270</v>
      </c>
      <c r="G110" s="1">
        <f>Variables!M$12</f>
        <v>60</v>
      </c>
      <c r="H110" s="18">
        <f t="shared" si="29"/>
        <v>10330</v>
      </c>
      <c r="I110" s="22">
        <f t="shared" si="30"/>
        <v>0</v>
      </c>
      <c r="J110" s="17">
        <f t="shared" si="31"/>
        <v>10330</v>
      </c>
      <c r="K110" s="1">
        <f>Variables!M$14</f>
        <v>93.54</v>
      </c>
      <c r="L110" s="18">
        <f t="shared" si="32"/>
        <v>10423.540000000001</v>
      </c>
      <c r="M110" s="22">
        <f t="shared" si="33"/>
        <v>100</v>
      </c>
      <c r="N110" s="17">
        <f>Variables!M$16</f>
        <v>100</v>
      </c>
      <c r="O110" s="1">
        <f t="shared" si="34"/>
        <v>10523.54</v>
      </c>
      <c r="P110" s="1">
        <f>Variables!M$19</f>
        <v>20</v>
      </c>
      <c r="Q110" s="18">
        <f t="shared" si="35"/>
        <v>10543.54</v>
      </c>
      <c r="R110" s="24">
        <f>IF(A110&lt;=(FLOOR(INT(Variables!D$10) / Variables!D$13, 1)*Variables!D$13),IF(R109=Variables!D$13,1,R109+1),"")</f>
        <v>5</v>
      </c>
      <c r="S110" s="100">
        <f t="shared" si="36"/>
        <v>330</v>
      </c>
      <c r="T110" s="17">
        <f t="shared" si="37"/>
        <v>10543.54</v>
      </c>
      <c r="U110" s="1">
        <f>IF(R110&lt;&gt;"",INDEX(T110:T217, MATCH(Variables!D$13,R110:R217,0))-T110,"")</f>
        <v>330</v>
      </c>
      <c r="V110" s="1">
        <f>IF(R110&lt;&gt;"",IF(MOD(R110,Variables!D$13)=0,Variables!D$15,0),"")</f>
        <v>0</v>
      </c>
      <c r="W110" s="1">
        <f>IF(R110&lt;&gt;"",IF(R110=Variables!D$13,T110+V110,0),"")</f>
        <v>0</v>
      </c>
      <c r="X110" s="18">
        <f>IF(R110&lt;&gt;"",INDEX(W110:W209,MATCH(Variables!D$13,R110:R209,0)),"")</f>
        <v>10993.54</v>
      </c>
      <c r="Y110" s="22">
        <f t="shared" si="38"/>
        <v>199.66699999999946</v>
      </c>
      <c r="Z110" s="17">
        <f>IF(R110&lt;&gt;"",IF(R110=1,Variables!M$21,0),"")</f>
        <v>0</v>
      </c>
      <c r="AA110" s="1">
        <f t="shared" si="39"/>
        <v>11193.207</v>
      </c>
      <c r="AB110" s="1">
        <f>IF(R110&lt;&gt;"",Variables!M$23,"")</f>
        <v>25</v>
      </c>
      <c r="AC110" s="18">
        <f t="shared" si="40"/>
        <v>11218.207</v>
      </c>
      <c r="AD110" s="24" t="str">
        <f>IF(R110&lt;&gt;"",IF(AC110&lt;Variables!D$9,AC110-C110,""),"")</f>
        <v/>
      </c>
      <c r="AE110" s="26">
        <f>IF(R110&lt;&gt;"",IF(AC110&lt;Variables!D$9,D110,0),"")</f>
        <v>0</v>
      </c>
      <c r="AF110" s="26">
        <f>IF(R110&lt;&gt;"",IF(AC110&lt;Variables!D$9,I110,0),"")</f>
        <v>0</v>
      </c>
      <c r="AG110" s="26">
        <f>IF(R110&lt;&gt;"",IF(AC110&lt;Variables!D$9,M110,0),"")</f>
        <v>0</v>
      </c>
      <c r="AH110" s="26">
        <f>IF(R110&lt;&gt;"",IF(AC110&lt;Variables!D$9,S110,0),"")</f>
        <v>0</v>
      </c>
      <c r="AI110" s="26">
        <f>IF(R110&lt;&gt;"",IF(AC110&lt;Variables!D$9,Y110,0),"")</f>
        <v>0</v>
      </c>
      <c r="AJ110" s="24">
        <f t="shared" si="41"/>
        <v>0</v>
      </c>
      <c r="AK110" s="26" t="str">
        <f t="shared" si="24"/>
        <v/>
      </c>
      <c r="AL110" s="24">
        <f t="shared" si="25"/>
        <v>0</v>
      </c>
      <c r="AM110" s="104" t="str">
        <f>IF(AND(R110&lt;&gt;"",AC110&lt;Variables!D$9),AC110/(7*24*60),"")</f>
        <v/>
      </c>
      <c r="AN110" s="18" t="str">
        <f t="shared" si="42"/>
        <v/>
      </c>
      <c r="AO110" s="24">
        <f t="shared" ca="1" si="43"/>
        <v>0</v>
      </c>
    </row>
    <row r="111" spans="1:41" x14ac:dyDescent="0.35">
      <c r="A111" s="92">
        <v>94</v>
      </c>
      <c r="B111" s="17">
        <f>Variables!M$8</f>
        <v>100</v>
      </c>
      <c r="C111" s="18">
        <f t="shared" si="26"/>
        <v>9400</v>
      </c>
      <c r="D111" s="22">
        <f t="shared" si="27"/>
        <v>980</v>
      </c>
      <c r="E111" s="17">
        <v>50</v>
      </c>
      <c r="F111" s="1">
        <f t="shared" si="28"/>
        <v>10380</v>
      </c>
      <c r="G111" s="1">
        <f>Variables!M$12</f>
        <v>60</v>
      </c>
      <c r="H111" s="18">
        <f t="shared" si="29"/>
        <v>10440</v>
      </c>
      <c r="I111" s="22">
        <f t="shared" si="30"/>
        <v>0</v>
      </c>
      <c r="J111" s="17">
        <f t="shared" si="31"/>
        <v>10440</v>
      </c>
      <c r="K111" s="1">
        <f>Variables!M$14</f>
        <v>93.54</v>
      </c>
      <c r="L111" s="18">
        <f t="shared" si="32"/>
        <v>10533.54</v>
      </c>
      <c r="M111" s="22">
        <f t="shared" si="33"/>
        <v>100</v>
      </c>
      <c r="N111" s="17">
        <f>Variables!M$16</f>
        <v>100</v>
      </c>
      <c r="O111" s="1">
        <f t="shared" si="34"/>
        <v>10633.54</v>
      </c>
      <c r="P111" s="1">
        <f>Variables!M$19</f>
        <v>20</v>
      </c>
      <c r="Q111" s="18">
        <f t="shared" si="35"/>
        <v>10653.54</v>
      </c>
      <c r="R111" s="24">
        <f>IF(A111&lt;=(FLOOR(INT(Variables!D$10) / Variables!D$13, 1)*Variables!D$13),IF(R110=Variables!D$13,1,R110+1),"")</f>
        <v>6</v>
      </c>
      <c r="S111" s="100">
        <f t="shared" si="36"/>
        <v>220</v>
      </c>
      <c r="T111" s="17">
        <f t="shared" si="37"/>
        <v>10653.54</v>
      </c>
      <c r="U111" s="1">
        <f>IF(R111&lt;&gt;"",INDEX(T111:T218, MATCH(Variables!D$13,R111:R218,0))-T111,"")</f>
        <v>220</v>
      </c>
      <c r="V111" s="1">
        <f>IF(R111&lt;&gt;"",IF(MOD(R111,Variables!D$13)=0,Variables!D$15,0),"")</f>
        <v>0</v>
      </c>
      <c r="W111" s="1">
        <f>IF(R111&lt;&gt;"",IF(R111=Variables!D$13,T111+V111,0),"")</f>
        <v>0</v>
      </c>
      <c r="X111" s="18">
        <f>IF(R111&lt;&gt;"",INDEX(W111:W210,MATCH(Variables!D$13,R111:R210,0)),"")</f>
        <v>10993.54</v>
      </c>
      <c r="Y111" s="22">
        <f t="shared" si="38"/>
        <v>224.66699999999946</v>
      </c>
      <c r="Z111" s="17">
        <f>IF(R111&lt;&gt;"",IF(R111=1,Variables!M$21,0),"")</f>
        <v>0</v>
      </c>
      <c r="AA111" s="1">
        <f t="shared" si="39"/>
        <v>11218.207</v>
      </c>
      <c r="AB111" s="1">
        <f>IF(R111&lt;&gt;"",Variables!M$23,"")</f>
        <v>25</v>
      </c>
      <c r="AC111" s="18">
        <f t="shared" si="40"/>
        <v>11243.207</v>
      </c>
      <c r="AD111" s="24" t="str">
        <f>IF(R111&lt;&gt;"",IF(AC111&lt;Variables!D$9,AC111-C111,""),"")</f>
        <v/>
      </c>
      <c r="AE111" s="26">
        <f>IF(R111&lt;&gt;"",IF(AC111&lt;Variables!D$9,D111,0),"")</f>
        <v>0</v>
      </c>
      <c r="AF111" s="26">
        <f>IF(R111&lt;&gt;"",IF(AC111&lt;Variables!D$9,I111,0),"")</f>
        <v>0</v>
      </c>
      <c r="AG111" s="26">
        <f>IF(R111&lt;&gt;"",IF(AC111&lt;Variables!D$9,M111,0),"")</f>
        <v>0</v>
      </c>
      <c r="AH111" s="26">
        <f>IF(R111&lt;&gt;"",IF(AC111&lt;Variables!D$9,S111,0),"")</f>
        <v>0</v>
      </c>
      <c r="AI111" s="26">
        <f>IF(R111&lt;&gt;"",IF(AC111&lt;Variables!D$9,Y111,0),"")</f>
        <v>0</v>
      </c>
      <c r="AJ111" s="24">
        <f t="shared" si="41"/>
        <v>0</v>
      </c>
      <c r="AK111" s="26" t="str">
        <f t="shared" si="24"/>
        <v/>
      </c>
      <c r="AL111" s="24">
        <f t="shared" si="25"/>
        <v>0</v>
      </c>
      <c r="AM111" s="104" t="str">
        <f>IF(AND(R111&lt;&gt;"",AC111&lt;Variables!D$9),AC111/(7*24*60),"")</f>
        <v/>
      </c>
      <c r="AN111" s="18" t="str">
        <f t="shared" si="42"/>
        <v/>
      </c>
      <c r="AO111" s="24">
        <f t="shared" ca="1" si="43"/>
        <v>1</v>
      </c>
    </row>
    <row r="112" spans="1:41" x14ac:dyDescent="0.35">
      <c r="A112" s="92">
        <v>95</v>
      </c>
      <c r="B112" s="17">
        <f>Variables!M$8</f>
        <v>100</v>
      </c>
      <c r="C112" s="18">
        <f t="shared" si="26"/>
        <v>9500</v>
      </c>
      <c r="D112" s="22">
        <f t="shared" si="27"/>
        <v>990</v>
      </c>
      <c r="E112" s="17">
        <v>50</v>
      </c>
      <c r="F112" s="1">
        <f t="shared" si="28"/>
        <v>10490</v>
      </c>
      <c r="G112" s="1">
        <f>Variables!M$12</f>
        <v>60</v>
      </c>
      <c r="H112" s="18">
        <f t="shared" si="29"/>
        <v>10550</v>
      </c>
      <c r="I112" s="22">
        <f t="shared" si="30"/>
        <v>0</v>
      </c>
      <c r="J112" s="17">
        <f t="shared" si="31"/>
        <v>10550</v>
      </c>
      <c r="K112" s="1">
        <f>Variables!M$14</f>
        <v>93.54</v>
      </c>
      <c r="L112" s="18">
        <f t="shared" si="32"/>
        <v>10643.54</v>
      </c>
      <c r="M112" s="22">
        <f t="shared" si="33"/>
        <v>100</v>
      </c>
      <c r="N112" s="17">
        <f>Variables!M$16</f>
        <v>100</v>
      </c>
      <c r="O112" s="1">
        <f t="shared" si="34"/>
        <v>10743.54</v>
      </c>
      <c r="P112" s="1">
        <f>Variables!M$19</f>
        <v>20</v>
      </c>
      <c r="Q112" s="18">
        <f t="shared" si="35"/>
        <v>10763.54</v>
      </c>
      <c r="R112" s="24">
        <f>IF(A112&lt;=(FLOOR(INT(Variables!D$10) / Variables!D$13, 1)*Variables!D$13),IF(R111=Variables!D$13,1,R111+1),"")</f>
        <v>7</v>
      </c>
      <c r="S112" s="100">
        <f t="shared" si="36"/>
        <v>110</v>
      </c>
      <c r="T112" s="17">
        <f t="shared" si="37"/>
        <v>10763.54</v>
      </c>
      <c r="U112" s="1">
        <f>IF(R112&lt;&gt;"",INDEX(T112:T219, MATCH(Variables!D$13,R112:R219,0))-T112,"")</f>
        <v>110</v>
      </c>
      <c r="V112" s="1">
        <f>IF(R112&lt;&gt;"",IF(MOD(R112,Variables!D$13)=0,Variables!D$15,0),"")</f>
        <v>0</v>
      </c>
      <c r="W112" s="1">
        <f>IF(R112&lt;&gt;"",IF(R112=Variables!D$13,T112+V112,0),"")</f>
        <v>0</v>
      </c>
      <c r="X112" s="18">
        <f>IF(R112&lt;&gt;"",INDEX(W112:W211,MATCH(Variables!D$13,R112:R211,0)),"")</f>
        <v>10993.54</v>
      </c>
      <c r="Y112" s="22">
        <f t="shared" si="38"/>
        <v>249.66699999999946</v>
      </c>
      <c r="Z112" s="17">
        <f>IF(R112&lt;&gt;"",IF(R112=1,Variables!M$21,0),"")</f>
        <v>0</v>
      </c>
      <c r="AA112" s="1">
        <f t="shared" si="39"/>
        <v>11243.207</v>
      </c>
      <c r="AB112" s="1">
        <f>IF(R112&lt;&gt;"",Variables!M$23,"")</f>
        <v>25</v>
      </c>
      <c r="AC112" s="18">
        <f t="shared" si="40"/>
        <v>11268.207</v>
      </c>
      <c r="AD112" s="24" t="str">
        <f>IF(R112&lt;&gt;"",IF(AC112&lt;Variables!D$9,AC112-C112,""),"")</f>
        <v/>
      </c>
      <c r="AE112" s="26">
        <f>IF(R112&lt;&gt;"",IF(AC112&lt;Variables!D$9,D112,0),"")</f>
        <v>0</v>
      </c>
      <c r="AF112" s="26">
        <f>IF(R112&lt;&gt;"",IF(AC112&lt;Variables!D$9,I112,0),"")</f>
        <v>0</v>
      </c>
      <c r="AG112" s="26">
        <f>IF(R112&lt;&gt;"",IF(AC112&lt;Variables!D$9,M112,0),"")</f>
        <v>0</v>
      </c>
      <c r="AH112" s="26">
        <f>IF(R112&lt;&gt;"",IF(AC112&lt;Variables!D$9,S112,0),"")</f>
        <v>0</v>
      </c>
      <c r="AI112" s="26">
        <f>IF(R112&lt;&gt;"",IF(AC112&lt;Variables!D$9,Y112,0),"")</f>
        <v>0</v>
      </c>
      <c r="AJ112" s="24">
        <f t="shared" si="41"/>
        <v>0</v>
      </c>
      <c r="AK112" s="26" t="str">
        <f t="shared" si="24"/>
        <v/>
      </c>
      <c r="AL112" s="24">
        <f t="shared" si="25"/>
        <v>0</v>
      </c>
      <c r="AM112" s="104" t="str">
        <f>IF(AND(R112&lt;&gt;"",AC112&lt;Variables!D$9),AC112/(7*24*60),"")</f>
        <v/>
      </c>
      <c r="AN112" s="18" t="str">
        <f t="shared" si="42"/>
        <v/>
      </c>
      <c r="AO112" s="24">
        <f t="shared" ca="1" si="43"/>
        <v>0</v>
      </c>
    </row>
    <row r="113" spans="1:41" x14ac:dyDescent="0.35">
      <c r="A113" s="92">
        <v>96</v>
      </c>
      <c r="B113" s="17">
        <f>Variables!M$8</f>
        <v>100</v>
      </c>
      <c r="C113" s="18">
        <f t="shared" si="26"/>
        <v>9600</v>
      </c>
      <c r="D113" s="22">
        <f t="shared" si="27"/>
        <v>1000</v>
      </c>
      <c r="E113" s="17">
        <v>50</v>
      </c>
      <c r="F113" s="1">
        <f t="shared" si="28"/>
        <v>10600</v>
      </c>
      <c r="G113" s="1">
        <f>Variables!M$12</f>
        <v>60</v>
      </c>
      <c r="H113" s="18">
        <f t="shared" si="29"/>
        <v>10660</v>
      </c>
      <c r="I113" s="22">
        <f t="shared" si="30"/>
        <v>0</v>
      </c>
      <c r="J113" s="17">
        <f t="shared" si="31"/>
        <v>10660</v>
      </c>
      <c r="K113" s="1">
        <f>Variables!M$14</f>
        <v>93.54</v>
      </c>
      <c r="L113" s="18">
        <f t="shared" si="32"/>
        <v>10753.54</v>
      </c>
      <c r="M113" s="22">
        <f t="shared" si="33"/>
        <v>100</v>
      </c>
      <c r="N113" s="17">
        <f>Variables!M$16</f>
        <v>100</v>
      </c>
      <c r="O113" s="1">
        <f t="shared" si="34"/>
        <v>10853.54</v>
      </c>
      <c r="P113" s="1">
        <f>Variables!M$19</f>
        <v>20</v>
      </c>
      <c r="Q113" s="18">
        <f t="shared" si="35"/>
        <v>10873.54</v>
      </c>
      <c r="R113" s="24">
        <f>IF(A113&lt;=(FLOOR(INT(Variables!D$10) / Variables!D$13, 1)*Variables!D$13),IF(R112=Variables!D$13,1,R112+1),"")</f>
        <v>8</v>
      </c>
      <c r="S113" s="100">
        <f t="shared" si="36"/>
        <v>0</v>
      </c>
      <c r="T113" s="17">
        <f t="shared" si="37"/>
        <v>10873.54</v>
      </c>
      <c r="U113" s="1">
        <f>IF(R113&lt;&gt;"",INDEX(T113:T220, MATCH(Variables!D$13,R113:R220,0))-T113,"")</f>
        <v>0</v>
      </c>
      <c r="V113" s="1">
        <f>IF(R113&lt;&gt;"",IF(MOD(R113,Variables!D$13)=0,Variables!D$15,0),"")</f>
        <v>120</v>
      </c>
      <c r="W113" s="1">
        <f>IF(R113&lt;&gt;"",IF(R113=Variables!D$13,T113+V113,0),"")</f>
        <v>10993.54</v>
      </c>
      <c r="X113" s="18">
        <f>IF(R113&lt;&gt;"",INDEX(W113:W212,MATCH(Variables!D$13,R113:R212,0)),"")</f>
        <v>10993.54</v>
      </c>
      <c r="Y113" s="22">
        <f t="shared" si="38"/>
        <v>274.66699999999946</v>
      </c>
      <c r="Z113" s="17">
        <f>IF(R113&lt;&gt;"",IF(R113=1,Variables!M$21,0),"")</f>
        <v>0</v>
      </c>
      <c r="AA113" s="1">
        <f t="shared" si="39"/>
        <v>11268.207</v>
      </c>
      <c r="AB113" s="1">
        <f>IF(R113&lt;&gt;"",Variables!M$23,"")</f>
        <v>25</v>
      </c>
      <c r="AC113" s="18">
        <f t="shared" si="40"/>
        <v>11293.207</v>
      </c>
      <c r="AD113" s="24" t="str">
        <f>IF(R113&lt;&gt;"",IF(AC113&lt;Variables!D$9,AC113-C113,""),"")</f>
        <v/>
      </c>
      <c r="AE113" s="26">
        <f>IF(R113&lt;&gt;"",IF(AC113&lt;Variables!D$9,D113,0),"")</f>
        <v>0</v>
      </c>
      <c r="AF113" s="26">
        <f>IF(R113&lt;&gt;"",IF(AC113&lt;Variables!D$9,I113,0),"")</f>
        <v>0</v>
      </c>
      <c r="AG113" s="26">
        <f>IF(R113&lt;&gt;"",IF(AC113&lt;Variables!D$9,M113,0),"")</f>
        <v>0</v>
      </c>
      <c r="AH113" s="26">
        <f>IF(R113&lt;&gt;"",IF(AC113&lt;Variables!D$9,S113,0),"")</f>
        <v>0</v>
      </c>
      <c r="AI113" s="26">
        <f>IF(R113&lt;&gt;"",IF(AC113&lt;Variables!D$9,Y113,0),"")</f>
        <v>0</v>
      </c>
      <c r="AJ113" s="24">
        <f t="shared" si="41"/>
        <v>0</v>
      </c>
      <c r="AK113" s="26" t="str">
        <f t="shared" si="24"/>
        <v/>
      </c>
      <c r="AL113" s="24">
        <f t="shared" si="25"/>
        <v>0</v>
      </c>
      <c r="AM113" s="104" t="str">
        <f>IF(AND(R113&lt;&gt;"",AC113&lt;Variables!D$9),AC113/(7*24*60),"")</f>
        <v/>
      </c>
      <c r="AN113" s="18" t="str">
        <f t="shared" si="42"/>
        <v/>
      </c>
      <c r="AO113" s="24">
        <f t="shared" ca="1" si="43"/>
        <v>0</v>
      </c>
    </row>
    <row r="114" spans="1:41" x14ac:dyDescent="0.35">
      <c r="A114" s="92">
        <v>97</v>
      </c>
      <c r="B114" s="17">
        <f>Variables!M$8</f>
        <v>100</v>
      </c>
      <c r="C114" s="18">
        <f t="shared" si="26"/>
        <v>9700</v>
      </c>
      <c r="D114" s="22">
        <f t="shared" si="27"/>
        <v>1010</v>
      </c>
      <c r="E114" s="17">
        <v>50</v>
      </c>
      <c r="F114" s="1">
        <f t="shared" si="28"/>
        <v>10710</v>
      </c>
      <c r="G114" s="1">
        <f>Variables!M$12</f>
        <v>60</v>
      </c>
      <c r="H114" s="18">
        <f t="shared" si="29"/>
        <v>10770</v>
      </c>
      <c r="I114" s="22">
        <f t="shared" si="30"/>
        <v>0</v>
      </c>
      <c r="J114" s="17">
        <f t="shared" si="31"/>
        <v>10770</v>
      </c>
      <c r="K114" s="1">
        <f>Variables!M$14</f>
        <v>93.54</v>
      </c>
      <c r="L114" s="18">
        <f t="shared" si="32"/>
        <v>10863.54</v>
      </c>
      <c r="M114" s="22">
        <f t="shared" si="33"/>
        <v>100</v>
      </c>
      <c r="N114" s="17">
        <f>Variables!M$16</f>
        <v>100</v>
      </c>
      <c r="O114" s="1">
        <f t="shared" si="34"/>
        <v>10963.54</v>
      </c>
      <c r="P114" s="1">
        <f>Variables!M$19</f>
        <v>20</v>
      </c>
      <c r="Q114" s="18">
        <f t="shared" si="35"/>
        <v>10983.54</v>
      </c>
      <c r="R114" s="24" t="str">
        <f>IF(A114&lt;=(FLOOR(INT(Variables!D$10) / Variables!D$13, 1)*Variables!D$13),IF(R113=Variables!D$13,1,R113+1),"")</f>
        <v/>
      </c>
      <c r="S114" s="100" t="str">
        <f t="shared" si="36"/>
        <v/>
      </c>
      <c r="T114" s="17" t="str">
        <f t="shared" si="37"/>
        <v/>
      </c>
      <c r="U114" s="1" t="str">
        <f>IF(R114&lt;&gt;"",INDEX(T114:T221, MATCH(Variables!D$13,R114:R221,0))-T114,"")</f>
        <v/>
      </c>
      <c r="V114" s="1" t="str">
        <f>IF(R114&lt;&gt;"",IF(MOD(R114,Variables!D$13)=0,Variables!D$15,0),"")</f>
        <v/>
      </c>
      <c r="W114" s="1" t="str">
        <f>IF(R114&lt;&gt;"",IF(R114=Variables!D$13,T114+V114,0),"")</f>
        <v/>
      </c>
      <c r="X114" s="18" t="str">
        <f>IF(R114&lt;&gt;"",INDEX(W114:W213,MATCH(Variables!D$13,R114:R213,0)),"")</f>
        <v/>
      </c>
      <c r="Y114" s="22" t="str">
        <f t="shared" si="38"/>
        <v/>
      </c>
      <c r="Z114" s="17" t="str">
        <f>IF(R114&lt;&gt;"",IF(R114=1,Variables!M$21,0),"")</f>
        <v/>
      </c>
      <c r="AA114" s="1" t="str">
        <f t="shared" si="39"/>
        <v/>
      </c>
      <c r="AB114" s="1" t="str">
        <f>IF(R114&lt;&gt;"",Variables!M$23,"")</f>
        <v/>
      </c>
      <c r="AC114" s="18" t="str">
        <f t="shared" si="40"/>
        <v/>
      </c>
      <c r="AD114" s="24" t="str">
        <f>IF(R114&lt;&gt;"",IF(AC114&lt;Variables!D$9,AC114-C114,""),"")</f>
        <v/>
      </c>
      <c r="AE114" s="26" t="str">
        <f>IF(R114&lt;&gt;"",IF(AC114&lt;Variables!D$9,D114,0),"")</f>
        <v/>
      </c>
      <c r="AF114" s="26" t="str">
        <f>IF(R114&lt;&gt;"",IF(AC114&lt;Variables!D$9,I114,0),"")</f>
        <v/>
      </c>
      <c r="AG114" s="26" t="str">
        <f>IF(R114&lt;&gt;"",IF(AC114&lt;Variables!D$9,M114,0),"")</f>
        <v/>
      </c>
      <c r="AH114" s="26" t="str">
        <f>IF(R114&lt;&gt;"",IF(AC114&lt;Variables!D$9,S114,0),"")</f>
        <v/>
      </c>
      <c r="AI114" s="26" t="str">
        <f>IF(R114&lt;&gt;"",IF(AC114&lt;Variables!D$9,Y114,0),"")</f>
        <v/>
      </c>
      <c r="AJ114" s="24" t="str">
        <f t="shared" si="41"/>
        <v/>
      </c>
      <c r="AK114" s="26" t="str">
        <f t="shared" si="24"/>
        <v/>
      </c>
      <c r="AL114" s="24">
        <f t="shared" ref="AL114:AL117" si="44">IF(AND(AK114&lt;=24,AK114&gt;0,R114&lt;&gt;""),1,0)</f>
        <v>0</v>
      </c>
      <c r="AM114" s="104" t="str">
        <f>IF(AND(R114&lt;&gt;"",AC114&lt;Variables!D$9),AC114/(7*24*60),"")</f>
        <v/>
      </c>
      <c r="AN114" s="18" t="str">
        <f t="shared" si="42"/>
        <v/>
      </c>
      <c r="AO114" s="24">
        <f t="shared" ca="1" si="43"/>
        <v>0</v>
      </c>
    </row>
    <row r="115" spans="1:41" x14ac:dyDescent="0.35">
      <c r="A115" s="92">
        <v>98</v>
      </c>
      <c r="B115" s="17">
        <f>Variables!M$8</f>
        <v>100</v>
      </c>
      <c r="C115" s="18">
        <f t="shared" si="26"/>
        <v>9800</v>
      </c>
      <c r="D115" s="22">
        <f t="shared" si="27"/>
        <v>1020</v>
      </c>
      <c r="E115" s="17">
        <v>50</v>
      </c>
      <c r="F115" s="1">
        <f t="shared" si="28"/>
        <v>10820</v>
      </c>
      <c r="G115" s="1">
        <f>Variables!M$12</f>
        <v>60</v>
      </c>
      <c r="H115" s="18">
        <f t="shared" si="29"/>
        <v>10880</v>
      </c>
      <c r="I115" s="22">
        <f t="shared" si="30"/>
        <v>0</v>
      </c>
      <c r="J115" s="17">
        <f t="shared" si="31"/>
        <v>10880</v>
      </c>
      <c r="K115" s="1">
        <f>Variables!M$14</f>
        <v>93.54</v>
      </c>
      <c r="L115" s="18">
        <f t="shared" si="32"/>
        <v>10973.54</v>
      </c>
      <c r="M115" s="22">
        <f t="shared" si="33"/>
        <v>100</v>
      </c>
      <c r="N115" s="17">
        <f>Variables!M$16</f>
        <v>100</v>
      </c>
      <c r="O115" s="1">
        <f t="shared" si="34"/>
        <v>11073.54</v>
      </c>
      <c r="P115" s="1">
        <f>Variables!M$19</f>
        <v>20</v>
      </c>
      <c r="Q115" s="18">
        <f t="shared" si="35"/>
        <v>11093.54</v>
      </c>
      <c r="R115" s="24" t="str">
        <f>IF(A115&lt;=(FLOOR(INT(Variables!D$10) / Variables!D$13, 1)*Variables!D$13),IF(R114=Variables!D$13,1,R114+1),"")</f>
        <v/>
      </c>
      <c r="S115" s="100" t="str">
        <f t="shared" si="36"/>
        <v/>
      </c>
      <c r="T115" s="17" t="str">
        <f t="shared" si="37"/>
        <v/>
      </c>
      <c r="U115" s="1" t="str">
        <f>IF(R115&lt;&gt;"",INDEX(T115:T222, MATCH(Variables!D$13,R115:R222,0))-T115,"")</f>
        <v/>
      </c>
      <c r="V115" s="1" t="str">
        <f>IF(R115&lt;&gt;"",IF(MOD(R115,Variables!D$13)=0,Variables!D$15,0),"")</f>
        <v/>
      </c>
      <c r="W115" s="1" t="str">
        <f>IF(R115&lt;&gt;"",IF(R115=Variables!D$13,T115+V115,0),"")</f>
        <v/>
      </c>
      <c r="X115" s="18" t="str">
        <f>IF(R115&lt;&gt;"",INDEX(W115:W214,MATCH(Variables!D$13,R115:R214,0)),"")</f>
        <v/>
      </c>
      <c r="Y115" s="22" t="str">
        <f t="shared" si="38"/>
        <v/>
      </c>
      <c r="Z115" s="17" t="str">
        <f>IF(R115&lt;&gt;"",IF(R115=1,Variables!M$21,0),"")</f>
        <v/>
      </c>
      <c r="AA115" s="1" t="str">
        <f t="shared" si="39"/>
        <v/>
      </c>
      <c r="AB115" s="1" t="str">
        <f>IF(R115&lt;&gt;"",Variables!M$23,"")</f>
        <v/>
      </c>
      <c r="AC115" s="18" t="str">
        <f t="shared" si="40"/>
        <v/>
      </c>
      <c r="AD115" s="24" t="str">
        <f>IF(R115&lt;&gt;"",IF(AC115&lt;Variables!D$9,AC115-C115,""),"")</f>
        <v/>
      </c>
      <c r="AE115" s="26" t="str">
        <f>IF(R115&lt;&gt;"",IF(AC115&lt;Variables!D$9,D115,0),"")</f>
        <v/>
      </c>
      <c r="AF115" s="26" t="str">
        <f>IF(R115&lt;&gt;"",IF(AC115&lt;Variables!D$9,I115,0),"")</f>
        <v/>
      </c>
      <c r="AG115" s="26" t="str">
        <f>IF(R115&lt;&gt;"",IF(AC115&lt;Variables!D$9,M115,0),"")</f>
        <v/>
      </c>
      <c r="AH115" s="26" t="str">
        <f>IF(R115&lt;&gt;"",IF(AC115&lt;Variables!D$9,S115,0),"")</f>
        <v/>
      </c>
      <c r="AI115" s="26" t="str">
        <f>IF(R115&lt;&gt;"",IF(AC115&lt;Variables!D$9,Y115,0),"")</f>
        <v/>
      </c>
      <c r="AJ115" s="24" t="str">
        <f t="shared" si="41"/>
        <v/>
      </c>
      <c r="AK115" s="26" t="str">
        <f t="shared" si="24"/>
        <v/>
      </c>
      <c r="AL115" s="24">
        <f t="shared" si="44"/>
        <v>0</v>
      </c>
      <c r="AM115" s="104" t="str">
        <f>IF(AND(R115&lt;&gt;"",AC115&lt;Variables!D$9),AC115/(7*24*60),"")</f>
        <v/>
      </c>
      <c r="AN115" s="18" t="str">
        <f t="shared" si="42"/>
        <v/>
      </c>
      <c r="AO115" s="24">
        <f t="shared" ca="1" si="43"/>
        <v>0</v>
      </c>
    </row>
    <row r="116" spans="1:41" x14ac:dyDescent="0.35">
      <c r="A116" s="92">
        <v>99</v>
      </c>
      <c r="B116" s="17">
        <f>Variables!M$8</f>
        <v>100</v>
      </c>
      <c r="C116" s="18">
        <f t="shared" si="26"/>
        <v>9900</v>
      </c>
      <c r="D116" s="22">
        <f t="shared" si="27"/>
        <v>1030</v>
      </c>
      <c r="E116" s="17">
        <v>50</v>
      </c>
      <c r="F116" s="1">
        <f t="shared" si="28"/>
        <v>10930</v>
      </c>
      <c r="G116" s="1">
        <f>Variables!M$12</f>
        <v>60</v>
      </c>
      <c r="H116" s="18">
        <f t="shared" si="29"/>
        <v>10990</v>
      </c>
      <c r="I116" s="22">
        <f t="shared" si="30"/>
        <v>0</v>
      </c>
      <c r="J116" s="17">
        <f t="shared" si="31"/>
        <v>10990</v>
      </c>
      <c r="K116" s="1">
        <f>Variables!M$14</f>
        <v>93.54</v>
      </c>
      <c r="L116" s="18">
        <f t="shared" si="32"/>
        <v>11083.54</v>
      </c>
      <c r="M116" s="22">
        <f t="shared" si="33"/>
        <v>100</v>
      </c>
      <c r="N116" s="17">
        <f>Variables!M$16</f>
        <v>100</v>
      </c>
      <c r="O116" s="1">
        <f t="shared" si="34"/>
        <v>11183.54</v>
      </c>
      <c r="P116" s="1">
        <f>Variables!M$19</f>
        <v>20</v>
      </c>
      <c r="Q116" s="18">
        <f t="shared" si="35"/>
        <v>11203.54</v>
      </c>
      <c r="R116" s="24" t="str">
        <f>IF(A116&lt;=(FLOOR(INT(Variables!D$10) / Variables!D$13, 1)*Variables!D$13),IF(R115=Variables!D$13,1,R115+1),"")</f>
        <v/>
      </c>
      <c r="S116" s="100" t="str">
        <f t="shared" si="36"/>
        <v/>
      </c>
      <c r="T116" s="17" t="str">
        <f t="shared" si="37"/>
        <v/>
      </c>
      <c r="U116" s="1" t="str">
        <f>IF(R116&lt;&gt;"",INDEX(T116:T223, MATCH(Variables!D$13,R116:R223,0))-T116,"")</f>
        <v/>
      </c>
      <c r="V116" s="1" t="str">
        <f>IF(R116&lt;&gt;"",IF(MOD(R116,Variables!D$13)=0,Variables!D$15,0),"")</f>
        <v/>
      </c>
      <c r="W116" s="1" t="str">
        <f>IF(R116&lt;&gt;"",IF(R116=Variables!D$13,T116+V116,0),"")</f>
        <v/>
      </c>
      <c r="X116" s="18" t="str">
        <f>IF(R116&lt;&gt;"",INDEX(W116:W215,MATCH(Variables!D$13,R116:R215,0)),"")</f>
        <v/>
      </c>
      <c r="Y116" s="22" t="str">
        <f t="shared" si="38"/>
        <v/>
      </c>
      <c r="Z116" s="17" t="str">
        <f>IF(R116&lt;&gt;"",IF(R116=1,Variables!M$21,0),"")</f>
        <v/>
      </c>
      <c r="AA116" s="1" t="str">
        <f t="shared" si="39"/>
        <v/>
      </c>
      <c r="AB116" s="1" t="str">
        <f>IF(R116&lt;&gt;"",Variables!M$23,"")</f>
        <v/>
      </c>
      <c r="AC116" s="18" t="str">
        <f t="shared" si="40"/>
        <v/>
      </c>
      <c r="AD116" s="24" t="str">
        <f>IF(R116&lt;&gt;"",IF(AC116&lt;Variables!D$9,AC116-C116,""),"")</f>
        <v/>
      </c>
      <c r="AE116" s="26" t="str">
        <f>IF(R116&lt;&gt;"",IF(AC116&lt;Variables!D$9,D116,0),"")</f>
        <v/>
      </c>
      <c r="AF116" s="26" t="str">
        <f>IF(R116&lt;&gt;"",IF(AC116&lt;Variables!D$9,I116,0),"")</f>
        <v/>
      </c>
      <c r="AG116" s="26" t="str">
        <f>IF(R116&lt;&gt;"",IF(AC116&lt;Variables!D$9,M116,0),"")</f>
        <v/>
      </c>
      <c r="AH116" s="26" t="str">
        <f>IF(R116&lt;&gt;"",IF(AC116&lt;Variables!D$9,S116,0),"")</f>
        <v/>
      </c>
      <c r="AI116" s="26" t="str">
        <f>IF(R116&lt;&gt;"",IF(AC116&lt;Variables!D$9,Y116,0),"")</f>
        <v/>
      </c>
      <c r="AJ116" s="24" t="str">
        <f t="shared" si="41"/>
        <v/>
      </c>
      <c r="AK116" s="26" t="str">
        <f t="shared" si="24"/>
        <v/>
      </c>
      <c r="AL116" s="24">
        <f t="shared" si="44"/>
        <v>0</v>
      </c>
      <c r="AM116" s="104" t="str">
        <f>IF(AND(R116&lt;&gt;"",AC116&lt;Variables!D$9),AC116/(7*24*60),"")</f>
        <v/>
      </c>
      <c r="AN116" s="18" t="str">
        <f t="shared" si="42"/>
        <v/>
      </c>
      <c r="AO116" s="24">
        <f t="shared" ca="1" si="43"/>
        <v>0</v>
      </c>
    </row>
    <row r="117" spans="1:41" s="37" customFormat="1" ht="15" thickBot="1" x14ac:dyDescent="0.4">
      <c r="A117" s="93">
        <v>100</v>
      </c>
      <c r="B117" s="19">
        <f>Variables!M$8</f>
        <v>100</v>
      </c>
      <c r="C117" s="20">
        <f t="shared" si="26"/>
        <v>10000</v>
      </c>
      <c r="D117" s="22">
        <f t="shared" si="27"/>
        <v>1040</v>
      </c>
      <c r="E117" s="19">
        <v>50</v>
      </c>
      <c r="F117" s="96">
        <f t="shared" si="28"/>
        <v>11040</v>
      </c>
      <c r="G117" s="96">
        <f>Variables!M$12</f>
        <v>60</v>
      </c>
      <c r="H117" s="20">
        <f t="shared" si="29"/>
        <v>11100</v>
      </c>
      <c r="I117" s="22">
        <f t="shared" si="30"/>
        <v>0</v>
      </c>
      <c r="J117" s="19">
        <f t="shared" si="31"/>
        <v>11100</v>
      </c>
      <c r="K117" s="96">
        <f>Variables!M$14</f>
        <v>93.54</v>
      </c>
      <c r="L117" s="20">
        <f t="shared" si="32"/>
        <v>11193.54</v>
      </c>
      <c r="M117" s="22">
        <f t="shared" si="33"/>
        <v>100</v>
      </c>
      <c r="N117" s="19">
        <f>Variables!M$16</f>
        <v>100</v>
      </c>
      <c r="O117" s="96">
        <f t="shared" si="34"/>
        <v>11293.54</v>
      </c>
      <c r="P117" s="96">
        <f>Variables!M$19</f>
        <v>20</v>
      </c>
      <c r="Q117" s="20">
        <f t="shared" si="35"/>
        <v>11313.54</v>
      </c>
      <c r="R117" s="101" t="str">
        <f>IF(A117&lt;=(FLOOR(INT(Variables!D$10) / Variables!D$13, 1)*Variables!D$13),IF(R116=Variables!D$13,1,R116+1),"")</f>
        <v/>
      </c>
      <c r="S117" s="102" t="str">
        <f t="shared" si="36"/>
        <v/>
      </c>
      <c r="T117" s="19" t="str">
        <f t="shared" si="37"/>
        <v/>
      </c>
      <c r="U117" s="96" t="str">
        <f>IF(R117&lt;&gt;"",INDEX(T117:T224, MATCH(Variables!D$13,R117:R224,0))-T117,"")</f>
        <v/>
      </c>
      <c r="V117" s="96" t="str">
        <f>IF(R117&lt;&gt;"",IF(MOD(R117,Variables!D$13)=0,Variables!D$15,0),"")</f>
        <v/>
      </c>
      <c r="W117" s="96" t="str">
        <f>IF(R117&lt;&gt;"",IF(R117=Variables!D$13,T117+V117,0),"")</f>
        <v/>
      </c>
      <c r="X117" s="20" t="str">
        <f>IF(R117&lt;&gt;"",INDEX(W117:W216,MATCH(Variables!D$13,R117:R216,0)),"")</f>
        <v/>
      </c>
      <c r="Y117" s="35" t="str">
        <f t="shared" si="38"/>
        <v/>
      </c>
      <c r="Z117" s="19" t="str">
        <f>IF(R117&lt;&gt;"",IF(R117=1,Variables!M$21,0),"")</f>
        <v/>
      </c>
      <c r="AA117" s="96" t="str">
        <f t="shared" si="39"/>
        <v/>
      </c>
      <c r="AB117" s="96" t="str">
        <f>IF(R117&lt;&gt;"",Variables!M$23,"")</f>
        <v/>
      </c>
      <c r="AC117" s="20" t="str">
        <f t="shared" si="40"/>
        <v/>
      </c>
      <c r="AD117" s="101" t="str">
        <f>IF(R117&lt;&gt;"",IF(AC117&lt;Variables!D$9,AC117-C117,""),"")</f>
        <v/>
      </c>
      <c r="AE117" s="36" t="str">
        <f>IF(R117&lt;&gt;"",IF(AC117&lt;Variables!D$9,D117,0),"")</f>
        <v/>
      </c>
      <c r="AF117" s="36" t="str">
        <f>IF(R117&lt;&gt;"",IF(AC117&lt;Variables!D$9,I117,0),"")</f>
        <v/>
      </c>
      <c r="AG117" s="36" t="str">
        <f>IF(R117&lt;&gt;"",IF(AC117&lt;Variables!D$9,M117,0),"")</f>
        <v/>
      </c>
      <c r="AH117" s="36" t="str">
        <f>IF(R117&lt;&gt;"",IF(AC117&lt;Variables!D$9,S117,0),"")</f>
        <v/>
      </c>
      <c r="AI117" s="36" t="str">
        <f>IF(R117&lt;&gt;"",IF(AC117&lt;Variables!D$9,Y117,0),"")</f>
        <v/>
      </c>
      <c r="AJ117" s="101" t="str">
        <f t="shared" si="41"/>
        <v/>
      </c>
      <c r="AK117" s="36" t="str">
        <f t="shared" si="24"/>
        <v/>
      </c>
      <c r="AL117" s="101">
        <f t="shared" si="44"/>
        <v>0</v>
      </c>
      <c r="AM117" s="105" t="str">
        <f>IF(AND(R117&lt;&gt;"",AC117&lt;Variables!D$9),AC117/(7*24*60),"")</f>
        <v/>
      </c>
      <c r="AN117" s="20" t="str">
        <f t="shared" si="42"/>
        <v/>
      </c>
      <c r="AO117" s="101">
        <f t="shared" ca="1" si="43"/>
        <v>0</v>
      </c>
    </row>
  </sheetData>
  <mergeCells count="30">
    <mergeCell ref="A1:XFD1"/>
    <mergeCell ref="AO15:AO16"/>
    <mergeCell ref="R15:R16"/>
    <mergeCell ref="A15:A16"/>
    <mergeCell ref="B15:C15"/>
    <mergeCell ref="N15:Q15"/>
    <mergeCell ref="M15:M16"/>
    <mergeCell ref="S15:S16"/>
    <mergeCell ref="Y15:Y16"/>
    <mergeCell ref="Z15:AC15"/>
    <mergeCell ref="T15:X15"/>
    <mergeCell ref="J15:L15"/>
    <mergeCell ref="E15:H15"/>
    <mergeCell ref="AE15:AJ15"/>
    <mergeCell ref="D15:D16"/>
    <mergeCell ref="I15:I16"/>
    <mergeCell ref="AK15:AL15"/>
    <mergeCell ref="AM15:AN15"/>
    <mergeCell ref="AD15:AD16"/>
    <mergeCell ref="A3:F3"/>
    <mergeCell ref="A12:F12"/>
    <mergeCell ref="AK14:AL14"/>
    <mergeCell ref="AM14:AN14"/>
    <mergeCell ref="A8:D8"/>
    <mergeCell ref="A9:D9"/>
    <mergeCell ref="A4:D4"/>
    <mergeCell ref="A5:D5"/>
    <mergeCell ref="A6:D6"/>
    <mergeCell ref="A7:D7"/>
    <mergeCell ref="A10:D10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2E8E-A6CC-400A-A891-9310D1D7AC8D}">
  <dimension ref="A1:AO129"/>
  <sheetViews>
    <sheetView workbookViewId="0">
      <selection sqref="A1:XFD1"/>
    </sheetView>
  </sheetViews>
  <sheetFormatPr defaultRowHeight="14.5" x14ac:dyDescent="0.35"/>
  <cols>
    <col min="1" max="1" width="9.453125" bestFit="1" customWidth="1"/>
    <col min="2" max="2" width="17.26953125" bestFit="1" customWidth="1"/>
    <col min="3" max="3" width="18" customWidth="1"/>
    <col min="4" max="4" width="15.81640625" bestFit="1" customWidth="1"/>
    <col min="5" max="5" width="19" bestFit="1" customWidth="1"/>
    <col min="6" max="6" width="12" bestFit="1" customWidth="1"/>
    <col min="7" max="7" width="12.81640625" bestFit="1" customWidth="1"/>
    <col min="8" max="8" width="12" bestFit="1" customWidth="1"/>
    <col min="9" max="9" width="12.7265625" bestFit="1" customWidth="1"/>
    <col min="10" max="10" width="12" bestFit="1" customWidth="1"/>
    <col min="11" max="11" width="12.453125" bestFit="1" customWidth="1"/>
    <col min="12" max="12" width="12" bestFit="1" customWidth="1"/>
    <col min="13" max="13" width="12.453125" bestFit="1" customWidth="1"/>
    <col min="14" max="15" width="12" bestFit="1" customWidth="1"/>
    <col min="16" max="16" width="12.81640625" bestFit="1" customWidth="1"/>
    <col min="17" max="17" width="12" bestFit="1" customWidth="1"/>
    <col min="18" max="18" width="14.7265625" bestFit="1" customWidth="1"/>
    <col min="19" max="19" width="12.7265625" bestFit="1" customWidth="1"/>
    <col min="20" max="20" width="12" bestFit="1" customWidth="1"/>
    <col min="21" max="21" width="14.7265625" bestFit="1" customWidth="1"/>
    <col min="22" max="22" width="12.81640625" bestFit="1" customWidth="1"/>
    <col min="23" max="24" width="12" bestFit="1" customWidth="1"/>
    <col min="25" max="25" width="12.453125" bestFit="1" customWidth="1"/>
    <col min="26" max="27" width="12" bestFit="1" customWidth="1"/>
    <col min="28" max="28" width="12.81640625" bestFit="1" customWidth="1"/>
    <col min="29" max="29" width="12" bestFit="1" customWidth="1"/>
    <col min="30" max="30" width="20.26953125" bestFit="1" customWidth="1"/>
    <col min="31" max="31" width="8.26953125" bestFit="1" customWidth="1"/>
    <col min="32" max="32" width="6.7265625" bestFit="1" customWidth="1"/>
    <col min="33" max="33" width="9.453125" bestFit="1" customWidth="1"/>
    <col min="34" max="34" width="9.1796875" bestFit="1" customWidth="1"/>
    <col min="35" max="36" width="11.81640625" bestFit="1" customWidth="1"/>
    <col min="37" max="37" width="23.1796875" bestFit="1" customWidth="1"/>
    <col min="38" max="38" width="14.453125" bestFit="1" customWidth="1"/>
    <col min="39" max="39" width="15.81640625" bestFit="1" customWidth="1"/>
    <col min="40" max="40" width="16.453125" bestFit="1" customWidth="1"/>
    <col min="41" max="41" width="12.453125" bestFit="1" customWidth="1"/>
    <col min="42" max="16384" width="8.7265625" style="111"/>
  </cols>
  <sheetData>
    <row r="1" spans="1:8" s="79" customFormat="1" ht="25" x14ac:dyDescent="0.5">
      <c r="A1" s="79" t="s">
        <v>66</v>
      </c>
    </row>
    <row r="3" spans="1:8" ht="23.5" x14ac:dyDescent="0.55000000000000004">
      <c r="A3" s="54" t="s">
        <v>136</v>
      </c>
      <c r="B3" s="54"/>
      <c r="C3" s="54"/>
      <c r="D3" s="54"/>
      <c r="E3" s="54"/>
    </row>
    <row r="4" spans="1:8" x14ac:dyDescent="0.35">
      <c r="A4" s="59" t="s">
        <v>127</v>
      </c>
      <c r="B4" s="59"/>
      <c r="C4" s="59"/>
      <c r="D4" s="59"/>
      <c r="E4" s="59"/>
      <c r="F4" s="59"/>
      <c r="G4" s="59"/>
      <c r="H4" s="59"/>
    </row>
    <row r="5" spans="1:8" x14ac:dyDescent="0.35">
      <c r="A5" s="59" t="s">
        <v>108</v>
      </c>
      <c r="B5" s="59"/>
      <c r="C5" s="59"/>
      <c r="D5" s="7" t="s">
        <v>102</v>
      </c>
      <c r="E5" s="7" t="s">
        <v>103</v>
      </c>
      <c r="F5" s="7" t="s">
        <v>106</v>
      </c>
      <c r="G5" s="7" t="s">
        <v>107</v>
      </c>
      <c r="H5" s="7" t="s">
        <v>58</v>
      </c>
    </row>
    <row r="6" spans="1:8" x14ac:dyDescent="0.35">
      <c r="A6" s="76" t="s">
        <v>128</v>
      </c>
      <c r="B6" s="76"/>
      <c r="C6" s="76"/>
      <c r="D6" s="1" cm="1">
        <f t="array" aca="1" ref="D6" ca="1">_xll.RiskOutput("Mean CSI travel time")+IF(D14&gt;0,SUM(AE30:AE129)/D14,0)</f>
        <v>239.12005694626825</v>
      </c>
      <c r="E6" s="1" cm="1">
        <f t="array" aca="1" ref="E6" ca="1">_xll.RiskMean(D6)</f>
        <v>239.12005694626825</v>
      </c>
      <c r="F6" s="1" cm="1">
        <f t="array" aca="1" ref="F6" ca="1">_xll.RiskPercentile(D6,0.05)</f>
        <v>239.12005694626825</v>
      </c>
      <c r="G6" s="1" cm="1">
        <f t="array" aca="1" ref="G6" ca="1">_xll.RiskPercentile(D6,0.95)</f>
        <v>239.12005694626825</v>
      </c>
      <c r="H6" s="1" t="s">
        <v>7</v>
      </c>
    </row>
    <row r="7" spans="1:8" x14ac:dyDescent="0.35">
      <c r="A7" s="76" t="s">
        <v>129</v>
      </c>
      <c r="B7" s="76"/>
      <c r="C7" s="76"/>
      <c r="D7" s="1" cm="1">
        <f t="array" aca="1" ref="D7" ca="1">_xll.RiskOutput("Mean Technician waiting time")+IF(D14&gt;0,SUM(AG30:AG129)/D14,0)</f>
        <v>97.838252686840306</v>
      </c>
      <c r="E7" s="1" cm="1">
        <f t="array" aca="1" ref="E7" ca="1">_xll.RiskMean(D7)</f>
        <v>97.838252686840306</v>
      </c>
      <c r="F7" s="1" cm="1">
        <f t="array" aca="1" ref="F7" ca="1">_xll.RiskPercentile(D7,0.05)</f>
        <v>97.838252686840306</v>
      </c>
      <c r="G7" s="1" cm="1">
        <f t="array" aca="1" ref="G7" ca="1">_xll.RiskPercentile(D7,0.95)</f>
        <v>97.838252686840306</v>
      </c>
      <c r="H7" s="1" t="s">
        <v>7</v>
      </c>
    </row>
    <row r="8" spans="1:8" x14ac:dyDescent="0.35">
      <c r="A8" s="76" t="s">
        <v>130</v>
      </c>
      <c r="B8" s="76"/>
      <c r="C8" s="76"/>
      <c r="D8" s="1" cm="1">
        <f t="array" aca="1" ref="D8" ca="1">_xll.RiskOutput("Mean sequencer queuing time")+IF(D14&gt;0,SUM(AH30:AH129)/D14,0)</f>
        <v>471.84532797596307</v>
      </c>
      <c r="E8" s="1" cm="1">
        <f t="array" aca="1" ref="E8" ca="1">_xll.RiskMean(D8)</f>
        <v>471.84532797596307</v>
      </c>
      <c r="F8" s="1" cm="1">
        <f t="array" aca="1" ref="F8" ca="1">_xll.RiskPercentile(D8,0.05)</f>
        <v>471.84532797596307</v>
      </c>
      <c r="G8" s="1" cm="1">
        <f t="array" aca="1" ref="G8" ca="1">_xll.RiskPercentile(D8,0.95)</f>
        <v>471.84532797596307</v>
      </c>
      <c r="H8" s="1" t="s">
        <v>7</v>
      </c>
    </row>
    <row r="9" spans="1:8" x14ac:dyDescent="0.35">
      <c r="A9" s="76" t="s">
        <v>131</v>
      </c>
      <c r="B9" s="76"/>
      <c r="C9" s="76"/>
      <c r="D9" s="1" cm="1">
        <f t="array" aca="1" ref="D9" ca="1">_xll.RiskOutput("Mean researcher waiting time")+IF(D14&gt;0,SUM(AI30:AI129)/D14,0)</f>
        <v>189.17797605568387</v>
      </c>
      <c r="E9" s="1" cm="1">
        <f t="array" aca="1" ref="E9" ca="1">_xll.RiskMean(D9)</f>
        <v>189.17797605568387</v>
      </c>
      <c r="F9" s="1" cm="1">
        <f t="array" aca="1" ref="F9" ca="1">_xll.RiskPercentile(D9,0.05)</f>
        <v>189.17797605568387</v>
      </c>
      <c r="G9" s="1" cm="1">
        <f t="array" aca="1" ref="G9" ca="1">_xll.RiskPercentile(D9,0.95)</f>
        <v>189.17797605568387</v>
      </c>
      <c r="H9" s="1" t="s">
        <v>7</v>
      </c>
    </row>
    <row r="10" spans="1:8" x14ac:dyDescent="0.35">
      <c r="A10" s="76" t="s">
        <v>180</v>
      </c>
      <c r="B10" s="76"/>
      <c r="C10" s="76"/>
      <c r="D10" s="1">
        <f ca="1">SUM(D6:D9)</f>
        <v>997.98161366475551</v>
      </c>
      <c r="E10" s="1">
        <f ca="1">SUM(E6:E9)</f>
        <v>997.98161366475551</v>
      </c>
      <c r="F10" s="1" cm="1">
        <f t="array" aca="1" ref="F10" ca="1">_xll.RiskPercentile(D10,0.05)</f>
        <v>997.98161366475551</v>
      </c>
      <c r="G10" s="1" cm="1">
        <f t="array" aca="1" ref="G10" ca="1">_xll.RiskPercentile(D10,0.95)</f>
        <v>997.98161366475551</v>
      </c>
      <c r="H10" s="1" t="s">
        <v>7</v>
      </c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59" t="s">
        <v>99</v>
      </c>
      <c r="B12" s="59"/>
      <c r="C12" s="59"/>
      <c r="D12" s="59"/>
      <c r="E12" s="59"/>
      <c r="F12" s="59"/>
      <c r="G12" s="59"/>
      <c r="H12" s="59"/>
    </row>
    <row r="13" spans="1:8" x14ac:dyDescent="0.35">
      <c r="A13" s="59" t="s">
        <v>109</v>
      </c>
      <c r="B13" s="59"/>
      <c r="C13" s="59"/>
      <c r="D13" s="38" t="s">
        <v>110</v>
      </c>
      <c r="E13" s="38" t="s">
        <v>28</v>
      </c>
      <c r="F13" s="38" t="s">
        <v>106</v>
      </c>
      <c r="G13" s="38" t="s">
        <v>107</v>
      </c>
      <c r="H13" s="38" t="s">
        <v>21</v>
      </c>
    </row>
    <row r="14" spans="1:8" x14ac:dyDescent="0.35">
      <c r="A14" s="76" t="s">
        <v>100</v>
      </c>
      <c r="B14" s="76"/>
      <c r="C14" s="76"/>
      <c r="D14" s="1" cm="1">
        <f t="array" aca="1" ref="D14" ca="1">_xll.RiskOutput("Mean Samples processed in one week")+FLOOR(SUM(AN30:AN129),Variables!D$13)</f>
        <v>64</v>
      </c>
      <c r="E14" s="1" cm="1">
        <f t="array" aca="1" ref="E14" ca="1">_xll.RiskMean(D14)</f>
        <v>64</v>
      </c>
      <c r="F14" s="1" cm="1">
        <f t="array" aca="1" ref="F14" ca="1">_xll.RiskPercentile(D14,0.05)</f>
        <v>64</v>
      </c>
      <c r="G14" s="1" cm="1">
        <f t="array" aca="1" ref="G14" ca="1">_xll.RiskPercentile(D14,0.95)</f>
        <v>64</v>
      </c>
      <c r="H14" s="1" t="s">
        <v>16</v>
      </c>
    </row>
    <row r="15" spans="1:8" x14ac:dyDescent="0.35">
      <c r="A15" s="76" t="s">
        <v>101</v>
      </c>
      <c r="B15" s="76"/>
      <c r="C15" s="76"/>
      <c r="D15" s="1" cm="1">
        <f t="array" aca="1" ref="D15" ca="1">_xll.RiskOutput("Mean Samples matched to DNA database in one week")+SUM(AO30:AO129)</f>
        <v>2</v>
      </c>
      <c r="E15" s="1" cm="1">
        <f t="array" aca="1" ref="E15" ca="1">_xll.RiskMean(D15)</f>
        <v>2</v>
      </c>
      <c r="F15" s="1" cm="1">
        <f t="array" aca="1" ref="F15" ca="1">_xll.RiskPercentile(D15,0.05)</f>
        <v>2</v>
      </c>
      <c r="G15" s="1" cm="1">
        <f t="array" aca="1" ref="G15" ca="1">_xll.RiskPercentile(D15,0.95)</f>
        <v>2</v>
      </c>
      <c r="H15" s="1" t="s">
        <v>16</v>
      </c>
    </row>
    <row r="16" spans="1:8" x14ac:dyDescent="0.35">
      <c r="A16" s="76"/>
      <c r="B16" s="76"/>
      <c r="C16" s="76"/>
      <c r="D16" s="1"/>
      <c r="E16" s="1"/>
      <c r="F16" s="1"/>
      <c r="G16" s="1"/>
      <c r="H16" s="1"/>
    </row>
    <row r="17" spans="1:41" x14ac:dyDescent="0.35">
      <c r="A17" s="76" t="s">
        <v>104</v>
      </c>
      <c r="B17" s="76"/>
      <c r="C17" s="76"/>
      <c r="D17" s="1" cm="1">
        <f t="array" aca="1" ref="D17" ca="1">_xll.RiskOutput("Mean Time to process a sample")+IF(D14&gt;0,SUM(AD30:AD129)/D14,0)</f>
        <v>1322.880970457164</v>
      </c>
      <c r="E17" s="1" cm="1">
        <f t="array" aca="1" ref="E17" ca="1">_xll.RiskMean(D17)</f>
        <v>1322.880970457164</v>
      </c>
      <c r="F17" s="1" cm="1">
        <f t="array" aca="1" ref="F17" ca="1">_xll.RiskPercentile(D17,0.05)</f>
        <v>1322.880970457164</v>
      </c>
      <c r="G17" s="1" cm="1">
        <f t="array" aca="1" ref="G17" ca="1">_xll.RiskPercentile(D17,0.95)</f>
        <v>1322.880970457164</v>
      </c>
      <c r="H17" s="1" t="s">
        <v>7</v>
      </c>
    </row>
    <row r="18" spans="1:41" x14ac:dyDescent="0.35">
      <c r="A18" s="1"/>
      <c r="B18" s="1"/>
      <c r="C18" s="1"/>
      <c r="D18" s="1"/>
      <c r="E18" s="1"/>
      <c r="F18" s="1"/>
      <c r="G18" s="1"/>
      <c r="H18" s="1"/>
    </row>
    <row r="19" spans="1:41" x14ac:dyDescent="0.35">
      <c r="A19" s="59" t="s">
        <v>115</v>
      </c>
      <c r="B19" s="59"/>
      <c r="C19" s="59"/>
      <c r="D19" s="7" t="s">
        <v>29</v>
      </c>
      <c r="E19" s="38" t="s">
        <v>28</v>
      </c>
      <c r="F19" s="38" t="s">
        <v>106</v>
      </c>
      <c r="G19" s="38" t="s">
        <v>107</v>
      </c>
      <c r="H19" s="7" t="s">
        <v>21</v>
      </c>
    </row>
    <row r="20" spans="1:41" x14ac:dyDescent="0.35">
      <c r="A20" s="76" t="s">
        <v>148</v>
      </c>
      <c r="B20" s="76"/>
      <c r="C20" s="76"/>
      <c r="D20" s="1" cm="1">
        <f t="array" aca="1" ref="D20" ca="1">_xll.RiskOutput("Percentage of Samples processed in under 24 hours")+SUM(AL29:AL129)</f>
        <v>44</v>
      </c>
      <c r="E20" s="1" cm="1">
        <f t="array" aca="1" ref="E20" ca="1">_xll.RiskMean(D20)</f>
        <v>44</v>
      </c>
      <c r="F20" s="1" cm="1">
        <f t="array" aca="1" ref="F20" ca="1">_xll.RiskPercentile(D20,0.05)</f>
        <v>44</v>
      </c>
      <c r="G20" s="1" cm="1">
        <f t="array" aca="1" ref="G20" ca="1">_xll.RiskPercentile(D20,0.95)</f>
        <v>44</v>
      </c>
      <c r="H20" s="1" t="s">
        <v>16</v>
      </c>
    </row>
    <row r="21" spans="1:41" x14ac:dyDescent="0.35">
      <c r="A21" s="76" t="s">
        <v>149</v>
      </c>
      <c r="B21" s="76"/>
      <c r="C21" s="76"/>
      <c r="D21" s="1" cm="1">
        <f t="array" aca="1" ref="D21" ca="1">_xll.RiskOutput("Percentage of Samples processed in under 24 hours")+IF(D14&lt;&gt;0,(D20/D14)*100,0)</f>
        <v>68.75</v>
      </c>
      <c r="E21" s="1" cm="1">
        <f t="array" aca="1" ref="E21" ca="1">_xll.RiskMean(D21)</f>
        <v>68.75</v>
      </c>
      <c r="F21" s="1" cm="1">
        <f t="array" aca="1" ref="F21" ca="1">_xll.RiskPercentile(D21,0.05)</f>
        <v>68.75</v>
      </c>
      <c r="G21" s="1" cm="1">
        <f t="array" aca="1" ref="G21" ca="1">_xll.RiskPercentile(D21,0.95)</f>
        <v>68.75</v>
      </c>
      <c r="H21" s="1" t="s">
        <v>82</v>
      </c>
    </row>
    <row r="22" spans="1:41" x14ac:dyDescent="0.35">
      <c r="A22" s="76" t="s">
        <v>161</v>
      </c>
      <c r="B22" s="76"/>
      <c r="C22" s="76"/>
      <c r="D22" s="1">
        <v>26.7</v>
      </c>
      <c r="E22" s="1"/>
      <c r="F22" s="1"/>
      <c r="G22" s="1"/>
      <c r="H22" s="1" t="s">
        <v>82</v>
      </c>
    </row>
    <row r="24" spans="1:41" ht="23.5" x14ac:dyDescent="0.55000000000000004">
      <c r="A24" s="54" t="s">
        <v>160</v>
      </c>
      <c r="B24" s="54"/>
      <c r="C24" s="54"/>
      <c r="D24" s="54"/>
      <c r="E24" s="54"/>
      <c r="F24" s="54"/>
    </row>
    <row r="25" spans="1:41" ht="23.5" x14ac:dyDescent="0.55000000000000004">
      <c r="A25" s="43"/>
      <c r="B25" s="43"/>
      <c r="C25" s="43"/>
      <c r="D25" s="43"/>
      <c r="E25" s="43"/>
      <c r="F25" s="43"/>
    </row>
    <row r="26" spans="1:41" s="112" customFormat="1" ht="17" thickBot="1" x14ac:dyDescent="0.4">
      <c r="A26" s="84" t="s">
        <v>67</v>
      </c>
      <c r="B26" s="82" t="s">
        <v>113</v>
      </c>
      <c r="C26" s="83" t="s">
        <v>118</v>
      </c>
      <c r="D26" s="84" t="s">
        <v>117</v>
      </c>
      <c r="E26" s="83" t="s">
        <v>119</v>
      </c>
      <c r="F26" s="83" t="s">
        <v>120</v>
      </c>
      <c r="G26" s="83" t="s">
        <v>74</v>
      </c>
      <c r="H26" s="83" t="s">
        <v>121</v>
      </c>
      <c r="I26" s="84" t="s">
        <v>122</v>
      </c>
      <c r="J26" s="84" t="s">
        <v>133</v>
      </c>
      <c r="K26" s="83" t="s">
        <v>75</v>
      </c>
      <c r="L26" s="84" t="s">
        <v>156</v>
      </c>
      <c r="M26" s="84" t="s">
        <v>123</v>
      </c>
      <c r="N26" s="83" t="s">
        <v>188</v>
      </c>
      <c r="O26" s="84" t="s">
        <v>157</v>
      </c>
      <c r="P26" s="83" t="s">
        <v>132</v>
      </c>
      <c r="Q26" s="84" t="s">
        <v>158</v>
      </c>
      <c r="R26" s="83" t="s">
        <v>189</v>
      </c>
      <c r="S26" s="84" t="s">
        <v>124</v>
      </c>
      <c r="T26" s="83" t="s">
        <v>190</v>
      </c>
      <c r="U26" s="83" t="s">
        <v>191</v>
      </c>
      <c r="V26" s="83" t="s">
        <v>73</v>
      </c>
      <c r="W26" s="83" t="s">
        <v>192</v>
      </c>
      <c r="X26" s="83" t="s">
        <v>193</v>
      </c>
      <c r="Y26" s="84" t="s">
        <v>125</v>
      </c>
      <c r="Z26" s="83" t="s">
        <v>141</v>
      </c>
      <c r="AA26" s="83" t="s">
        <v>194</v>
      </c>
      <c r="AB26" s="83" t="s">
        <v>72</v>
      </c>
      <c r="AC26" s="83" t="s">
        <v>195</v>
      </c>
      <c r="AD26" s="84" t="s">
        <v>151</v>
      </c>
      <c r="AE26" s="84" t="s">
        <v>117</v>
      </c>
      <c r="AF26" s="84" t="s">
        <v>122</v>
      </c>
      <c r="AG26" s="84" t="s">
        <v>123</v>
      </c>
      <c r="AH26" s="84" t="s">
        <v>124</v>
      </c>
      <c r="AI26" s="84" t="s">
        <v>125</v>
      </c>
      <c r="AJ26" s="84" t="s">
        <v>187</v>
      </c>
      <c r="AK26" s="85" t="s">
        <v>184</v>
      </c>
      <c r="AL26" s="85"/>
      <c r="AM26" s="85" t="s">
        <v>185</v>
      </c>
      <c r="AN26" s="85"/>
      <c r="AO26" s="84" t="s">
        <v>186</v>
      </c>
    </row>
    <row r="27" spans="1:41" s="113" customFormat="1" ht="15.75" customHeight="1" thickBot="1" x14ac:dyDescent="0.4">
      <c r="A27" s="89" t="s">
        <v>0</v>
      </c>
      <c r="B27" s="66" t="s">
        <v>88</v>
      </c>
      <c r="C27" s="68"/>
      <c r="D27" s="94" t="s">
        <v>89</v>
      </c>
      <c r="E27" s="66" t="s">
        <v>87</v>
      </c>
      <c r="F27" s="67"/>
      <c r="G27" s="67"/>
      <c r="H27" s="68"/>
      <c r="I27" s="94" t="s">
        <v>90</v>
      </c>
      <c r="J27" s="66" t="s">
        <v>86</v>
      </c>
      <c r="K27" s="67"/>
      <c r="L27" s="68"/>
      <c r="M27" s="94" t="s">
        <v>89</v>
      </c>
      <c r="N27" s="66" t="s">
        <v>85</v>
      </c>
      <c r="O27" s="67"/>
      <c r="P27" s="67"/>
      <c r="Q27" s="68"/>
      <c r="R27" s="106" t="s">
        <v>5</v>
      </c>
      <c r="S27" s="107" t="s">
        <v>90</v>
      </c>
      <c r="T27" s="66" t="s">
        <v>84</v>
      </c>
      <c r="U27" s="67"/>
      <c r="V27" s="67"/>
      <c r="W27" s="67"/>
      <c r="X27" s="68"/>
      <c r="Y27" s="94" t="s">
        <v>89</v>
      </c>
      <c r="Z27" s="66" t="s">
        <v>83</v>
      </c>
      <c r="AA27" s="67"/>
      <c r="AB27" s="67"/>
      <c r="AC27" s="68"/>
      <c r="AD27" s="51" t="s">
        <v>97</v>
      </c>
      <c r="AE27" s="49" t="s">
        <v>126</v>
      </c>
      <c r="AF27" s="86"/>
      <c r="AG27" s="86"/>
      <c r="AH27" s="86"/>
      <c r="AI27" s="86"/>
      <c r="AJ27" s="50"/>
      <c r="AK27" s="49" t="s">
        <v>93</v>
      </c>
      <c r="AL27" s="50"/>
      <c r="AM27" s="49" t="s">
        <v>95</v>
      </c>
      <c r="AN27" s="50"/>
      <c r="AO27" s="51" t="s">
        <v>22</v>
      </c>
    </row>
    <row r="28" spans="1:41" s="113" customFormat="1" ht="30" customHeight="1" thickBot="1" x14ac:dyDescent="0.4">
      <c r="A28" s="90"/>
      <c r="B28" s="29" t="s">
        <v>1</v>
      </c>
      <c r="C28" s="31" t="s">
        <v>147</v>
      </c>
      <c r="D28" s="95"/>
      <c r="E28" s="29" t="s">
        <v>155</v>
      </c>
      <c r="F28" s="27" t="s">
        <v>2</v>
      </c>
      <c r="G28" s="27" t="s">
        <v>3</v>
      </c>
      <c r="H28" s="31" t="s">
        <v>4</v>
      </c>
      <c r="I28" s="95"/>
      <c r="J28" s="29" t="s">
        <v>2</v>
      </c>
      <c r="K28" s="27" t="s">
        <v>65</v>
      </c>
      <c r="L28" s="31" t="s">
        <v>4</v>
      </c>
      <c r="M28" s="95"/>
      <c r="N28" s="29" t="s">
        <v>56</v>
      </c>
      <c r="O28" s="27" t="s">
        <v>2</v>
      </c>
      <c r="P28" s="27" t="s">
        <v>3</v>
      </c>
      <c r="Q28" s="31" t="s">
        <v>4</v>
      </c>
      <c r="R28" s="106"/>
      <c r="S28" s="108"/>
      <c r="T28" s="29" t="s">
        <v>2</v>
      </c>
      <c r="U28" s="27" t="s">
        <v>64</v>
      </c>
      <c r="V28" s="27" t="s">
        <v>3</v>
      </c>
      <c r="W28" s="27" t="s">
        <v>4</v>
      </c>
      <c r="X28" s="31" t="s">
        <v>4</v>
      </c>
      <c r="Y28" s="95"/>
      <c r="Z28" s="32" t="s">
        <v>91</v>
      </c>
      <c r="AA28" s="27" t="s">
        <v>2</v>
      </c>
      <c r="AB28" s="27" t="s">
        <v>3</v>
      </c>
      <c r="AC28" s="31" t="s">
        <v>4</v>
      </c>
      <c r="AD28" s="52"/>
      <c r="AE28" s="103" t="s">
        <v>117</v>
      </c>
      <c r="AF28" s="88" t="s">
        <v>122</v>
      </c>
      <c r="AG28" s="88" t="s">
        <v>123</v>
      </c>
      <c r="AH28" s="88" t="s">
        <v>124</v>
      </c>
      <c r="AI28" s="88" t="s">
        <v>125</v>
      </c>
      <c r="AJ28" s="34" t="s">
        <v>105</v>
      </c>
      <c r="AK28" s="32" t="s">
        <v>98</v>
      </c>
      <c r="AL28" s="33" t="s">
        <v>94</v>
      </c>
      <c r="AM28" s="32" t="s">
        <v>96</v>
      </c>
      <c r="AN28" s="34" t="s">
        <v>92</v>
      </c>
      <c r="AO28" s="52"/>
    </row>
    <row r="29" spans="1:41" ht="15" thickBot="1" x14ac:dyDescent="0.4">
      <c r="A29" s="91"/>
      <c r="B29" s="15"/>
      <c r="C29" s="16"/>
      <c r="D29" s="21"/>
      <c r="E29" s="15"/>
      <c r="F29" s="10"/>
      <c r="G29" s="10"/>
      <c r="H29" s="16"/>
      <c r="I29" s="21"/>
      <c r="J29" s="15"/>
      <c r="K29" s="10"/>
      <c r="L29" s="16"/>
      <c r="M29" s="21"/>
      <c r="N29" s="15"/>
      <c r="O29" s="10"/>
      <c r="P29" s="10"/>
      <c r="Q29" s="16"/>
      <c r="R29" s="109"/>
      <c r="S29" s="110"/>
      <c r="T29" s="15"/>
      <c r="U29" s="10"/>
      <c r="V29" s="10"/>
      <c r="W29" s="10"/>
      <c r="X29" s="16"/>
      <c r="Y29" s="21"/>
      <c r="Z29" s="15"/>
      <c r="AA29" s="10"/>
      <c r="AB29" s="10"/>
      <c r="AC29" s="16"/>
      <c r="AD29" s="23"/>
      <c r="AE29" s="25"/>
      <c r="AF29" s="25"/>
      <c r="AG29" s="25"/>
      <c r="AH29" s="25"/>
      <c r="AI29" s="25"/>
      <c r="AJ29" s="23"/>
      <c r="AK29" s="25"/>
      <c r="AL29" s="23"/>
      <c r="AM29" s="15"/>
      <c r="AN29" s="16"/>
      <c r="AO29" s="23"/>
    </row>
    <row r="30" spans="1:41" ht="15" thickBot="1" x14ac:dyDescent="0.4">
      <c r="A30" s="92">
        <v>1</v>
      </c>
      <c r="B30" s="17" cm="1">
        <f t="array" aca="1" ref="B30" ca="1">_xll.RiskExpon(Variables!M$8)</f>
        <v>290.74004272698346</v>
      </c>
      <c r="C30" s="18">
        <f ca="1">B30+C29</f>
        <v>290.74004272698346</v>
      </c>
      <c r="D30" s="22">
        <f ca="1">F30-C30</f>
        <v>60.70464459145677</v>
      </c>
      <c r="E30" s="17" cm="1">
        <f t="array" aca="1" ref="E30" ca="1">_xll.RiskPert(Variables!J$10,Variables!K$10,Variables!L$10)</f>
        <v>60.704644591456763</v>
      </c>
      <c r="F30" s="1">
        <f ca="1">MAX(H29,C30)+E30</f>
        <v>351.44468731844023</v>
      </c>
      <c r="G30" s="1" cm="1">
        <f t="array" aca="1" ref="G30" ca="1">_xll.RiskUniform(Variables!J$12,Variables!L$12)</f>
        <v>63.560198743823008</v>
      </c>
      <c r="H30" s="18">
        <f ca="1">F30+G30</f>
        <v>415.00488606226327</v>
      </c>
      <c r="I30" s="22">
        <f ca="1">J30-H30</f>
        <v>0</v>
      </c>
      <c r="J30" s="17">
        <f ca="1">H30</f>
        <v>415.00488606226327</v>
      </c>
      <c r="K30" s="1" cm="1">
        <f t="array" aca="1" ref="K30" ca="1">_xll.RiskWeibull(Variables!J$14,Variables!K$14)</f>
        <v>104.72133121912168</v>
      </c>
      <c r="L30" s="18">
        <f ca="1">J30+K30</f>
        <v>519.72621728138495</v>
      </c>
      <c r="M30" s="22">
        <f ca="1">O30-L30</f>
        <v>97.89168049306079</v>
      </c>
      <c r="N30" s="17" cm="1">
        <f t="array" aca="1" ref="N30" ca="1">_xll.RiskGamma(Variables!J$16,1/Variables!L$16)</f>
        <v>97.891680493060747</v>
      </c>
      <c r="O30" s="1">
        <f ca="1">L30+N30</f>
        <v>617.61789777444574</v>
      </c>
      <c r="P30" s="1" cm="1">
        <f t="array" aca="1" ref="P30" ca="1">_xll.RiskUniform(Variables!J$19,Variables!L$19)</f>
        <v>23.571999504758107</v>
      </c>
      <c r="Q30" s="18">
        <f ca="1">O30+P30</f>
        <v>641.18989727920382</v>
      </c>
      <c r="R30" s="109">
        <f>IF(A30&lt;=(FLOOR(INT(Variables!D$10) / Variables!D$13, 1)*Variables!D$13),IF(R29=Variables!D$13,1,R29+1),"")</f>
        <v>1</v>
      </c>
      <c r="S30" s="110">
        <f ca="1">IF(R30&lt;&gt;"",T30-Q30+U30,"")</f>
        <v>845.99361922103196</v>
      </c>
      <c r="T30" s="17">
        <f ca="1">IF(R30&lt;&gt;"",IF(R30=1,MAX(W29,Q30),Q30),"")</f>
        <v>641.18989727920382</v>
      </c>
      <c r="U30" s="1">
        <f ca="1">IF(R30&lt;&gt;"",INDEX(T30:T137, MATCH(Variables!D$13,R30:R137,0))-T30,"")</f>
        <v>845.99361922103196</v>
      </c>
      <c r="V30" s="1">
        <f>IF(R30&lt;&gt;"",IF(MOD(R30,Variables!D$13)=0,Variables!D$15,0),"")</f>
        <v>0</v>
      </c>
      <c r="W30" s="1">
        <f>IF(R30&lt;&gt;"",IF(R30=Variables!D$13,T30+V30,0),"")</f>
        <v>0</v>
      </c>
      <c r="X30" s="18">
        <f ca="1">IF(R30&lt;&gt;"",INDEX(W30:W129,MATCH(Variables!D$13,R30:R129,0)),"")</f>
        <v>1607.1835165002358</v>
      </c>
      <c r="Y30" s="22">
        <f ca="1">IF(R30&lt;&gt;"",AA30-X30,"")</f>
        <v>96.267756377417754</v>
      </c>
      <c r="Z30" s="17" cm="1">
        <f t="array" aca="1" ref="Z30" ca="1">IF(R30&lt;&gt;"",IF(R30=1,_xll.RiskPert(Variables!J$21,Variables!K$21,Variables!L$21),0),"")</f>
        <v>96.267756377417797</v>
      </c>
      <c r="AA30" s="1">
        <f ca="1">IF(R30&lt;&gt;"",IF(X30&lt;&gt;0,MAX(AC29,X30)+Z30,0),"")</f>
        <v>1703.4512728776535</v>
      </c>
      <c r="AB30" s="1" cm="1">
        <f t="array" aca="1" ref="AB30" ca="1">IF(R30&lt;&gt;"",_xll.RiskUniform(Variables!J$23,Variables!L$23),"")</f>
        <v>22.581271136050976</v>
      </c>
      <c r="AC30" s="18">
        <f ca="1">IF(R30&lt;&gt;"",IF(AA30&lt;&gt;0,AA30+AB30,0),"")</f>
        <v>1726.0325440137044</v>
      </c>
      <c r="AD30" s="24">
        <f ca="1">IF(R30&lt;&gt;"",IF(AC30&lt;Variables!D$9,AC30-C30,0),"")</f>
        <v>1435.2925012867208</v>
      </c>
      <c r="AE30" s="26">
        <f ca="1">IF(R30&lt;&gt;"",IF(AC30&lt;Variables!D$9,D30,0),"")</f>
        <v>60.70464459145677</v>
      </c>
      <c r="AF30" s="26">
        <f ca="1">IF(R30&lt;&gt;"",IF(AC30&lt;Variables!D$9,I30,0),"")</f>
        <v>0</v>
      </c>
      <c r="AG30" s="26">
        <f ca="1">IF(R30&lt;&gt;"",IF(AC30&lt;Variables!D$9,M30,0),"")</f>
        <v>97.89168049306079</v>
      </c>
      <c r="AH30" s="26">
        <f ca="1">IF(R30&lt;&gt;"",IF(AC30&lt;Variables!D$9,S30,0),"")</f>
        <v>845.99361922103196</v>
      </c>
      <c r="AI30" s="26">
        <f ca="1">IF(R30&lt;&gt;"",IF(AC30&lt;Variables!D$9,Y30,0),"")</f>
        <v>96.267756377417754</v>
      </c>
      <c r="AJ30" s="24">
        <f ca="1">IF(R30&lt;&gt;"",IF(AD30&lt;&gt;0,SUM(AE30:AI30),0),"")</f>
        <v>1100.8577006829673</v>
      </c>
      <c r="AK30" s="26">
        <f ca="1">IF(AND(R30&lt;&gt;"",AD30&lt;&gt;0),AD30/60,0)</f>
        <v>23.921541688112015</v>
      </c>
      <c r="AL30" s="24">
        <f ca="1">IF(AND(AK30&lt;=24,AK30&gt;0,R30&lt;&gt;""),1,0)</f>
        <v>1</v>
      </c>
      <c r="AM30" s="104">
        <f ca="1">IF(AND(R30&lt;"",AC30&lt;Variables!D$9),AC30/(7*24*60),"")</f>
        <v>0.17123338730294688</v>
      </c>
      <c r="AN30" s="18">
        <f ca="1">IF(R30&lt;&gt;"",IF(AND(AC30/(7*24*60)&lt;=1,AC30/(7*24*60)&gt;0),1,""),"")</f>
        <v>1</v>
      </c>
      <c r="AO30" s="24" cm="1">
        <f t="array" aca="1" ref="AO30" ca="1">IF(R30&lt;&gt;"",_xll.RiskBinomial(1,Variables!D$16/100),0)</f>
        <v>0</v>
      </c>
    </row>
    <row r="31" spans="1:41" ht="15" thickBot="1" x14ac:dyDescent="0.4">
      <c r="A31" s="92">
        <v>2</v>
      </c>
      <c r="B31" s="17" cm="1">
        <f t="array" aca="1" ref="B31" ca="1">_xll.RiskExpon(Variables!M$8)</f>
        <v>40.249804896853078</v>
      </c>
      <c r="C31" s="18">
        <f t="shared" ref="C31:C94" ca="1" si="0">B31+C30</f>
        <v>330.98984762383657</v>
      </c>
      <c r="D31" s="22">
        <f t="shared" ref="D31:D94" ca="1" si="1">F31-C31</f>
        <v>138.8672388552211</v>
      </c>
      <c r="E31" s="17" cm="1">
        <f t="array" aca="1" ref="E31" ca="1">_xll.RiskPert(Variables!J$10,Variables!K$10,Variables!L$10)</f>
        <v>54.852200416794389</v>
      </c>
      <c r="F31" s="1">
        <f t="shared" ref="F31:F94" ca="1" si="2">MAX(H30,C31)+E31</f>
        <v>469.85708647905767</v>
      </c>
      <c r="G31" s="1" cm="1">
        <f t="array" aca="1" ref="G31" ca="1">_xll.RiskUniform(Variables!J$12,Variables!L$12)</f>
        <v>68.136814488077377</v>
      </c>
      <c r="H31" s="18">
        <f t="shared" ref="H31:H94" ca="1" si="3">F31+G31</f>
        <v>537.993900967135</v>
      </c>
      <c r="I31" s="22">
        <f t="shared" ref="I31:I94" ca="1" si="4">J31-H31</f>
        <v>0</v>
      </c>
      <c r="J31" s="17">
        <f t="shared" ref="J31:J94" ca="1" si="5">H31</f>
        <v>537.993900967135</v>
      </c>
      <c r="K31" s="1" cm="1">
        <f t="array" aca="1" ref="K31" ca="1">_xll.RiskWeibull(Variables!J$14,Variables!K$14)</f>
        <v>101.29618713048689</v>
      </c>
      <c r="L31" s="18">
        <f t="shared" ref="L31:L94" ca="1" si="6">J31+K31</f>
        <v>639.29008809762195</v>
      </c>
      <c r="M31" s="22">
        <f t="shared" ref="M31:M94" ca="1" si="7">O31-L31</f>
        <v>138.37430260367375</v>
      </c>
      <c r="N31" s="17" cm="1">
        <f t="array" aca="1" ref="N31" ca="1">_xll.RiskGamma(Variables!J$16,1/Variables!L$16)</f>
        <v>138.37430260367373</v>
      </c>
      <c r="O31" s="1">
        <f t="shared" ref="O31:O94" ca="1" si="8">L31+N31</f>
        <v>777.6643907012957</v>
      </c>
      <c r="P31" s="1" cm="1">
        <f t="array" aca="1" ref="P31" ca="1">_xll.RiskUniform(Variables!J$19,Variables!L$19)</f>
        <v>17.191192293278299</v>
      </c>
      <c r="Q31" s="18">
        <f t="shared" ref="Q31:Q94" ca="1" si="9">O31+P31</f>
        <v>794.85558299457398</v>
      </c>
      <c r="R31" s="109">
        <f>IF(A31&lt;=(FLOOR(INT(Variables!D$10) / Variables!D$13, 1)*Variables!D$13),IF(R30=Variables!D$13,1,R30+1),"")</f>
        <v>2</v>
      </c>
      <c r="S31" s="110">
        <f t="shared" ref="S31:S94" ca="1" si="10">IF(R31&lt;&gt;"",T31-Q31+U31,"")</f>
        <v>692.3279335056618</v>
      </c>
      <c r="T31" s="17">
        <f t="shared" ref="T31:T94" ca="1" si="11">IF(R31&lt;&gt;"",IF(R31=1,MAX(W30,Q31),Q31),"")</f>
        <v>794.85558299457398</v>
      </c>
      <c r="U31" s="1">
        <f ca="1">IF(R31&lt;&gt;"",INDEX(T31:T138, MATCH(Variables!D$13,R31:R138,0))-T31,"")</f>
        <v>692.3279335056618</v>
      </c>
      <c r="V31" s="1">
        <f>IF(R31&lt;&gt;"",IF(MOD(R31,Variables!D$13)=0,Variables!D$15,0),"")</f>
        <v>0</v>
      </c>
      <c r="W31" s="1">
        <f>IF(R31&lt;&gt;"",IF(R31=Variables!D$13,T31+V31,0),"")</f>
        <v>0</v>
      </c>
      <c r="X31" s="18">
        <f ca="1">IF(R31&lt;&gt;"",INDEX(W31:W130,MATCH(Variables!D$13,R31:R130,0)),"")</f>
        <v>1607.1835165002358</v>
      </c>
      <c r="Y31" s="22">
        <f t="shared" ref="Y31:Y94" ca="1" si="12">IF(R31&lt;&gt;"",AA31-X31,"")</f>
        <v>118.84902751346863</v>
      </c>
      <c r="Z31" s="17" cm="1">
        <f t="array" ref="Z31">IF(R31&lt;&gt;"",IF(R31=1,_xll.RiskPert(Variables!J$21,Variables!K$21,Variables!L$21),0),"")</f>
        <v>0</v>
      </c>
      <c r="AA31" s="1">
        <f t="shared" ref="AA31:AA94" ca="1" si="13">IF(R31&lt;&gt;"",IF(X31&lt;&gt;0,MAX(AC30,X31)+Z31,0),"")</f>
        <v>1726.0325440137044</v>
      </c>
      <c r="AB31" s="1" cm="1">
        <f t="array" aca="1" ref="AB31" ca="1">IF(R31&lt;&gt;"",_xll.RiskUniform(Variables!J$23,Variables!L$23),"")</f>
        <v>23.077693887131851</v>
      </c>
      <c r="AC31" s="18">
        <f t="shared" ref="AC31:AC94" ca="1" si="14">IF(R31&lt;&gt;"",IF(AA31&lt;&gt;0,AA31+AB31,0),"")</f>
        <v>1749.1102379008362</v>
      </c>
      <c r="AD31" s="24">
        <f ca="1">IF(R31&lt;&gt;"",IF(AC31&lt;Variables!D$9,AC31-C31,0),"")</f>
        <v>1418.1203902769996</v>
      </c>
      <c r="AE31" s="26">
        <f ca="1">IF(R31&lt;&gt;"",IF(AC31&lt;Variables!D$9,D31,0),"")</f>
        <v>138.8672388552211</v>
      </c>
      <c r="AF31" s="26">
        <f ca="1">IF(R31&lt;&gt;"",IF(AC31&lt;Variables!D$9,I31,0),"")</f>
        <v>0</v>
      </c>
      <c r="AG31" s="26">
        <f ca="1">IF(R31&lt;&gt;"",IF(AC31&lt;Variables!D$9,M31,0),"")</f>
        <v>138.37430260367375</v>
      </c>
      <c r="AH31" s="26">
        <f ca="1">IF(R31&lt;&gt;"",IF(AC31&lt;Variables!D$9,S31,0),"")</f>
        <v>692.3279335056618</v>
      </c>
      <c r="AI31" s="26">
        <f ca="1">IF(R31&lt;&gt;"",IF(AC31&lt;Variables!D$9,Y31,0),"")</f>
        <v>118.84902751346863</v>
      </c>
      <c r="AJ31" s="24">
        <f t="shared" ref="AJ31:AJ94" ca="1" si="15">IF(R31&lt;&gt;"",IF(AD31&lt;&gt;0,SUM(AE31:AI31),0),"")</f>
        <v>1088.4185024780254</v>
      </c>
      <c r="AK31" s="26">
        <f t="shared" ref="AK31:AK94" ca="1" si="16">IF(AND(R31&lt;&gt;"",AD31&lt;&gt;0),AD31/60,0)</f>
        <v>23.635339837949992</v>
      </c>
      <c r="AL31" s="24">
        <f t="shared" ref="AL31:AL94" ca="1" si="17">IF(AND(AK31&lt;=24,AK31&gt;0,R31&lt;&gt;""),1,0)</f>
        <v>1</v>
      </c>
      <c r="AM31" s="104">
        <f ca="1">IF(AND(R31&lt;"",AC31&lt;Variables!D$9),AC31/(7*24*60),"")</f>
        <v>0.17352284106159088</v>
      </c>
      <c r="AN31" s="18">
        <f t="shared" ref="AN31:AN94" ca="1" si="18">IF(R31&lt;&gt;"",IF(AND(AC31/(7*24*60)&lt;=1,AC31/(7*24*60)&gt;0),1,""),"")</f>
        <v>1</v>
      </c>
      <c r="AO31" s="24" cm="1">
        <f t="array" aca="1" ref="AO31" ca="1">IF(R31&lt;&gt;"",_xll.RiskBinomial(1,Variables!D$16/100),0)</f>
        <v>0</v>
      </c>
    </row>
    <row r="32" spans="1:41" ht="15" thickBot="1" x14ac:dyDescent="0.4">
      <c r="A32" s="92">
        <v>3</v>
      </c>
      <c r="B32" s="17" cm="1">
        <f t="array" aca="1" ref="B32" ca="1">_xll.RiskExpon(Variables!M$8)</f>
        <v>19.897102595663252</v>
      </c>
      <c r="C32" s="18">
        <f t="shared" ca="1" si="0"/>
        <v>350.88695021949979</v>
      </c>
      <c r="D32" s="22">
        <f t="shared" ca="1" si="1"/>
        <v>241.12827044895403</v>
      </c>
      <c r="E32" s="17" cm="1">
        <f t="array" aca="1" ref="E32" ca="1">_xll.RiskPert(Variables!J$10,Variables!K$10,Variables!L$10)</f>
        <v>54.02131970131876</v>
      </c>
      <c r="F32" s="1">
        <f t="shared" ca="1" si="2"/>
        <v>592.01522066845382</v>
      </c>
      <c r="G32" s="1" cm="1">
        <f t="array" aca="1" ref="G32" ca="1">_xll.RiskUniform(Variables!J$12,Variables!L$12)</f>
        <v>65.038245197202258</v>
      </c>
      <c r="H32" s="18">
        <f t="shared" ca="1" si="3"/>
        <v>657.05346586565611</v>
      </c>
      <c r="I32" s="22">
        <f t="shared" ca="1" si="4"/>
        <v>0</v>
      </c>
      <c r="J32" s="17">
        <f t="shared" ca="1" si="5"/>
        <v>657.05346586565611</v>
      </c>
      <c r="K32" s="1" cm="1">
        <f t="array" aca="1" ref="K32" ca="1">_xll.RiskWeibull(Variables!J$14,Variables!K$14)</f>
        <v>116.05175518129491</v>
      </c>
      <c r="L32" s="18">
        <f t="shared" ca="1" si="6"/>
        <v>773.10522104695099</v>
      </c>
      <c r="M32" s="22">
        <f t="shared" ca="1" si="7"/>
        <v>80.333615592281262</v>
      </c>
      <c r="N32" s="17" cm="1">
        <f t="array" aca="1" ref="N32" ca="1">_xll.RiskGamma(Variables!J$16,1/Variables!L$16)</f>
        <v>80.333615592281262</v>
      </c>
      <c r="O32" s="1">
        <f t="shared" ca="1" si="8"/>
        <v>853.43883663923225</v>
      </c>
      <c r="P32" s="1" cm="1">
        <f t="array" aca="1" ref="P32" ca="1">_xll.RiskUniform(Variables!J$19,Variables!L$19)</f>
        <v>23.67520250377202</v>
      </c>
      <c r="Q32" s="18">
        <f t="shared" ca="1" si="9"/>
        <v>877.11403914300422</v>
      </c>
      <c r="R32" s="109">
        <f>IF(A32&lt;=(FLOOR(INT(Variables!D$10) / Variables!D$13, 1)*Variables!D$13),IF(R31=Variables!D$13,1,R31+1),"")</f>
        <v>3</v>
      </c>
      <c r="S32" s="110">
        <f t="shared" ca="1" si="10"/>
        <v>610.06947735723156</v>
      </c>
      <c r="T32" s="17">
        <f t="shared" ca="1" si="11"/>
        <v>877.11403914300422</v>
      </c>
      <c r="U32" s="1">
        <f ca="1">IF(R32&lt;&gt;"",INDEX(T32:T139, MATCH(Variables!D$13,R32:R139,0))-T32,"")</f>
        <v>610.06947735723156</v>
      </c>
      <c r="V32" s="1">
        <f>IF(R32&lt;&gt;"",IF(MOD(R32,Variables!D$13)=0,Variables!D$15,0),"")</f>
        <v>0</v>
      </c>
      <c r="W32" s="1">
        <f>IF(R32&lt;&gt;"",IF(R32=Variables!D$13,T32+V32,0),"")</f>
        <v>0</v>
      </c>
      <c r="X32" s="18">
        <f ca="1">IF(R32&lt;&gt;"",INDEX(W32:W131,MATCH(Variables!D$13,R32:R131,0)),"")</f>
        <v>1607.1835165002358</v>
      </c>
      <c r="Y32" s="22">
        <f t="shared" ca="1" si="12"/>
        <v>141.9267214006004</v>
      </c>
      <c r="Z32" s="17" cm="1">
        <f t="array" ref="Z32">IF(R32&lt;&gt;"",IF(R32=1,_xll.RiskPert(Variables!J$21,Variables!K$21,Variables!L$21),0),"")</f>
        <v>0</v>
      </c>
      <c r="AA32" s="1">
        <f t="shared" ca="1" si="13"/>
        <v>1749.1102379008362</v>
      </c>
      <c r="AB32" s="1" cm="1">
        <f t="array" aca="1" ref="AB32" ca="1">IF(R32&lt;&gt;"",_xll.RiskUniform(Variables!J$23,Variables!L$23),"")</f>
        <v>29.04457739410946</v>
      </c>
      <c r="AC32" s="18">
        <f t="shared" ca="1" si="14"/>
        <v>1778.1548152949456</v>
      </c>
      <c r="AD32" s="24">
        <f ca="1">IF(R32&lt;&gt;"",IF(AC32&lt;Variables!D$9,AC32-C32,0),"")</f>
        <v>1427.2678650754458</v>
      </c>
      <c r="AE32" s="26">
        <f ca="1">IF(R32&lt;&gt;"",IF(AC32&lt;Variables!D$9,D32,0),"")</f>
        <v>241.12827044895403</v>
      </c>
      <c r="AF32" s="26">
        <f ca="1">IF(R32&lt;&gt;"",IF(AC32&lt;Variables!D$9,I32,0),"")</f>
        <v>0</v>
      </c>
      <c r="AG32" s="26">
        <f ca="1">IF(R32&lt;&gt;"",IF(AC32&lt;Variables!D$9,M32,0),"")</f>
        <v>80.333615592281262</v>
      </c>
      <c r="AH32" s="26">
        <f ca="1">IF(R32&lt;&gt;"",IF(AC32&lt;Variables!D$9,S32,0),"")</f>
        <v>610.06947735723156</v>
      </c>
      <c r="AI32" s="26">
        <f ca="1">IF(R32&lt;&gt;"",IF(AC32&lt;Variables!D$9,Y32,0),"")</f>
        <v>141.9267214006004</v>
      </c>
      <c r="AJ32" s="24">
        <f t="shared" ca="1" si="15"/>
        <v>1073.4580847990674</v>
      </c>
      <c r="AK32" s="26">
        <f t="shared" ca="1" si="16"/>
        <v>23.787797751257429</v>
      </c>
      <c r="AL32" s="24">
        <f t="shared" ca="1" si="17"/>
        <v>1</v>
      </c>
      <c r="AM32" s="104">
        <f ca="1">IF(AND(R32&lt;"",AC32&lt;Variables!D$9),AC32/(7*24*60),"")</f>
        <v>0.17640424754910175</v>
      </c>
      <c r="AN32" s="18">
        <f t="shared" ca="1" si="18"/>
        <v>1</v>
      </c>
      <c r="AO32" s="24" cm="1">
        <f t="array" aca="1" ref="AO32" ca="1">IF(R32&lt;&gt;"",_xll.RiskBinomial(1,Variables!D$16/100),0)</f>
        <v>0</v>
      </c>
    </row>
    <row r="33" spans="1:41" ht="15" thickBot="1" x14ac:dyDescent="0.4">
      <c r="A33" s="92">
        <v>4</v>
      </c>
      <c r="B33" s="17" cm="1">
        <f t="array" aca="1" ref="B33" ca="1">_xll.RiskExpon(Variables!M$8)</f>
        <v>83.28852217156404</v>
      </c>
      <c r="C33" s="18">
        <f t="shared" ca="1" si="0"/>
        <v>434.17547239106386</v>
      </c>
      <c r="D33" s="22">
        <f t="shared" ca="1" si="1"/>
        <v>274.79589876669161</v>
      </c>
      <c r="E33" s="17" cm="1">
        <f t="array" aca="1" ref="E33" ca="1">_xll.RiskPert(Variables!J$10,Variables!K$10,Variables!L$10)</f>
        <v>51.91790529209932</v>
      </c>
      <c r="F33" s="1">
        <f t="shared" ca="1" si="2"/>
        <v>708.97137115775547</v>
      </c>
      <c r="G33" s="1" cm="1">
        <f t="array" aca="1" ref="G33" ca="1">_xll.RiskUniform(Variables!J$12,Variables!L$12)</f>
        <v>69.815035530051119</v>
      </c>
      <c r="H33" s="18">
        <f t="shared" ca="1" si="3"/>
        <v>778.78640668780656</v>
      </c>
      <c r="I33" s="22">
        <f t="shared" ca="1" si="4"/>
        <v>0</v>
      </c>
      <c r="J33" s="17">
        <f t="shared" ca="1" si="5"/>
        <v>778.78640668780656</v>
      </c>
      <c r="K33" s="1" cm="1">
        <f t="array" aca="1" ref="K33" ca="1">_xll.RiskWeibull(Variables!J$14,Variables!K$14)</f>
        <v>84.060187357654428</v>
      </c>
      <c r="L33" s="18">
        <f t="shared" ca="1" si="6"/>
        <v>862.84659404546096</v>
      </c>
      <c r="M33" s="22">
        <f t="shared" ca="1" si="7"/>
        <v>100.28298131075906</v>
      </c>
      <c r="N33" s="17" cm="1">
        <f t="array" aca="1" ref="N33" ca="1">_xll.RiskGamma(Variables!J$16,1/Variables!L$16)</f>
        <v>100.2829813107591</v>
      </c>
      <c r="O33" s="1">
        <f t="shared" ca="1" si="8"/>
        <v>963.12957535622002</v>
      </c>
      <c r="P33" s="1" cm="1">
        <f t="array" aca="1" ref="P33" ca="1">_xll.RiskUniform(Variables!J$19,Variables!L$19)</f>
        <v>16.461698652418974</v>
      </c>
      <c r="Q33" s="18">
        <f t="shared" ca="1" si="9"/>
        <v>979.59127400863895</v>
      </c>
      <c r="R33" s="109">
        <f>IF(A33&lt;=(FLOOR(INT(Variables!D$10) / Variables!D$13, 1)*Variables!D$13),IF(R32=Variables!D$13,1,R32+1),"")</f>
        <v>4</v>
      </c>
      <c r="S33" s="110">
        <f t="shared" ca="1" si="10"/>
        <v>507.59224249159683</v>
      </c>
      <c r="T33" s="17">
        <f t="shared" ca="1" si="11"/>
        <v>979.59127400863895</v>
      </c>
      <c r="U33" s="1">
        <f ca="1">IF(R33&lt;&gt;"",INDEX(T33:T140, MATCH(Variables!D$13,R33:R140,0))-T33,"")</f>
        <v>507.59224249159683</v>
      </c>
      <c r="V33" s="1">
        <f>IF(R33&lt;&gt;"",IF(MOD(R33,Variables!D$13)=0,Variables!D$15,0),"")</f>
        <v>0</v>
      </c>
      <c r="W33" s="1">
        <f>IF(R33&lt;&gt;"",IF(R33=Variables!D$13,T33+V33,0),"")</f>
        <v>0</v>
      </c>
      <c r="X33" s="18">
        <f ca="1">IF(R33&lt;&gt;"",INDEX(W33:W132,MATCH(Variables!D$13,R33:R132,0)),"")</f>
        <v>1607.1835165002358</v>
      </c>
      <c r="Y33" s="22">
        <f t="shared" ca="1" si="12"/>
        <v>170.97129879470981</v>
      </c>
      <c r="Z33" s="17" cm="1">
        <f t="array" ref="Z33">IF(R33&lt;&gt;"",IF(R33=1,_xll.RiskPert(Variables!J$21,Variables!K$21,Variables!L$21),0),"")</f>
        <v>0</v>
      </c>
      <c r="AA33" s="1">
        <f t="shared" ca="1" si="13"/>
        <v>1778.1548152949456</v>
      </c>
      <c r="AB33" s="1" cm="1">
        <f t="array" aca="1" ref="AB33" ca="1">IF(R33&lt;&gt;"",_xll.RiskUniform(Variables!J$23,Variables!L$23),"")</f>
        <v>24.927604785896126</v>
      </c>
      <c r="AC33" s="18">
        <f t="shared" ca="1" si="14"/>
        <v>1803.0824200808418</v>
      </c>
      <c r="AD33" s="24">
        <f ca="1">IF(R33&lt;&gt;"",IF(AC33&lt;Variables!D$9,AC33-C33,0),"")</f>
        <v>1368.906947689778</v>
      </c>
      <c r="AE33" s="26">
        <f ca="1">IF(R33&lt;&gt;"",IF(AC33&lt;Variables!D$9,D33,0),"")</f>
        <v>274.79589876669161</v>
      </c>
      <c r="AF33" s="26">
        <f ca="1">IF(R33&lt;&gt;"",IF(AC33&lt;Variables!D$9,I33,0),"")</f>
        <v>0</v>
      </c>
      <c r="AG33" s="26">
        <f ca="1">IF(R33&lt;&gt;"",IF(AC33&lt;Variables!D$9,M33,0),"")</f>
        <v>100.28298131075906</v>
      </c>
      <c r="AH33" s="26">
        <f ca="1">IF(R33&lt;&gt;"",IF(AC33&lt;Variables!D$9,S33,0),"")</f>
        <v>507.59224249159683</v>
      </c>
      <c r="AI33" s="26">
        <f ca="1">IF(R33&lt;&gt;"",IF(AC33&lt;Variables!D$9,Y33,0),"")</f>
        <v>170.97129879470981</v>
      </c>
      <c r="AJ33" s="24">
        <f t="shared" ca="1" si="15"/>
        <v>1053.6424213637574</v>
      </c>
      <c r="AK33" s="26">
        <f t="shared" ca="1" si="16"/>
        <v>22.815115794829634</v>
      </c>
      <c r="AL33" s="24">
        <f t="shared" ca="1" si="17"/>
        <v>1</v>
      </c>
      <c r="AM33" s="104">
        <f ca="1">IF(AND(R33&lt;"",AC33&lt;Variables!D$9),AC33/(7*24*60),"")</f>
        <v>0.17887722421436922</v>
      </c>
      <c r="AN33" s="18">
        <f t="shared" ca="1" si="18"/>
        <v>1</v>
      </c>
      <c r="AO33" s="24" cm="1">
        <f t="array" aca="1" ref="AO33" ca="1">IF(R33&lt;&gt;"",_xll.RiskBinomial(1,Variables!D$16/100),0)</f>
        <v>0</v>
      </c>
    </row>
    <row r="34" spans="1:41" ht="15" thickBot="1" x14ac:dyDescent="0.4">
      <c r="A34" s="92">
        <v>5</v>
      </c>
      <c r="B34" s="17" cm="1">
        <f t="array" aca="1" ref="B34" ca="1">_xll.RiskExpon(Variables!M$8)</f>
        <v>70.329276254946507</v>
      </c>
      <c r="C34" s="18">
        <f t="shared" ca="1" si="0"/>
        <v>504.5047486460104</v>
      </c>
      <c r="D34" s="22">
        <f t="shared" ca="1" si="1"/>
        <v>332.93610106312099</v>
      </c>
      <c r="E34" s="17" cm="1">
        <f t="array" aca="1" ref="E34" ca="1">_xll.RiskPert(Variables!J$10,Variables!K$10,Variables!L$10)</f>
        <v>58.654443021324781</v>
      </c>
      <c r="F34" s="1">
        <f t="shared" ca="1" si="2"/>
        <v>837.44084970913138</v>
      </c>
      <c r="G34" s="1" cm="1">
        <f t="array" aca="1" ref="G34" ca="1">_xll.RiskUniform(Variables!J$12,Variables!L$12)</f>
        <v>65.600829669627416</v>
      </c>
      <c r="H34" s="18">
        <f t="shared" ca="1" si="3"/>
        <v>903.04167937875877</v>
      </c>
      <c r="I34" s="22">
        <f t="shared" ca="1" si="4"/>
        <v>0</v>
      </c>
      <c r="J34" s="17">
        <f t="shared" ca="1" si="5"/>
        <v>903.04167937875877</v>
      </c>
      <c r="K34" s="1" cm="1">
        <f t="array" aca="1" ref="K34" ca="1">_xll.RiskWeibull(Variables!J$14,Variables!K$14)</f>
        <v>117.50904819191923</v>
      </c>
      <c r="L34" s="18">
        <f t="shared" ca="1" si="6"/>
        <v>1020.550727570678</v>
      </c>
      <c r="M34" s="22">
        <f t="shared" ca="1" si="7"/>
        <v>151.91432692047852</v>
      </c>
      <c r="N34" s="17" cm="1">
        <f t="array" aca="1" ref="N34" ca="1">_xll.RiskGamma(Variables!J$16,1/Variables!L$16)</f>
        <v>151.91432692047843</v>
      </c>
      <c r="O34" s="1">
        <f t="shared" ca="1" si="8"/>
        <v>1172.4650544911565</v>
      </c>
      <c r="P34" s="1" cm="1">
        <f t="array" aca="1" ref="P34" ca="1">_xll.RiskUniform(Variables!J$19,Variables!L$19)</f>
        <v>18.897207575990642</v>
      </c>
      <c r="Q34" s="18">
        <f t="shared" ca="1" si="9"/>
        <v>1191.3622620671472</v>
      </c>
      <c r="R34" s="109">
        <f>IF(A34&lt;=(FLOOR(INT(Variables!D$10) / Variables!D$13, 1)*Variables!D$13),IF(R33=Variables!D$13,1,R33+1),"")</f>
        <v>5</v>
      </c>
      <c r="S34" s="110">
        <f t="shared" ca="1" si="10"/>
        <v>295.8212544330886</v>
      </c>
      <c r="T34" s="17">
        <f t="shared" ca="1" si="11"/>
        <v>1191.3622620671472</v>
      </c>
      <c r="U34" s="1">
        <f ca="1">IF(R34&lt;&gt;"",INDEX(T34:T141, MATCH(Variables!D$13,R34:R141,0))-T34,"")</f>
        <v>295.8212544330886</v>
      </c>
      <c r="V34" s="1">
        <f>IF(R34&lt;&gt;"",IF(MOD(R34,Variables!D$13)=0,Variables!D$15,0),"")</f>
        <v>0</v>
      </c>
      <c r="W34" s="1">
        <f>IF(R34&lt;&gt;"",IF(R34=Variables!D$13,T34+V34,0),"")</f>
        <v>0</v>
      </c>
      <c r="X34" s="18">
        <f ca="1">IF(R34&lt;&gt;"",INDEX(W34:W133,MATCH(Variables!D$13,R34:R133,0)),"")</f>
        <v>1607.1835165002358</v>
      </c>
      <c r="Y34" s="22">
        <f t="shared" ca="1" si="12"/>
        <v>195.89890358060597</v>
      </c>
      <c r="Z34" s="17" cm="1">
        <f t="array" ref="Z34">IF(R34&lt;&gt;"",IF(R34=1,_xll.RiskPert(Variables!J$21,Variables!K$21,Variables!L$21),0),"")</f>
        <v>0</v>
      </c>
      <c r="AA34" s="1">
        <f t="shared" ca="1" si="13"/>
        <v>1803.0824200808418</v>
      </c>
      <c r="AB34" s="1" cm="1">
        <f t="array" aca="1" ref="AB34" ca="1">IF(R34&lt;&gt;"",_xll.RiskUniform(Variables!J$23,Variables!L$23),"")</f>
        <v>23.389429370266953</v>
      </c>
      <c r="AC34" s="18">
        <f t="shared" ca="1" si="14"/>
        <v>1826.4718494511087</v>
      </c>
      <c r="AD34" s="24">
        <f ca="1">IF(R34&lt;&gt;"",IF(AC34&lt;Variables!D$9,AC34-C34,0),"")</f>
        <v>1321.9671008050982</v>
      </c>
      <c r="AE34" s="26">
        <f ca="1">IF(R34&lt;&gt;"",IF(AC34&lt;Variables!D$9,D34,0),"")</f>
        <v>332.93610106312099</v>
      </c>
      <c r="AF34" s="26">
        <f ca="1">IF(R34&lt;&gt;"",IF(AC34&lt;Variables!D$9,I34,0),"")</f>
        <v>0</v>
      </c>
      <c r="AG34" s="26">
        <f ca="1">IF(R34&lt;&gt;"",IF(AC34&lt;Variables!D$9,M34,0),"")</f>
        <v>151.91432692047852</v>
      </c>
      <c r="AH34" s="26">
        <f ca="1">IF(R34&lt;&gt;"",IF(AC34&lt;Variables!D$9,S34,0),"")</f>
        <v>295.8212544330886</v>
      </c>
      <c r="AI34" s="26">
        <f ca="1">IF(R34&lt;&gt;"",IF(AC34&lt;Variables!D$9,Y34,0),"")</f>
        <v>195.89890358060597</v>
      </c>
      <c r="AJ34" s="24">
        <f t="shared" ca="1" si="15"/>
        <v>976.57058599729407</v>
      </c>
      <c r="AK34" s="26">
        <f t="shared" ca="1" si="16"/>
        <v>22.032785013418302</v>
      </c>
      <c r="AL34" s="24">
        <f t="shared" ca="1" si="17"/>
        <v>1</v>
      </c>
      <c r="AM34" s="104">
        <f ca="1">IF(AND(R34&lt;"",AC34&lt;Variables!D$9),AC34/(7*24*60),"")</f>
        <v>0.18119760411221317</v>
      </c>
      <c r="AN34" s="18">
        <f t="shared" ca="1" si="18"/>
        <v>1</v>
      </c>
      <c r="AO34" s="24" cm="1">
        <f t="array" aca="1" ref="AO34" ca="1">IF(R34&lt;&gt;"",_xll.RiskBinomial(1,Variables!D$16/100),0)</f>
        <v>0</v>
      </c>
    </row>
    <row r="35" spans="1:41" ht="15" thickBot="1" x14ac:dyDescent="0.4">
      <c r="A35" s="92">
        <v>6</v>
      </c>
      <c r="B35" s="17" cm="1">
        <f t="array" aca="1" ref="B35" ca="1">_xll.RiskExpon(Variables!M$8)</f>
        <v>93.158092938051709</v>
      </c>
      <c r="C35" s="18">
        <f t="shared" ca="1" si="0"/>
        <v>597.66284158406211</v>
      </c>
      <c r="D35" s="22">
        <f t="shared" ca="1" si="1"/>
        <v>366.25523789987233</v>
      </c>
      <c r="E35" s="17" cm="1">
        <f t="array" aca="1" ref="E35" ca="1">_xll.RiskPert(Variables!J$10,Variables!K$10,Variables!L$10)</f>
        <v>60.876400105175648</v>
      </c>
      <c r="F35" s="1">
        <f t="shared" ca="1" si="2"/>
        <v>963.91807948393443</v>
      </c>
      <c r="G35" s="1" cm="1">
        <f t="array" aca="1" ref="G35" ca="1">_xll.RiskUniform(Variables!J$12,Variables!L$12)</f>
        <v>66.771135311469322</v>
      </c>
      <c r="H35" s="18">
        <f t="shared" ca="1" si="3"/>
        <v>1030.6892147954038</v>
      </c>
      <c r="I35" s="22">
        <f t="shared" ca="1" si="4"/>
        <v>0</v>
      </c>
      <c r="J35" s="17">
        <f t="shared" ca="1" si="5"/>
        <v>1030.6892147954038</v>
      </c>
      <c r="K35" s="1" cm="1">
        <f t="array" aca="1" ref="K35" ca="1">_xll.RiskWeibull(Variables!J$14,Variables!K$14)</f>
        <v>84.566513194229643</v>
      </c>
      <c r="L35" s="18">
        <f t="shared" ca="1" si="6"/>
        <v>1115.2557279896334</v>
      </c>
      <c r="M35" s="22">
        <f t="shared" ca="1" si="7"/>
        <v>124.91948157221759</v>
      </c>
      <c r="N35" s="17" cm="1">
        <f t="array" aca="1" ref="N35" ca="1">_xll.RiskGamma(Variables!J$16,1/Variables!L$16)</f>
        <v>124.91948157221758</v>
      </c>
      <c r="O35" s="1">
        <f t="shared" ca="1" si="8"/>
        <v>1240.175209561851</v>
      </c>
      <c r="P35" s="1" cm="1">
        <f t="array" aca="1" ref="P35" ca="1">_xll.RiskUniform(Variables!J$19,Variables!L$19)</f>
        <v>17.046089795485212</v>
      </c>
      <c r="Q35" s="18">
        <f t="shared" ca="1" si="9"/>
        <v>1257.2212993573362</v>
      </c>
      <c r="R35" s="109">
        <f>IF(A35&lt;=(FLOOR(INT(Variables!D$10) / Variables!D$13, 1)*Variables!D$13),IF(R34=Variables!D$13,1,R34+1),"")</f>
        <v>6</v>
      </c>
      <c r="S35" s="110">
        <f t="shared" ca="1" si="10"/>
        <v>229.96221714289959</v>
      </c>
      <c r="T35" s="17">
        <f t="shared" ca="1" si="11"/>
        <v>1257.2212993573362</v>
      </c>
      <c r="U35" s="1">
        <f ca="1">IF(R35&lt;&gt;"",INDEX(T35:T142, MATCH(Variables!D$13,R35:R142,0))-T35,"")</f>
        <v>229.96221714289959</v>
      </c>
      <c r="V35" s="1">
        <f>IF(R35&lt;&gt;"",IF(MOD(R35,Variables!D$13)=0,Variables!D$15,0),"")</f>
        <v>0</v>
      </c>
      <c r="W35" s="1">
        <f>IF(R35&lt;&gt;"",IF(R35=Variables!D$13,T35+V35,0),"")</f>
        <v>0</v>
      </c>
      <c r="X35" s="18">
        <f ca="1">IF(R35&lt;&gt;"",INDEX(W35:W134,MATCH(Variables!D$13,R35:R134,0)),"")</f>
        <v>1607.1835165002358</v>
      </c>
      <c r="Y35" s="22">
        <f t="shared" ca="1" si="12"/>
        <v>219.28833295087293</v>
      </c>
      <c r="Z35" s="17" cm="1">
        <f t="array" ref="Z35">IF(R35&lt;&gt;"",IF(R35=1,_xll.RiskPert(Variables!J$21,Variables!K$21,Variables!L$21),0),"")</f>
        <v>0</v>
      </c>
      <c r="AA35" s="1">
        <f t="shared" ca="1" si="13"/>
        <v>1826.4718494511087</v>
      </c>
      <c r="AB35" s="1" cm="1">
        <f t="array" aca="1" ref="AB35" ca="1">IF(R35&lt;&gt;"",_xll.RiskUniform(Variables!J$23,Variables!L$23),"")</f>
        <v>27.738759607880215</v>
      </c>
      <c r="AC35" s="18">
        <f t="shared" ca="1" si="14"/>
        <v>1854.2106090589889</v>
      </c>
      <c r="AD35" s="24">
        <f ca="1">IF(R35&lt;&gt;"",IF(AC35&lt;Variables!D$9,AC35-C35,0),"")</f>
        <v>1256.5477674749268</v>
      </c>
      <c r="AE35" s="26">
        <f ca="1">IF(R35&lt;&gt;"",IF(AC35&lt;Variables!D$9,D35,0),"")</f>
        <v>366.25523789987233</v>
      </c>
      <c r="AF35" s="26">
        <f ca="1">IF(R35&lt;&gt;"",IF(AC35&lt;Variables!D$9,I35,0),"")</f>
        <v>0</v>
      </c>
      <c r="AG35" s="26">
        <f ca="1">IF(R35&lt;&gt;"",IF(AC35&lt;Variables!D$9,M35,0),"")</f>
        <v>124.91948157221759</v>
      </c>
      <c r="AH35" s="26">
        <f ca="1">IF(R35&lt;&gt;"",IF(AC35&lt;Variables!D$9,S35,0),"")</f>
        <v>229.96221714289959</v>
      </c>
      <c r="AI35" s="26">
        <f ca="1">IF(R35&lt;&gt;"",IF(AC35&lt;Variables!D$9,Y35,0),"")</f>
        <v>219.28833295087293</v>
      </c>
      <c r="AJ35" s="24">
        <f t="shared" ca="1" si="15"/>
        <v>940.42526956586244</v>
      </c>
      <c r="AK35" s="26">
        <f t="shared" ca="1" si="16"/>
        <v>20.942462791248779</v>
      </c>
      <c r="AL35" s="24">
        <f t="shared" ca="1" si="17"/>
        <v>1</v>
      </c>
      <c r="AM35" s="104">
        <f ca="1">IF(AND(R35&lt;"",AC35&lt;Variables!D$9),AC35/(7*24*60),"")</f>
        <v>0.18394946518442351</v>
      </c>
      <c r="AN35" s="18">
        <f t="shared" ca="1" si="18"/>
        <v>1</v>
      </c>
      <c r="AO35" s="24" cm="1">
        <f t="array" aca="1" ref="AO35" ca="1">IF(R35&lt;&gt;"",_xll.RiskBinomial(1,Variables!D$16/100),0)</f>
        <v>0</v>
      </c>
    </row>
    <row r="36" spans="1:41" ht="15" thickBot="1" x14ac:dyDescent="0.4">
      <c r="A36" s="92">
        <v>7</v>
      </c>
      <c r="B36" s="17" cm="1">
        <f t="array" aca="1" ref="B36" ca="1">_xll.RiskExpon(Variables!M$8)</f>
        <v>100.37802062462009</v>
      </c>
      <c r="C36" s="18">
        <f t="shared" ca="1" si="0"/>
        <v>698.04086220868226</v>
      </c>
      <c r="D36" s="22">
        <f t="shared" ca="1" si="1"/>
        <v>378.75202248145024</v>
      </c>
      <c r="E36" s="17" cm="1">
        <f t="array" aca="1" ref="E36" ca="1">_xll.RiskPert(Variables!J$10,Variables!K$10,Variables!L$10)</f>
        <v>46.103669894728696</v>
      </c>
      <c r="F36" s="1">
        <f t="shared" ca="1" si="2"/>
        <v>1076.7928846901325</v>
      </c>
      <c r="G36" s="1" cm="1">
        <f t="array" aca="1" ref="G36" ca="1">_xll.RiskUniform(Variables!J$12,Variables!L$12)</f>
        <v>64.018625483007852</v>
      </c>
      <c r="H36" s="18">
        <f t="shared" ca="1" si="3"/>
        <v>1140.8115101731403</v>
      </c>
      <c r="I36" s="22">
        <f t="shared" ca="1" si="4"/>
        <v>0</v>
      </c>
      <c r="J36" s="17">
        <f t="shared" ca="1" si="5"/>
        <v>1140.8115101731403</v>
      </c>
      <c r="K36" s="1" cm="1">
        <f t="array" aca="1" ref="K36" ca="1">_xll.RiskWeibull(Variables!J$14,Variables!K$14)</f>
        <v>88.797535492387368</v>
      </c>
      <c r="L36" s="18">
        <f t="shared" ca="1" si="6"/>
        <v>1229.6090456655277</v>
      </c>
      <c r="M36" s="22">
        <f t="shared" ca="1" si="7"/>
        <v>100.67237639848304</v>
      </c>
      <c r="N36" s="17" cm="1">
        <f t="array" aca="1" ref="N36" ca="1">_xll.RiskGamma(Variables!J$16,1/Variables!L$16)</f>
        <v>100.67237639848301</v>
      </c>
      <c r="O36" s="1">
        <f t="shared" ca="1" si="8"/>
        <v>1330.2814220640107</v>
      </c>
      <c r="P36" s="1" cm="1">
        <f t="array" aca="1" ref="P36" ca="1">_xll.RiskUniform(Variables!J$19,Variables!L$19)</f>
        <v>21.825665196668503</v>
      </c>
      <c r="Q36" s="18">
        <f t="shared" ca="1" si="9"/>
        <v>1352.1070872606792</v>
      </c>
      <c r="R36" s="109">
        <f>IF(A36&lt;=(FLOOR(INT(Variables!D$10) / Variables!D$13, 1)*Variables!D$13),IF(R35=Variables!D$13,1,R35+1),"")</f>
        <v>7</v>
      </c>
      <c r="S36" s="110">
        <f t="shared" ca="1" si="10"/>
        <v>135.07642923955655</v>
      </c>
      <c r="T36" s="17">
        <f t="shared" ca="1" si="11"/>
        <v>1352.1070872606792</v>
      </c>
      <c r="U36" s="1">
        <f ca="1">IF(R36&lt;&gt;"",INDEX(T36:T143, MATCH(Variables!D$13,R36:R143,0))-T36,"")</f>
        <v>135.07642923955655</v>
      </c>
      <c r="V36" s="1">
        <f>IF(R36&lt;&gt;"",IF(MOD(R36,Variables!D$13)=0,Variables!D$15,0),"")</f>
        <v>0</v>
      </c>
      <c r="W36" s="1">
        <f>IF(R36&lt;&gt;"",IF(R36=Variables!D$13,T36+V36,0),"")</f>
        <v>0</v>
      </c>
      <c r="X36" s="18">
        <f ca="1">IF(R36&lt;&gt;"",INDEX(W36:W135,MATCH(Variables!D$13,R36:R135,0)),"")</f>
        <v>1607.1835165002358</v>
      </c>
      <c r="Y36" s="22">
        <f t="shared" ca="1" si="12"/>
        <v>247.02709255875311</v>
      </c>
      <c r="Z36" s="17" cm="1">
        <f t="array" ref="Z36">IF(R36&lt;&gt;"",IF(R36=1,_xll.RiskPert(Variables!J$21,Variables!K$21,Variables!L$21),0),"")</f>
        <v>0</v>
      </c>
      <c r="AA36" s="1">
        <f t="shared" ca="1" si="13"/>
        <v>1854.2106090589889</v>
      </c>
      <c r="AB36" s="1" cm="1">
        <f t="array" aca="1" ref="AB36" ca="1">IF(R36&lt;&gt;"",_xll.RiskUniform(Variables!J$23,Variables!L$23),"")</f>
        <v>29.427295267892706</v>
      </c>
      <c r="AC36" s="18">
        <f t="shared" ca="1" si="14"/>
        <v>1883.6379043268817</v>
      </c>
      <c r="AD36" s="24">
        <f ca="1">IF(R36&lt;&gt;"",IF(AC36&lt;Variables!D$9,AC36-C36,0),"")</f>
        <v>1185.5970421181994</v>
      </c>
      <c r="AE36" s="26">
        <f ca="1">IF(R36&lt;&gt;"",IF(AC36&lt;Variables!D$9,D36,0),"")</f>
        <v>378.75202248145024</v>
      </c>
      <c r="AF36" s="26">
        <f ca="1">IF(R36&lt;&gt;"",IF(AC36&lt;Variables!D$9,I36,0),"")</f>
        <v>0</v>
      </c>
      <c r="AG36" s="26">
        <f ca="1">IF(R36&lt;&gt;"",IF(AC36&lt;Variables!D$9,M36,0),"")</f>
        <v>100.67237639848304</v>
      </c>
      <c r="AH36" s="26">
        <f ca="1">IF(R36&lt;&gt;"",IF(AC36&lt;Variables!D$9,S36,0),"")</f>
        <v>135.07642923955655</v>
      </c>
      <c r="AI36" s="26">
        <f ca="1">IF(R36&lt;&gt;"",IF(AC36&lt;Variables!D$9,Y36,0),"")</f>
        <v>247.02709255875311</v>
      </c>
      <c r="AJ36" s="24">
        <f t="shared" ca="1" si="15"/>
        <v>861.52792067824294</v>
      </c>
      <c r="AK36" s="26">
        <f t="shared" ca="1" si="16"/>
        <v>19.759950701969991</v>
      </c>
      <c r="AL36" s="24">
        <f t="shared" ca="1" si="17"/>
        <v>1</v>
      </c>
      <c r="AM36" s="104">
        <f ca="1">IF(AND(R36&lt;"",AC36&lt;Variables!D$9),AC36/(7*24*60),"")</f>
        <v>0.18686883971496843</v>
      </c>
      <c r="AN36" s="18">
        <f t="shared" ca="1" si="18"/>
        <v>1</v>
      </c>
      <c r="AO36" s="24" cm="1">
        <f t="array" aca="1" ref="AO36" ca="1">IF(R36&lt;&gt;"",_xll.RiskBinomial(1,Variables!D$16/100),0)</f>
        <v>0</v>
      </c>
    </row>
    <row r="37" spans="1:41" ht="15" thickBot="1" x14ac:dyDescent="0.4">
      <c r="A37" s="92">
        <v>8</v>
      </c>
      <c r="B37" s="17" cm="1">
        <f t="array" aca="1" ref="B37" ca="1">_xll.RiskExpon(Variables!M$8)</f>
        <v>49.415827383799957</v>
      </c>
      <c r="C37" s="18">
        <f t="shared" ca="1" si="0"/>
        <v>747.45668959248223</v>
      </c>
      <c r="D37" s="22">
        <f t="shared" ca="1" si="1"/>
        <v>438.26638612958823</v>
      </c>
      <c r="E37" s="17" cm="1">
        <f t="array" aca="1" ref="E37" ca="1">_xll.RiskPert(Variables!J$10,Variables!K$10,Variables!L$10)</f>
        <v>44.911565548930213</v>
      </c>
      <c r="F37" s="1">
        <f t="shared" ca="1" si="2"/>
        <v>1185.7230757220705</v>
      </c>
      <c r="G37" s="1" cm="1">
        <f t="array" aca="1" ref="G37" ca="1">_xll.RiskUniform(Variables!J$12,Variables!L$12)</f>
        <v>54.627114083325914</v>
      </c>
      <c r="H37" s="18">
        <f t="shared" ca="1" si="3"/>
        <v>1240.3501898053964</v>
      </c>
      <c r="I37" s="22">
        <f t="shared" ca="1" si="4"/>
        <v>0</v>
      </c>
      <c r="J37" s="17">
        <f t="shared" ca="1" si="5"/>
        <v>1240.3501898053964</v>
      </c>
      <c r="K37" s="1" cm="1">
        <f t="array" aca="1" ref="K37" ca="1">_xll.RiskWeibull(Variables!J$14,Variables!K$14)</f>
        <v>118.82658772807409</v>
      </c>
      <c r="L37" s="18">
        <f t="shared" ca="1" si="6"/>
        <v>1359.1767775334706</v>
      </c>
      <c r="M37" s="22">
        <f t="shared" ca="1" si="7"/>
        <v>109.22222679378365</v>
      </c>
      <c r="N37" s="17" cm="1">
        <f t="array" aca="1" ref="N37" ca="1">_xll.RiskGamma(Variables!J$16,1/Variables!L$16)</f>
        <v>109.22222679378369</v>
      </c>
      <c r="O37" s="1">
        <f t="shared" ca="1" si="8"/>
        <v>1468.3990043272543</v>
      </c>
      <c r="P37" s="1" cm="1">
        <f t="array" aca="1" ref="P37" ca="1">_xll.RiskUniform(Variables!J$19,Variables!L$19)</f>
        <v>18.784512172981621</v>
      </c>
      <c r="Q37" s="18">
        <f t="shared" ca="1" si="9"/>
        <v>1487.1835165002358</v>
      </c>
      <c r="R37" s="109">
        <f>IF(A37&lt;=(FLOOR(INT(Variables!D$10) / Variables!D$13, 1)*Variables!D$13),IF(R36=Variables!D$13,1,R36+1),"")</f>
        <v>8</v>
      </c>
      <c r="S37" s="110">
        <f t="shared" ca="1" si="10"/>
        <v>0</v>
      </c>
      <c r="T37" s="17">
        <f t="shared" ca="1" si="11"/>
        <v>1487.1835165002358</v>
      </c>
      <c r="U37" s="1">
        <f ca="1">IF(R37&lt;&gt;"",INDEX(T37:T144, MATCH(Variables!D$13,R37:R144,0))-T37,"")</f>
        <v>0</v>
      </c>
      <c r="V37" s="1">
        <f>IF(R37&lt;&gt;"",IF(MOD(R37,Variables!D$13)=0,Variables!D$15,0),"")</f>
        <v>120</v>
      </c>
      <c r="W37" s="1">
        <f ca="1">IF(R37&lt;&gt;"",IF(R37=Variables!D$13,T37+V37,0),"")</f>
        <v>1607.1835165002358</v>
      </c>
      <c r="X37" s="18">
        <f ca="1">IF(R37&lt;&gt;"",INDEX(W37:W136,MATCH(Variables!D$13,R37:R136,0)),"")</f>
        <v>1607.1835165002358</v>
      </c>
      <c r="Y37" s="22">
        <f t="shared" ca="1" si="12"/>
        <v>276.45438782664587</v>
      </c>
      <c r="Z37" s="17" cm="1">
        <f t="array" ref="Z37">IF(R37&lt;&gt;"",IF(R37=1,_xll.RiskPert(Variables!J$21,Variables!K$21,Variables!L$21),0),"")</f>
        <v>0</v>
      </c>
      <c r="AA37" s="1">
        <f t="shared" ca="1" si="13"/>
        <v>1883.6379043268817</v>
      </c>
      <c r="AB37" s="1" cm="1">
        <f t="array" aca="1" ref="AB37" ca="1">IF(R37&lt;&gt;"",_xll.RiskUniform(Variables!J$23,Variables!L$23),"")</f>
        <v>23.145057367007496</v>
      </c>
      <c r="AC37" s="18">
        <f t="shared" ca="1" si="14"/>
        <v>1906.7829616938891</v>
      </c>
      <c r="AD37" s="24">
        <f ca="1">IF(R37&lt;&gt;"",IF(AC37&lt;Variables!D$9,AC37-C37,0),"")</f>
        <v>1159.3262721014069</v>
      </c>
      <c r="AE37" s="26">
        <f ca="1">IF(R37&lt;&gt;"",IF(AC37&lt;Variables!D$9,D37,0),"")</f>
        <v>438.26638612958823</v>
      </c>
      <c r="AF37" s="26">
        <f ca="1">IF(R37&lt;&gt;"",IF(AC37&lt;Variables!D$9,I37,0),"")</f>
        <v>0</v>
      </c>
      <c r="AG37" s="26">
        <f ca="1">IF(R37&lt;&gt;"",IF(AC37&lt;Variables!D$9,M37,0),"")</f>
        <v>109.22222679378365</v>
      </c>
      <c r="AH37" s="26">
        <f ca="1">IF(R37&lt;&gt;"",IF(AC37&lt;Variables!D$9,S37,0),"")</f>
        <v>0</v>
      </c>
      <c r="AI37" s="26">
        <f ca="1">IF(R37&lt;&gt;"",IF(AC37&lt;Variables!D$9,Y37,0),"")</f>
        <v>276.45438782664587</v>
      </c>
      <c r="AJ37" s="24">
        <f t="shared" ca="1" si="15"/>
        <v>823.94300075001775</v>
      </c>
      <c r="AK37" s="26">
        <f t="shared" ca="1" si="16"/>
        <v>19.322104535023449</v>
      </c>
      <c r="AL37" s="24">
        <f t="shared" ca="1" si="17"/>
        <v>1</v>
      </c>
      <c r="AM37" s="104">
        <f ca="1">IF(AND(R37&lt;"",AC37&lt;Variables!D$9),AC37/(7*24*60),"")</f>
        <v>0.18916497635852075</v>
      </c>
      <c r="AN37" s="18">
        <f t="shared" ca="1" si="18"/>
        <v>1</v>
      </c>
      <c r="AO37" s="24" cm="1">
        <f t="array" aca="1" ref="AO37" ca="1">IF(R37&lt;&gt;"",_xll.RiskBinomial(1,Variables!D$16/100),0)</f>
        <v>0</v>
      </c>
    </row>
    <row r="38" spans="1:41" ht="15" thickBot="1" x14ac:dyDescent="0.4">
      <c r="A38" s="92">
        <v>9</v>
      </c>
      <c r="B38" s="17" cm="1">
        <f t="array" aca="1" ref="B38" ca="1">_xll.RiskExpon(Variables!M$8)</f>
        <v>77.836917258882323</v>
      </c>
      <c r="C38" s="18">
        <f t="shared" ca="1" si="0"/>
        <v>825.29360685136453</v>
      </c>
      <c r="D38" s="22">
        <f t="shared" ca="1" si="1"/>
        <v>477.18478921974292</v>
      </c>
      <c r="E38" s="17" cm="1">
        <f t="array" aca="1" ref="E38" ca="1">_xll.RiskPert(Variables!J$10,Variables!K$10,Variables!L$10)</f>
        <v>62.1282062657111</v>
      </c>
      <c r="F38" s="1">
        <f t="shared" ca="1" si="2"/>
        <v>1302.4783960711075</v>
      </c>
      <c r="G38" s="1" cm="1">
        <f t="array" aca="1" ref="G38" ca="1">_xll.RiskUniform(Variables!J$12,Variables!L$12)</f>
        <v>67.723537937755324</v>
      </c>
      <c r="H38" s="18">
        <f t="shared" ca="1" si="3"/>
        <v>1370.2019340088627</v>
      </c>
      <c r="I38" s="22">
        <f t="shared" ca="1" si="4"/>
        <v>0</v>
      </c>
      <c r="J38" s="17">
        <f t="shared" ca="1" si="5"/>
        <v>1370.2019340088627</v>
      </c>
      <c r="K38" s="1" cm="1">
        <f t="array" aca="1" ref="K38" ca="1">_xll.RiskWeibull(Variables!J$14,Variables!K$14)</f>
        <v>92.986341967448737</v>
      </c>
      <c r="L38" s="18">
        <f t="shared" ca="1" si="6"/>
        <v>1463.1882759763114</v>
      </c>
      <c r="M38" s="22">
        <f t="shared" ca="1" si="7"/>
        <v>75.627705744963578</v>
      </c>
      <c r="N38" s="17" cm="1">
        <f t="array" aca="1" ref="N38" ca="1">_xll.RiskGamma(Variables!J$16,1/Variables!L$16)</f>
        <v>75.627705744963492</v>
      </c>
      <c r="O38" s="1">
        <f t="shared" ca="1" si="8"/>
        <v>1538.815981721275</v>
      </c>
      <c r="P38" s="1" cm="1">
        <f t="array" aca="1" ref="P38" ca="1">_xll.RiskUniform(Variables!J$19,Variables!L$19)</f>
        <v>16.386345394335425</v>
      </c>
      <c r="Q38" s="18">
        <f t="shared" ca="1" si="9"/>
        <v>1555.2023271156104</v>
      </c>
      <c r="R38" s="109">
        <f>IF(A38&lt;=(FLOOR(INT(Variables!D$10) / Variables!D$13, 1)*Variables!D$13),IF(R37=Variables!D$13,1,R37+1),"")</f>
        <v>1</v>
      </c>
      <c r="S38" s="110">
        <f t="shared" ca="1" si="10"/>
        <v>763.70756993796795</v>
      </c>
      <c r="T38" s="17">
        <f t="shared" ca="1" si="11"/>
        <v>1607.1835165002358</v>
      </c>
      <c r="U38" s="1">
        <f ca="1">IF(R38&lt;&gt;"",INDEX(T38:T145, MATCH(Variables!D$13,R38:R145,0))-T38,"")</f>
        <v>711.72638055334255</v>
      </c>
      <c r="V38" s="1">
        <f>IF(R38&lt;&gt;"",IF(MOD(R38,Variables!D$13)=0,Variables!D$15,0),"")</f>
        <v>0</v>
      </c>
      <c r="W38" s="1">
        <f>IF(R38&lt;&gt;"",IF(R38=Variables!D$13,T38+V38,0),"")</f>
        <v>0</v>
      </c>
      <c r="X38" s="18">
        <f ca="1">IF(R38&lt;&gt;"",INDEX(W38:W137,MATCH(Variables!D$13,R38:R137,0)),"")</f>
        <v>2438.9098970535783</v>
      </c>
      <c r="Y38" s="22">
        <f t="shared" ca="1" si="12"/>
        <v>112.26329374198804</v>
      </c>
      <c r="Z38" s="17" cm="1">
        <f t="array" aca="1" ref="Z38" ca="1">IF(R38&lt;&gt;"",IF(R38=1,_xll.RiskPert(Variables!J$21,Variables!K$21,Variables!L$21),0),"")</f>
        <v>112.26329374198809</v>
      </c>
      <c r="AA38" s="1">
        <f t="shared" ca="1" si="13"/>
        <v>2551.1731907955664</v>
      </c>
      <c r="AB38" s="1" cm="1">
        <f t="array" aca="1" ref="AB38" ca="1">IF(R38&lt;&gt;"",_xll.RiskUniform(Variables!J$23,Variables!L$23),"")</f>
        <v>28.32948740255442</v>
      </c>
      <c r="AC38" s="18">
        <f t="shared" ca="1" si="14"/>
        <v>2579.502678198121</v>
      </c>
      <c r="AD38" s="24">
        <f ca="1">IF(R38&lt;&gt;"",IF(AC38&lt;Variables!D$9,AC38-C38,0),"")</f>
        <v>1754.2090713467564</v>
      </c>
      <c r="AE38" s="26">
        <f ca="1">IF(R38&lt;&gt;"",IF(AC38&lt;Variables!D$9,D38,0),"")</f>
        <v>477.18478921974292</v>
      </c>
      <c r="AF38" s="26">
        <f ca="1">IF(R38&lt;&gt;"",IF(AC38&lt;Variables!D$9,I38,0),"")</f>
        <v>0</v>
      </c>
      <c r="AG38" s="26">
        <f ca="1">IF(R38&lt;&gt;"",IF(AC38&lt;Variables!D$9,M38,0),"")</f>
        <v>75.627705744963578</v>
      </c>
      <c r="AH38" s="26">
        <f ca="1">IF(R38&lt;&gt;"",IF(AC38&lt;Variables!D$9,S38,0),"")</f>
        <v>763.70756993796795</v>
      </c>
      <c r="AI38" s="26">
        <f ca="1">IF(R38&lt;&gt;"",IF(AC38&lt;Variables!D$9,Y38,0),"")</f>
        <v>112.26329374198804</v>
      </c>
      <c r="AJ38" s="24">
        <f t="shared" ca="1" si="15"/>
        <v>1428.7833586446625</v>
      </c>
      <c r="AK38" s="26">
        <f t="shared" ca="1" si="16"/>
        <v>29.236817855779275</v>
      </c>
      <c r="AL38" s="24">
        <f t="shared" ca="1" si="17"/>
        <v>0</v>
      </c>
      <c r="AM38" s="104">
        <f ca="1">IF(AND(R38&lt;"",AC38&lt;Variables!D$9),AC38/(7*24*60),"")</f>
        <v>0.2559030434720358</v>
      </c>
      <c r="AN38" s="18">
        <f t="shared" ca="1" si="18"/>
        <v>1</v>
      </c>
      <c r="AO38" s="24" cm="1">
        <f t="array" aca="1" ref="AO38" ca="1">IF(R38&lt;&gt;"",_xll.RiskBinomial(1,Variables!D$16/100),0)</f>
        <v>0</v>
      </c>
    </row>
    <row r="39" spans="1:41" ht="15" thickBot="1" x14ac:dyDescent="0.4">
      <c r="A39" s="92">
        <v>10</v>
      </c>
      <c r="B39" s="17" cm="1">
        <f t="array" aca="1" ref="B39" ca="1">_xll.RiskExpon(Variables!M$8)</f>
        <v>99.835743101135662</v>
      </c>
      <c r="C39" s="18">
        <f t="shared" ca="1" si="0"/>
        <v>925.12934995250021</v>
      </c>
      <c r="D39" s="22">
        <f t="shared" ca="1" si="1"/>
        <v>486.02193915255157</v>
      </c>
      <c r="E39" s="17" cm="1">
        <f t="array" aca="1" ref="E39" ca="1">_xll.RiskPert(Variables!J$10,Variables!K$10,Variables!L$10)</f>
        <v>40.949355096189016</v>
      </c>
      <c r="F39" s="1">
        <f t="shared" ca="1" si="2"/>
        <v>1411.1512891050518</v>
      </c>
      <c r="G39" s="1" cm="1">
        <f t="array" aca="1" ref="G39" ca="1">_xll.RiskUniform(Variables!J$12,Variables!L$12)</f>
        <v>57.053103266063886</v>
      </c>
      <c r="H39" s="18">
        <f t="shared" ca="1" si="3"/>
        <v>1468.2043923711158</v>
      </c>
      <c r="I39" s="22">
        <f t="shared" ca="1" si="4"/>
        <v>0</v>
      </c>
      <c r="J39" s="17">
        <f t="shared" ca="1" si="5"/>
        <v>1468.2043923711158</v>
      </c>
      <c r="K39" s="1" cm="1">
        <f t="array" aca="1" ref="K39" ca="1">_xll.RiskWeibull(Variables!J$14,Variables!K$14)</f>
        <v>87.475024878588428</v>
      </c>
      <c r="L39" s="18">
        <f t="shared" ca="1" si="6"/>
        <v>1555.6794172497041</v>
      </c>
      <c r="M39" s="22">
        <f t="shared" ca="1" si="7"/>
        <v>68.509275684291651</v>
      </c>
      <c r="N39" s="17" cm="1">
        <f t="array" aca="1" ref="N39" ca="1">_xll.RiskGamma(Variables!J$16,1/Variables!L$16)</f>
        <v>68.509275684291595</v>
      </c>
      <c r="O39" s="1">
        <f t="shared" ca="1" si="8"/>
        <v>1624.1886929339958</v>
      </c>
      <c r="P39" s="1" cm="1">
        <f t="array" aca="1" ref="P39" ca="1">_xll.RiskUniform(Variables!J$19,Variables!L$19)</f>
        <v>15.643866636709147</v>
      </c>
      <c r="Q39" s="18">
        <f t="shared" ca="1" si="9"/>
        <v>1639.8325595707049</v>
      </c>
      <c r="R39" s="109">
        <f>IF(A39&lt;=(FLOOR(INT(Variables!D$10) / Variables!D$13, 1)*Variables!D$13),IF(R38=Variables!D$13,1,R38+1),"")</f>
        <v>2</v>
      </c>
      <c r="S39" s="110">
        <f t="shared" ca="1" si="10"/>
        <v>679.07733748287342</v>
      </c>
      <c r="T39" s="17">
        <f t="shared" ca="1" si="11"/>
        <v>1639.8325595707049</v>
      </c>
      <c r="U39" s="1">
        <f ca="1">IF(R39&lt;&gt;"",INDEX(T39:T146, MATCH(Variables!D$13,R39:R146,0))-T39,"")</f>
        <v>679.07733748287342</v>
      </c>
      <c r="V39" s="1">
        <f>IF(R39&lt;&gt;"",IF(MOD(R39,Variables!D$13)=0,Variables!D$15,0),"")</f>
        <v>0</v>
      </c>
      <c r="W39" s="1">
        <f>IF(R39&lt;&gt;"",IF(R39=Variables!D$13,T39+V39,0),"")</f>
        <v>0</v>
      </c>
      <c r="X39" s="18">
        <f ca="1">IF(R39&lt;&gt;"",INDEX(W39:W138,MATCH(Variables!D$13,R39:R138,0)),"")</f>
        <v>2438.9098970535783</v>
      </c>
      <c r="Y39" s="22">
        <f t="shared" ca="1" si="12"/>
        <v>140.59278114454264</v>
      </c>
      <c r="Z39" s="17" cm="1">
        <f t="array" ref="Z39">IF(R39&lt;&gt;"",IF(R39=1,_xll.RiskPert(Variables!J$21,Variables!K$21,Variables!L$21),0),"")</f>
        <v>0</v>
      </c>
      <c r="AA39" s="1">
        <f t="shared" ca="1" si="13"/>
        <v>2579.502678198121</v>
      </c>
      <c r="AB39" s="1" cm="1">
        <f t="array" aca="1" ref="AB39" ca="1">IF(R39&lt;&gt;"",_xll.RiskUniform(Variables!J$23,Variables!L$23),"")</f>
        <v>26.613734898797695</v>
      </c>
      <c r="AC39" s="18">
        <f t="shared" ca="1" si="14"/>
        <v>2606.1164130969187</v>
      </c>
      <c r="AD39" s="24">
        <f ca="1">IF(R39&lt;&gt;"",IF(AC39&lt;Variables!D$9,AC39-C39,0),"")</f>
        <v>1680.9870631444185</v>
      </c>
      <c r="AE39" s="26">
        <f ca="1">IF(R39&lt;&gt;"",IF(AC39&lt;Variables!D$9,D39,0),"")</f>
        <v>486.02193915255157</v>
      </c>
      <c r="AF39" s="26">
        <f ca="1">IF(R39&lt;&gt;"",IF(AC39&lt;Variables!D$9,I39,0),"")</f>
        <v>0</v>
      </c>
      <c r="AG39" s="26">
        <f ca="1">IF(R39&lt;&gt;"",IF(AC39&lt;Variables!D$9,M39,0),"")</f>
        <v>68.509275684291651</v>
      </c>
      <c r="AH39" s="26">
        <f ca="1">IF(R39&lt;&gt;"",IF(AC39&lt;Variables!D$9,S39,0),"")</f>
        <v>679.07733748287342</v>
      </c>
      <c r="AI39" s="26">
        <f ca="1">IF(R39&lt;&gt;"",IF(AC39&lt;Variables!D$9,Y39,0),"")</f>
        <v>140.59278114454264</v>
      </c>
      <c r="AJ39" s="24">
        <f t="shared" ca="1" si="15"/>
        <v>1374.2013334642593</v>
      </c>
      <c r="AK39" s="26">
        <f t="shared" ca="1" si="16"/>
        <v>28.016451052406975</v>
      </c>
      <c r="AL39" s="24">
        <f t="shared" ca="1" si="17"/>
        <v>0</v>
      </c>
      <c r="AM39" s="104">
        <f ca="1">IF(AND(R39&lt;"",AC39&lt;Variables!D$9),AC39/(7*24*60),"")</f>
        <v>0.25854329495009115</v>
      </c>
      <c r="AN39" s="18">
        <f t="shared" ca="1" si="18"/>
        <v>1</v>
      </c>
      <c r="AO39" s="24" cm="1">
        <f t="array" aca="1" ref="AO39" ca="1">IF(R39&lt;&gt;"",_xll.RiskBinomial(1,Variables!D$16/100),0)</f>
        <v>0</v>
      </c>
    </row>
    <row r="40" spans="1:41" ht="15" thickBot="1" x14ac:dyDescent="0.4">
      <c r="A40" s="92">
        <v>11</v>
      </c>
      <c r="B40" s="17" cm="1">
        <f t="array" aca="1" ref="B40" ca="1">_xll.RiskExpon(Variables!M$8)</f>
        <v>356.73858375726076</v>
      </c>
      <c r="C40" s="18">
        <f t="shared" ca="1" si="0"/>
        <v>1281.867933709761</v>
      </c>
      <c r="D40" s="22">
        <f t="shared" ca="1" si="1"/>
        <v>228.33855977515304</v>
      </c>
      <c r="E40" s="17" cm="1">
        <f t="array" aca="1" ref="E40" ca="1">_xll.RiskPert(Variables!J$10,Variables!K$10,Variables!L$10)</f>
        <v>42.002101113798261</v>
      </c>
      <c r="F40" s="1">
        <f t="shared" ca="1" si="2"/>
        <v>1510.2064934849141</v>
      </c>
      <c r="G40" s="1" cm="1">
        <f t="array" aca="1" ref="G40" ca="1">_xll.RiskUniform(Variables!J$12,Variables!L$12)</f>
        <v>60.230360442184399</v>
      </c>
      <c r="H40" s="18">
        <f t="shared" ca="1" si="3"/>
        <v>1570.4368539270984</v>
      </c>
      <c r="I40" s="22">
        <f t="shared" ca="1" si="4"/>
        <v>0</v>
      </c>
      <c r="J40" s="17">
        <f t="shared" ca="1" si="5"/>
        <v>1570.4368539270984</v>
      </c>
      <c r="K40" s="1" cm="1">
        <f t="array" aca="1" ref="K40" ca="1">_xll.RiskWeibull(Variables!J$14,Variables!K$14)</f>
        <v>103.1516128091644</v>
      </c>
      <c r="L40" s="18">
        <f t="shared" ca="1" si="6"/>
        <v>1673.5884667362627</v>
      </c>
      <c r="M40" s="22">
        <f t="shared" ca="1" si="7"/>
        <v>68.094193518467819</v>
      </c>
      <c r="N40" s="17" cm="1">
        <f t="array" aca="1" ref="N40" ca="1">_xll.RiskGamma(Variables!J$16,1/Variables!L$16)</f>
        <v>68.09419351846779</v>
      </c>
      <c r="O40" s="1">
        <f t="shared" ca="1" si="8"/>
        <v>1741.6826602547305</v>
      </c>
      <c r="P40" s="1" cm="1">
        <f t="array" aca="1" ref="P40" ca="1">_xll.RiskUniform(Variables!J$19,Variables!L$19)</f>
        <v>15.929529309002232</v>
      </c>
      <c r="Q40" s="18">
        <f t="shared" ca="1" si="9"/>
        <v>1757.6121895637327</v>
      </c>
      <c r="R40" s="109">
        <f>IF(A40&lt;=(FLOOR(INT(Variables!D$10) / Variables!D$13, 1)*Variables!D$13),IF(R39=Variables!D$13,1,R39+1),"")</f>
        <v>3</v>
      </c>
      <c r="S40" s="110">
        <f t="shared" ca="1" si="10"/>
        <v>561.29770748984561</v>
      </c>
      <c r="T40" s="17">
        <f t="shared" ca="1" si="11"/>
        <v>1757.6121895637327</v>
      </c>
      <c r="U40" s="1">
        <f ca="1">IF(R40&lt;&gt;"",INDEX(T40:T147, MATCH(Variables!D$13,R40:R147,0))-T40,"")</f>
        <v>561.29770748984561</v>
      </c>
      <c r="V40" s="1">
        <f>IF(R40&lt;&gt;"",IF(MOD(R40,Variables!D$13)=0,Variables!D$15,0),"")</f>
        <v>0</v>
      </c>
      <c r="W40" s="1">
        <f>IF(R40&lt;&gt;"",IF(R40=Variables!D$13,T40+V40,0),"")</f>
        <v>0</v>
      </c>
      <c r="X40" s="18">
        <f ca="1">IF(R40&lt;&gt;"",INDEX(W40:W139,MATCH(Variables!D$13,R40:R139,0)),"")</f>
        <v>2438.9098970535783</v>
      </c>
      <c r="Y40" s="22">
        <f t="shared" ca="1" si="12"/>
        <v>167.20651604334034</v>
      </c>
      <c r="Z40" s="17" cm="1">
        <f t="array" ref="Z40">IF(R40&lt;&gt;"",IF(R40=1,_xll.RiskPert(Variables!J$21,Variables!K$21,Variables!L$21),0),"")</f>
        <v>0</v>
      </c>
      <c r="AA40" s="1">
        <f t="shared" ca="1" si="13"/>
        <v>2606.1164130969187</v>
      </c>
      <c r="AB40" s="1" cm="1">
        <f t="array" aca="1" ref="AB40" ca="1">IF(R40&lt;&gt;"",_xll.RiskUniform(Variables!J$23,Variables!L$23),"")</f>
        <v>26.392847620448645</v>
      </c>
      <c r="AC40" s="18">
        <f t="shared" ca="1" si="14"/>
        <v>2632.5092607173674</v>
      </c>
      <c r="AD40" s="24">
        <f ca="1">IF(R40&lt;&gt;"",IF(AC40&lt;Variables!D$9,AC40-C40,0),"")</f>
        <v>1350.6413270076064</v>
      </c>
      <c r="AE40" s="26">
        <f ca="1">IF(R40&lt;&gt;"",IF(AC40&lt;Variables!D$9,D40,0),"")</f>
        <v>228.33855977515304</v>
      </c>
      <c r="AF40" s="26">
        <f ca="1">IF(R40&lt;&gt;"",IF(AC40&lt;Variables!D$9,I40,0),"")</f>
        <v>0</v>
      </c>
      <c r="AG40" s="26">
        <f ca="1">IF(R40&lt;&gt;"",IF(AC40&lt;Variables!D$9,M40,0),"")</f>
        <v>68.094193518467819</v>
      </c>
      <c r="AH40" s="26">
        <f ca="1">IF(R40&lt;&gt;"",IF(AC40&lt;Variables!D$9,S40,0),"")</f>
        <v>561.29770748984561</v>
      </c>
      <c r="AI40" s="26">
        <f ca="1">IF(R40&lt;&gt;"",IF(AC40&lt;Variables!D$9,Y40,0),"")</f>
        <v>167.20651604334034</v>
      </c>
      <c r="AJ40" s="24">
        <f t="shared" ca="1" si="15"/>
        <v>1024.9369768268068</v>
      </c>
      <c r="AK40" s="26">
        <f t="shared" ca="1" si="16"/>
        <v>22.510688783460107</v>
      </c>
      <c r="AL40" s="24">
        <f t="shared" ca="1" si="17"/>
        <v>1</v>
      </c>
      <c r="AM40" s="104">
        <f ca="1">IF(AND(R40&lt;"",AC40&lt;Variables!D$9),AC40/(7*24*60),"")</f>
        <v>0.26116163300767536</v>
      </c>
      <c r="AN40" s="18">
        <f t="shared" ca="1" si="18"/>
        <v>1</v>
      </c>
      <c r="AO40" s="24" cm="1">
        <f t="array" aca="1" ref="AO40" ca="1">IF(R40&lt;&gt;"",_xll.RiskBinomial(1,Variables!D$16/100),0)</f>
        <v>0</v>
      </c>
    </row>
    <row r="41" spans="1:41" ht="15" thickBot="1" x14ac:dyDescent="0.4">
      <c r="A41" s="92">
        <v>12</v>
      </c>
      <c r="B41" s="17" cm="1">
        <f t="array" aca="1" ref="B41" ca="1">_xll.RiskExpon(Variables!M$8)</f>
        <v>103.32437186998824</v>
      </c>
      <c r="C41" s="18">
        <f t="shared" ca="1" si="0"/>
        <v>1385.1923055797492</v>
      </c>
      <c r="D41" s="22">
        <f t="shared" ca="1" si="1"/>
        <v>250.11775114428747</v>
      </c>
      <c r="E41" s="17" cm="1">
        <f t="array" aca="1" ref="E41" ca="1">_xll.RiskPert(Variables!J$10,Variables!K$10,Variables!L$10)</f>
        <v>64.873202796938472</v>
      </c>
      <c r="F41" s="1">
        <f t="shared" ca="1" si="2"/>
        <v>1635.3100567240367</v>
      </c>
      <c r="G41" s="1" cm="1">
        <f t="array" aca="1" ref="G41" ca="1">_xll.RiskUniform(Variables!J$12,Variables!L$12)</f>
        <v>67.522421418420194</v>
      </c>
      <c r="H41" s="18">
        <f t="shared" ca="1" si="3"/>
        <v>1702.8324781424569</v>
      </c>
      <c r="I41" s="22">
        <f t="shared" ca="1" si="4"/>
        <v>0</v>
      </c>
      <c r="J41" s="17">
        <f t="shared" ca="1" si="5"/>
        <v>1702.8324781424569</v>
      </c>
      <c r="K41" s="1" cm="1">
        <f t="array" aca="1" ref="K41" ca="1">_xll.RiskWeibull(Variables!J$14,Variables!K$14)</f>
        <v>101.9545569085512</v>
      </c>
      <c r="L41" s="18">
        <f t="shared" ca="1" si="6"/>
        <v>1804.7870350510082</v>
      </c>
      <c r="M41" s="22">
        <f t="shared" ca="1" si="7"/>
        <v>70.33754023548704</v>
      </c>
      <c r="N41" s="17" cm="1">
        <f t="array" aca="1" ref="N41" ca="1">_xll.RiskGamma(Variables!J$16,1/Variables!L$16)</f>
        <v>70.337540235487111</v>
      </c>
      <c r="O41" s="1">
        <f t="shared" ca="1" si="8"/>
        <v>1875.1245752864952</v>
      </c>
      <c r="P41" s="1" cm="1">
        <f t="array" aca="1" ref="P41" ca="1">_xll.RiskUniform(Variables!J$19,Variables!L$19)</f>
        <v>24.987195195879693</v>
      </c>
      <c r="Q41" s="18">
        <f t="shared" ca="1" si="9"/>
        <v>1900.1117704823748</v>
      </c>
      <c r="R41" s="109">
        <f>IF(A41&lt;=(FLOOR(INT(Variables!D$10) / Variables!D$13, 1)*Variables!D$13),IF(R40=Variables!D$13,1,R40+1),"")</f>
        <v>4</v>
      </c>
      <c r="S41" s="110">
        <f t="shared" ca="1" si="10"/>
        <v>418.79812657120351</v>
      </c>
      <c r="T41" s="17">
        <f t="shared" ca="1" si="11"/>
        <v>1900.1117704823748</v>
      </c>
      <c r="U41" s="1">
        <f ca="1">IF(R41&lt;&gt;"",INDEX(T41:T148, MATCH(Variables!D$13,R41:R148,0))-T41,"")</f>
        <v>418.79812657120351</v>
      </c>
      <c r="V41" s="1">
        <f>IF(R41&lt;&gt;"",IF(MOD(R41,Variables!D$13)=0,Variables!D$15,0),"")</f>
        <v>0</v>
      </c>
      <c r="W41" s="1">
        <f>IF(R41&lt;&gt;"",IF(R41=Variables!D$13,T41+V41,0),"")</f>
        <v>0</v>
      </c>
      <c r="X41" s="18">
        <f ca="1">IF(R41&lt;&gt;"",INDEX(W41:W140,MATCH(Variables!D$13,R41:R140,0)),"")</f>
        <v>2438.9098970535783</v>
      </c>
      <c r="Y41" s="22">
        <f t="shared" ca="1" si="12"/>
        <v>193.59936366378906</v>
      </c>
      <c r="Z41" s="17" cm="1">
        <f t="array" ref="Z41">IF(R41&lt;&gt;"",IF(R41=1,_xll.RiskPert(Variables!J$21,Variables!K$21,Variables!L$21),0),"")</f>
        <v>0</v>
      </c>
      <c r="AA41" s="1">
        <f t="shared" ca="1" si="13"/>
        <v>2632.5092607173674</v>
      </c>
      <c r="AB41" s="1" cm="1">
        <f t="array" aca="1" ref="AB41" ca="1">IF(R41&lt;&gt;"",_xll.RiskUniform(Variables!J$23,Variables!L$23),"")</f>
        <v>23.940235890736439</v>
      </c>
      <c r="AC41" s="18">
        <f t="shared" ca="1" si="14"/>
        <v>2656.4494966081038</v>
      </c>
      <c r="AD41" s="24">
        <f ca="1">IF(R41&lt;&gt;"",IF(AC41&lt;Variables!D$9,AC41-C41,0),"")</f>
        <v>1271.2571910283546</v>
      </c>
      <c r="AE41" s="26">
        <f ca="1">IF(R41&lt;&gt;"",IF(AC41&lt;Variables!D$9,D41,0),"")</f>
        <v>250.11775114428747</v>
      </c>
      <c r="AF41" s="26">
        <f ca="1">IF(R41&lt;&gt;"",IF(AC41&lt;Variables!D$9,I41,0),"")</f>
        <v>0</v>
      </c>
      <c r="AG41" s="26">
        <f ca="1">IF(R41&lt;&gt;"",IF(AC41&lt;Variables!D$9,M41,0),"")</f>
        <v>70.33754023548704</v>
      </c>
      <c r="AH41" s="26">
        <f ca="1">IF(R41&lt;&gt;"",IF(AC41&lt;Variables!D$9,S41,0),"")</f>
        <v>418.79812657120351</v>
      </c>
      <c r="AI41" s="26">
        <f ca="1">IF(R41&lt;&gt;"",IF(AC41&lt;Variables!D$9,Y41,0),"")</f>
        <v>193.59936366378906</v>
      </c>
      <c r="AJ41" s="24">
        <f t="shared" ca="1" si="15"/>
        <v>932.85278161476708</v>
      </c>
      <c r="AK41" s="26">
        <f t="shared" ca="1" si="16"/>
        <v>21.187619850472576</v>
      </c>
      <c r="AL41" s="24">
        <f t="shared" ca="1" si="17"/>
        <v>1</v>
      </c>
      <c r="AM41" s="104">
        <f ca="1">IF(AND(R41&lt;"",AC41&lt;Variables!D$9),AC41/(7*24*60),"")</f>
        <v>0.26353665640953411</v>
      </c>
      <c r="AN41" s="18">
        <f t="shared" ca="1" si="18"/>
        <v>1</v>
      </c>
      <c r="AO41" s="24" cm="1">
        <f t="array" aca="1" ref="AO41" ca="1">IF(R41&lt;&gt;"",_xll.RiskBinomial(1,Variables!D$16/100),0)</f>
        <v>0</v>
      </c>
    </row>
    <row r="42" spans="1:41" ht="15" thickBot="1" x14ac:dyDescent="0.4">
      <c r="A42" s="92">
        <v>13</v>
      </c>
      <c r="B42" s="17" cm="1">
        <f t="array" aca="1" ref="B42" ca="1">_xll.RiskExpon(Variables!M$8)</f>
        <v>90.058064526577454</v>
      </c>
      <c r="C42" s="18">
        <f t="shared" ca="1" si="0"/>
        <v>1475.2503701063267</v>
      </c>
      <c r="D42" s="22">
        <f t="shared" ca="1" si="1"/>
        <v>282.54790931419984</v>
      </c>
      <c r="E42" s="17" cm="1">
        <f t="array" aca="1" ref="E42" ca="1">_xll.RiskPert(Variables!J$10,Variables!K$10,Variables!L$10)</f>
        <v>54.965801278069705</v>
      </c>
      <c r="F42" s="1">
        <f t="shared" ca="1" si="2"/>
        <v>1757.7982794205266</v>
      </c>
      <c r="G42" s="1" cm="1">
        <f t="array" aca="1" ref="G42" ca="1">_xll.RiskUniform(Variables!J$12,Variables!L$12)</f>
        <v>50.054006990514594</v>
      </c>
      <c r="H42" s="18">
        <f t="shared" ca="1" si="3"/>
        <v>1807.8522864110412</v>
      </c>
      <c r="I42" s="22">
        <f t="shared" ca="1" si="4"/>
        <v>0</v>
      </c>
      <c r="J42" s="17">
        <f t="shared" ca="1" si="5"/>
        <v>1807.8522864110412</v>
      </c>
      <c r="K42" s="1" cm="1">
        <f t="array" aca="1" ref="K42" ca="1">_xll.RiskWeibull(Variables!J$14,Variables!K$14)</f>
        <v>97.047232075215121</v>
      </c>
      <c r="L42" s="18">
        <f t="shared" ca="1" si="6"/>
        <v>1904.8995184862563</v>
      </c>
      <c r="M42" s="22">
        <f t="shared" ca="1" si="7"/>
        <v>73.401561004800215</v>
      </c>
      <c r="N42" s="17" cm="1">
        <f t="array" aca="1" ref="N42" ca="1">_xll.RiskGamma(Variables!J$16,1/Variables!L$16)</f>
        <v>73.401561004800186</v>
      </c>
      <c r="O42" s="1">
        <f t="shared" ca="1" si="8"/>
        <v>1978.3010794910565</v>
      </c>
      <c r="P42" s="1" cm="1">
        <f t="array" aca="1" ref="P42" ca="1">_xll.RiskUniform(Variables!J$19,Variables!L$19)</f>
        <v>21.159687632051455</v>
      </c>
      <c r="Q42" s="18">
        <f t="shared" ca="1" si="9"/>
        <v>1999.4607671231079</v>
      </c>
      <c r="R42" s="109">
        <f>IF(A42&lt;=(FLOOR(INT(Variables!D$10) / Variables!D$13, 1)*Variables!D$13),IF(R41=Variables!D$13,1,R41+1),"")</f>
        <v>5</v>
      </c>
      <c r="S42" s="110">
        <f t="shared" ca="1" si="10"/>
        <v>319.44912993047046</v>
      </c>
      <c r="T42" s="17">
        <f t="shared" ca="1" si="11"/>
        <v>1999.4607671231079</v>
      </c>
      <c r="U42" s="1">
        <f ca="1">IF(R42&lt;&gt;"",INDEX(T42:T149, MATCH(Variables!D$13,R42:R149,0))-T42,"")</f>
        <v>319.44912993047046</v>
      </c>
      <c r="V42" s="1">
        <f>IF(R42&lt;&gt;"",IF(MOD(R42,Variables!D$13)=0,Variables!D$15,0),"")</f>
        <v>0</v>
      </c>
      <c r="W42" s="1">
        <f>IF(R42&lt;&gt;"",IF(R42=Variables!D$13,T42+V42,0),"")</f>
        <v>0</v>
      </c>
      <c r="X42" s="18">
        <f ca="1">IF(R42&lt;&gt;"",INDEX(W42:W141,MATCH(Variables!D$13,R42:R141,0)),"")</f>
        <v>2438.9098970535783</v>
      </c>
      <c r="Y42" s="22">
        <f t="shared" ca="1" si="12"/>
        <v>217.53959955452547</v>
      </c>
      <c r="Z42" s="17" cm="1">
        <f t="array" ref="Z42">IF(R42&lt;&gt;"",IF(R42=1,_xll.RiskPert(Variables!J$21,Variables!K$21,Variables!L$21),0),"")</f>
        <v>0</v>
      </c>
      <c r="AA42" s="1">
        <f t="shared" ca="1" si="13"/>
        <v>2656.4494966081038</v>
      </c>
      <c r="AB42" s="1" cm="1">
        <f t="array" aca="1" ref="AB42" ca="1">IF(R42&lt;&gt;"",_xll.RiskUniform(Variables!J$23,Variables!L$23),"")</f>
        <v>24.513830058441876</v>
      </c>
      <c r="AC42" s="18">
        <f t="shared" ca="1" si="14"/>
        <v>2680.9633266665455</v>
      </c>
      <c r="AD42" s="24">
        <f ca="1">IF(R42&lt;&gt;"",IF(AC42&lt;Variables!D$9,AC42-C42,0),"")</f>
        <v>1205.7129565602188</v>
      </c>
      <c r="AE42" s="26">
        <f ca="1">IF(R42&lt;&gt;"",IF(AC42&lt;Variables!D$9,D42,0),"")</f>
        <v>282.54790931419984</v>
      </c>
      <c r="AF42" s="26">
        <f ca="1">IF(R42&lt;&gt;"",IF(AC42&lt;Variables!D$9,I42,0),"")</f>
        <v>0</v>
      </c>
      <c r="AG42" s="26">
        <f ca="1">IF(R42&lt;&gt;"",IF(AC42&lt;Variables!D$9,M42,0),"")</f>
        <v>73.401561004800215</v>
      </c>
      <c r="AH42" s="26">
        <f ca="1">IF(R42&lt;&gt;"",IF(AC42&lt;Variables!D$9,S42,0),"")</f>
        <v>319.44912993047046</v>
      </c>
      <c r="AI42" s="26">
        <f ca="1">IF(R42&lt;&gt;"",IF(AC42&lt;Variables!D$9,Y42,0),"")</f>
        <v>217.53959955452547</v>
      </c>
      <c r="AJ42" s="24">
        <f t="shared" ca="1" si="15"/>
        <v>892.93819980399599</v>
      </c>
      <c r="AK42" s="26">
        <f t="shared" ca="1" si="16"/>
        <v>20.095215942670315</v>
      </c>
      <c r="AL42" s="24">
        <f t="shared" ca="1" si="17"/>
        <v>1</v>
      </c>
      <c r="AM42" s="104">
        <f ca="1">IF(AND(R42&lt;"",AC42&lt;Variables!D$9),AC42/(7*24*60),"")</f>
        <v>0.26596858399469697</v>
      </c>
      <c r="AN42" s="18">
        <f t="shared" ca="1" si="18"/>
        <v>1</v>
      </c>
      <c r="AO42" s="24" cm="1">
        <f t="array" aca="1" ref="AO42" ca="1">IF(R42&lt;&gt;"",_xll.RiskBinomial(1,Variables!D$16/100),0)</f>
        <v>0</v>
      </c>
    </row>
    <row r="43" spans="1:41" ht="15" thickBot="1" x14ac:dyDescent="0.4">
      <c r="A43" s="92">
        <v>14</v>
      </c>
      <c r="B43" s="17" cm="1">
        <f t="array" aca="1" ref="B43" ca="1">_xll.RiskExpon(Variables!M$8)</f>
        <v>28.199162445801257</v>
      </c>
      <c r="C43" s="18">
        <f t="shared" ca="1" si="0"/>
        <v>1503.4495325521279</v>
      </c>
      <c r="D43" s="22">
        <f t="shared" ca="1" si="1"/>
        <v>346.48365512508872</v>
      </c>
      <c r="E43" s="17" cm="1">
        <f t="array" aca="1" ref="E43" ca="1">_xll.RiskPert(Variables!J$10,Variables!K$10,Variables!L$10)</f>
        <v>42.08090126617553</v>
      </c>
      <c r="F43" s="1">
        <f t="shared" ca="1" si="2"/>
        <v>1849.9331876772167</v>
      </c>
      <c r="G43" s="1" cm="1">
        <f t="array" aca="1" ref="G43" ca="1">_xll.RiskUniform(Variables!J$12,Variables!L$12)</f>
        <v>59.087691405453484</v>
      </c>
      <c r="H43" s="18">
        <f t="shared" ca="1" si="3"/>
        <v>1909.02087908267</v>
      </c>
      <c r="I43" s="22">
        <f t="shared" ca="1" si="4"/>
        <v>0</v>
      </c>
      <c r="J43" s="17">
        <f t="shared" ca="1" si="5"/>
        <v>1909.02087908267</v>
      </c>
      <c r="K43" s="1" cm="1">
        <f t="array" aca="1" ref="K43" ca="1">_xll.RiskWeibull(Variables!J$14,Variables!K$14)</f>
        <v>114.68381716576665</v>
      </c>
      <c r="L43" s="18">
        <f t="shared" ca="1" si="6"/>
        <v>2023.7046962484367</v>
      </c>
      <c r="M43" s="22">
        <f t="shared" ca="1" si="7"/>
        <v>101.8162826741152</v>
      </c>
      <c r="N43" s="17" cm="1">
        <f t="array" aca="1" ref="N43" ca="1">_xll.RiskGamma(Variables!J$16,1/Variables!L$16)</f>
        <v>101.81628267411514</v>
      </c>
      <c r="O43" s="1">
        <f t="shared" ca="1" si="8"/>
        <v>2125.5209789225519</v>
      </c>
      <c r="P43" s="1" cm="1">
        <f t="array" aca="1" ref="P43" ca="1">_xll.RiskUniform(Variables!J$19,Variables!L$19)</f>
        <v>21.526257535840362</v>
      </c>
      <c r="Q43" s="18">
        <f t="shared" ca="1" si="9"/>
        <v>2147.047236458392</v>
      </c>
      <c r="R43" s="109">
        <f>IF(A43&lt;=(FLOOR(INT(Variables!D$10) / Variables!D$13, 1)*Variables!D$13),IF(R42=Variables!D$13,1,R42+1),"")</f>
        <v>6</v>
      </c>
      <c r="S43" s="110">
        <f t="shared" ca="1" si="10"/>
        <v>171.8626605951863</v>
      </c>
      <c r="T43" s="17">
        <f t="shared" ca="1" si="11"/>
        <v>2147.047236458392</v>
      </c>
      <c r="U43" s="1">
        <f ca="1">IF(R43&lt;&gt;"",INDEX(T43:T150, MATCH(Variables!D$13,R43:R150,0))-T43,"")</f>
        <v>171.8626605951863</v>
      </c>
      <c r="V43" s="1">
        <f>IF(R43&lt;&gt;"",IF(MOD(R43,Variables!D$13)=0,Variables!D$15,0),"")</f>
        <v>0</v>
      </c>
      <c r="W43" s="1">
        <f>IF(R43&lt;&gt;"",IF(R43=Variables!D$13,T43+V43,0),"")</f>
        <v>0</v>
      </c>
      <c r="X43" s="18">
        <f ca="1">IF(R43&lt;&gt;"",INDEX(W43:W142,MATCH(Variables!D$13,R43:R142,0)),"")</f>
        <v>2438.9098970535783</v>
      </c>
      <c r="Y43" s="22">
        <f t="shared" ca="1" si="12"/>
        <v>242.05342961296719</v>
      </c>
      <c r="Z43" s="17" cm="1">
        <f t="array" ref="Z43">IF(R43&lt;&gt;"",IF(R43=1,_xll.RiskPert(Variables!J$21,Variables!K$21,Variables!L$21),0),"")</f>
        <v>0</v>
      </c>
      <c r="AA43" s="1">
        <f t="shared" ca="1" si="13"/>
        <v>2680.9633266665455</v>
      </c>
      <c r="AB43" s="1" cm="1">
        <f t="array" aca="1" ref="AB43" ca="1">IF(R43&lt;&gt;"",_xll.RiskUniform(Variables!J$23,Variables!L$23),"")</f>
        <v>27.253450517602364</v>
      </c>
      <c r="AC43" s="18">
        <f t="shared" ca="1" si="14"/>
        <v>2708.2167771841478</v>
      </c>
      <c r="AD43" s="24">
        <f ca="1">IF(R43&lt;&gt;"",IF(AC43&lt;Variables!D$9,AC43-C43,0),"")</f>
        <v>1204.7672446320198</v>
      </c>
      <c r="AE43" s="26">
        <f ca="1">IF(R43&lt;&gt;"",IF(AC43&lt;Variables!D$9,D43,0),"")</f>
        <v>346.48365512508872</v>
      </c>
      <c r="AF43" s="26">
        <f ca="1">IF(R43&lt;&gt;"",IF(AC43&lt;Variables!D$9,I43,0),"")</f>
        <v>0</v>
      </c>
      <c r="AG43" s="26">
        <f ca="1">IF(R43&lt;&gt;"",IF(AC43&lt;Variables!D$9,M43,0),"")</f>
        <v>101.8162826741152</v>
      </c>
      <c r="AH43" s="26">
        <f ca="1">IF(R43&lt;&gt;"",IF(AC43&lt;Variables!D$9,S43,0),"")</f>
        <v>171.8626605951863</v>
      </c>
      <c r="AI43" s="26">
        <f ca="1">IF(R43&lt;&gt;"",IF(AC43&lt;Variables!D$9,Y43,0),"")</f>
        <v>242.05342961296719</v>
      </c>
      <c r="AJ43" s="24">
        <f t="shared" ca="1" si="15"/>
        <v>862.21602800735741</v>
      </c>
      <c r="AK43" s="26">
        <f t="shared" ca="1" si="16"/>
        <v>20.079454077200332</v>
      </c>
      <c r="AL43" s="24">
        <f t="shared" ca="1" si="17"/>
        <v>1</v>
      </c>
      <c r="AM43" s="104">
        <f ca="1">IF(AND(R43&lt;"",AC43&lt;Variables!D$9),AC43/(7*24*60),"")</f>
        <v>0.26867229932382419</v>
      </c>
      <c r="AN43" s="18">
        <f t="shared" ca="1" si="18"/>
        <v>1</v>
      </c>
      <c r="AO43" s="24" cm="1">
        <f t="array" aca="1" ref="AO43" ca="1">IF(R43&lt;&gt;"",_xll.RiskBinomial(1,Variables!D$16/100),0)</f>
        <v>0</v>
      </c>
    </row>
    <row r="44" spans="1:41" ht="15" thickBot="1" x14ac:dyDescent="0.4">
      <c r="A44" s="92">
        <v>15</v>
      </c>
      <c r="B44" s="17" cm="1">
        <f t="array" aca="1" ref="B44" ca="1">_xll.RiskExpon(Variables!M$8)</f>
        <v>137.12211527684778</v>
      </c>
      <c r="C44" s="18">
        <f t="shared" ca="1" si="0"/>
        <v>1640.5716478289758</v>
      </c>
      <c r="D44" s="22">
        <f t="shared" ca="1" si="1"/>
        <v>329.31532826715716</v>
      </c>
      <c r="E44" s="17" cm="1">
        <f t="array" aca="1" ref="E44" ca="1">_xll.RiskPert(Variables!J$10,Variables!K$10,Variables!L$10)</f>
        <v>60.866097013462934</v>
      </c>
      <c r="F44" s="1">
        <f t="shared" ca="1" si="2"/>
        <v>1969.8869760961329</v>
      </c>
      <c r="G44" s="1" cm="1">
        <f t="array" aca="1" ref="G44" ca="1">_xll.RiskUniform(Variables!J$12,Variables!L$12)</f>
        <v>53.146729562430593</v>
      </c>
      <c r="H44" s="18">
        <f t="shared" ca="1" si="3"/>
        <v>2023.0337056585636</v>
      </c>
      <c r="I44" s="22">
        <f t="shared" ca="1" si="4"/>
        <v>0</v>
      </c>
      <c r="J44" s="17">
        <f t="shared" ca="1" si="5"/>
        <v>2023.0337056585636</v>
      </c>
      <c r="K44" s="1" cm="1">
        <f t="array" aca="1" ref="K44" ca="1">_xll.RiskWeibull(Variables!J$14,Variables!K$14)</f>
        <v>94.674654717562206</v>
      </c>
      <c r="L44" s="18">
        <f t="shared" ca="1" si="6"/>
        <v>2117.7083603761257</v>
      </c>
      <c r="M44" s="22">
        <f t="shared" ca="1" si="7"/>
        <v>92.302443168706759</v>
      </c>
      <c r="N44" s="17" cm="1">
        <f t="array" aca="1" ref="N44" ca="1">_xll.RiskGamma(Variables!J$16,1/Variables!L$16)</f>
        <v>92.302443168706844</v>
      </c>
      <c r="O44" s="1">
        <f t="shared" ca="1" si="8"/>
        <v>2210.0108035448325</v>
      </c>
      <c r="P44" s="1" cm="1">
        <f t="array" aca="1" ref="P44" ca="1">_xll.RiskUniform(Variables!J$19,Variables!L$19)</f>
        <v>16.319281420855567</v>
      </c>
      <c r="Q44" s="18">
        <f t="shared" ca="1" si="9"/>
        <v>2226.330084965688</v>
      </c>
      <c r="R44" s="109">
        <f>IF(A44&lt;=(FLOOR(INT(Variables!D$10) / Variables!D$13, 1)*Variables!D$13),IF(R43=Variables!D$13,1,R43+1),"")</f>
        <v>7</v>
      </c>
      <c r="S44" s="110">
        <f t="shared" ca="1" si="10"/>
        <v>92.579812087890332</v>
      </c>
      <c r="T44" s="17">
        <f t="shared" ca="1" si="11"/>
        <v>2226.330084965688</v>
      </c>
      <c r="U44" s="1">
        <f ca="1">IF(R44&lt;&gt;"",INDEX(T44:T151, MATCH(Variables!D$13,R44:R151,0))-T44,"")</f>
        <v>92.579812087890332</v>
      </c>
      <c r="V44" s="1">
        <f>IF(R44&lt;&gt;"",IF(MOD(R44,Variables!D$13)=0,Variables!D$15,0),"")</f>
        <v>0</v>
      </c>
      <c r="W44" s="1">
        <f>IF(R44&lt;&gt;"",IF(R44=Variables!D$13,T44+V44,0),"")</f>
        <v>0</v>
      </c>
      <c r="X44" s="18">
        <f ca="1">IF(R44&lt;&gt;"",INDEX(W44:W143,MATCH(Variables!D$13,R44:R143,0)),"")</f>
        <v>2438.9098970535783</v>
      </c>
      <c r="Y44" s="22">
        <f t="shared" ca="1" si="12"/>
        <v>269.30688013056943</v>
      </c>
      <c r="Z44" s="17" cm="1">
        <f t="array" ref="Z44">IF(R44&lt;&gt;"",IF(R44=1,_xll.RiskPert(Variables!J$21,Variables!K$21,Variables!L$21),0),"")</f>
        <v>0</v>
      </c>
      <c r="AA44" s="1">
        <f t="shared" ca="1" si="13"/>
        <v>2708.2167771841478</v>
      </c>
      <c r="AB44" s="1" cm="1">
        <f t="array" aca="1" ref="AB44" ca="1">IF(R44&lt;&gt;"",_xll.RiskUniform(Variables!J$23,Variables!L$23),"")</f>
        <v>21.561731618005737</v>
      </c>
      <c r="AC44" s="18">
        <f t="shared" ca="1" si="14"/>
        <v>2729.7785088021533</v>
      </c>
      <c r="AD44" s="24">
        <f ca="1">IF(R44&lt;&gt;"",IF(AC44&lt;Variables!D$9,AC44-C44,0),"")</f>
        <v>1089.2068609731775</v>
      </c>
      <c r="AE44" s="26">
        <f ca="1">IF(R44&lt;&gt;"",IF(AC44&lt;Variables!D$9,D44,0),"")</f>
        <v>329.31532826715716</v>
      </c>
      <c r="AF44" s="26">
        <f ca="1">IF(R44&lt;&gt;"",IF(AC44&lt;Variables!D$9,I44,0),"")</f>
        <v>0</v>
      </c>
      <c r="AG44" s="26">
        <f ca="1">IF(R44&lt;&gt;"",IF(AC44&lt;Variables!D$9,M44,0),"")</f>
        <v>92.302443168706759</v>
      </c>
      <c r="AH44" s="26">
        <f ca="1">IF(R44&lt;&gt;"",IF(AC44&lt;Variables!D$9,S44,0),"")</f>
        <v>92.579812087890332</v>
      </c>
      <c r="AI44" s="26">
        <f ca="1">IF(R44&lt;&gt;"",IF(AC44&lt;Variables!D$9,Y44,0),"")</f>
        <v>269.30688013056943</v>
      </c>
      <c r="AJ44" s="24">
        <f t="shared" ca="1" si="15"/>
        <v>783.50446365432367</v>
      </c>
      <c r="AK44" s="26">
        <f t="shared" ca="1" si="16"/>
        <v>18.153447682886291</v>
      </c>
      <c r="AL44" s="24">
        <f t="shared" ca="1" si="17"/>
        <v>1</v>
      </c>
      <c r="AM44" s="104">
        <f ca="1">IF(AND(R44&lt;"",AC44&lt;Variables!D$9),AC44/(7*24*60),"")</f>
        <v>0.27081136000021361</v>
      </c>
      <c r="AN44" s="18">
        <f t="shared" ca="1" si="18"/>
        <v>1</v>
      </c>
      <c r="AO44" s="24" cm="1">
        <f t="array" aca="1" ref="AO44" ca="1">IF(R44&lt;&gt;"",_xll.RiskBinomial(1,Variables!D$16/100),0)</f>
        <v>0</v>
      </c>
    </row>
    <row r="45" spans="1:41" ht="15" thickBot="1" x14ac:dyDescent="0.4">
      <c r="A45" s="92">
        <v>16</v>
      </c>
      <c r="B45" s="17" cm="1">
        <f t="array" aca="1" ref="B45" ca="1">_xll.RiskExpon(Variables!M$8)</f>
        <v>123.57413761546974</v>
      </c>
      <c r="C45" s="18">
        <f t="shared" ca="1" si="0"/>
        <v>1764.1457854444454</v>
      </c>
      <c r="D45" s="22">
        <f t="shared" ca="1" si="1"/>
        <v>305.33786199425117</v>
      </c>
      <c r="E45" s="17" cm="1">
        <f t="array" aca="1" ref="E45" ca="1">_xll.RiskPert(Variables!J$10,Variables!K$10,Variables!L$10)</f>
        <v>46.449941780133258</v>
      </c>
      <c r="F45" s="1">
        <f t="shared" ca="1" si="2"/>
        <v>2069.4836474386966</v>
      </c>
      <c r="G45" s="1" cm="1">
        <f t="array" aca="1" ref="G45" ca="1">_xll.RiskUniform(Variables!J$12,Variables!L$12)</f>
        <v>53.503760232862646</v>
      </c>
      <c r="H45" s="18">
        <f t="shared" ca="1" si="3"/>
        <v>2122.9874076715591</v>
      </c>
      <c r="I45" s="22">
        <f t="shared" ca="1" si="4"/>
        <v>0</v>
      </c>
      <c r="J45" s="17">
        <f t="shared" ca="1" si="5"/>
        <v>2122.9874076715591</v>
      </c>
      <c r="K45" s="1" cm="1">
        <f t="array" aca="1" ref="K45" ca="1">_xll.RiskWeibull(Variables!J$14,Variables!K$14)</f>
        <v>109.05167071967912</v>
      </c>
      <c r="L45" s="18">
        <f t="shared" ca="1" si="6"/>
        <v>2232.039078391238</v>
      </c>
      <c r="M45" s="22">
        <f t="shared" ca="1" si="7"/>
        <v>67.373074214955523</v>
      </c>
      <c r="N45" s="17" cm="1">
        <f t="array" aca="1" ref="N45" ca="1">_xll.RiskGamma(Variables!J$16,1/Variables!L$16)</f>
        <v>67.373074214955622</v>
      </c>
      <c r="O45" s="1">
        <f t="shared" ca="1" si="8"/>
        <v>2299.4121526061936</v>
      </c>
      <c r="P45" s="1" cm="1">
        <f t="array" aca="1" ref="P45" ca="1">_xll.RiskUniform(Variables!J$19,Variables!L$19)</f>
        <v>19.49774444738463</v>
      </c>
      <c r="Q45" s="18">
        <f t="shared" ca="1" si="9"/>
        <v>2318.9098970535783</v>
      </c>
      <c r="R45" s="109">
        <f>IF(A45&lt;=(FLOOR(INT(Variables!D$10) / Variables!D$13, 1)*Variables!D$13),IF(R44=Variables!D$13,1,R44+1),"")</f>
        <v>8</v>
      </c>
      <c r="S45" s="110">
        <f t="shared" ca="1" si="10"/>
        <v>0</v>
      </c>
      <c r="T45" s="17">
        <f t="shared" ca="1" si="11"/>
        <v>2318.9098970535783</v>
      </c>
      <c r="U45" s="1">
        <f ca="1">IF(R45&lt;&gt;"",INDEX(T45:T152, MATCH(Variables!D$13,R45:R152,0))-T45,"")</f>
        <v>0</v>
      </c>
      <c r="V45" s="1">
        <f>IF(R45&lt;&gt;"",IF(MOD(R45,Variables!D$13)=0,Variables!D$15,0),"")</f>
        <v>120</v>
      </c>
      <c r="W45" s="1">
        <f ca="1">IF(R45&lt;&gt;"",IF(R45=Variables!D$13,T45+V45,0),"")</f>
        <v>2438.9098970535783</v>
      </c>
      <c r="X45" s="18">
        <f ca="1">IF(R45&lt;&gt;"",INDEX(W45:W144,MATCH(Variables!D$13,R45:R144,0)),"")</f>
        <v>2438.9098970535783</v>
      </c>
      <c r="Y45" s="22">
        <f t="shared" ca="1" si="12"/>
        <v>290.86861174857495</v>
      </c>
      <c r="Z45" s="17" cm="1">
        <f t="array" ref="Z45">IF(R45&lt;&gt;"",IF(R45=1,_xll.RiskPert(Variables!J$21,Variables!K$21,Variables!L$21),0),"")</f>
        <v>0</v>
      </c>
      <c r="AA45" s="1">
        <f t="shared" ca="1" si="13"/>
        <v>2729.7785088021533</v>
      </c>
      <c r="AB45" s="1" cm="1">
        <f t="array" aca="1" ref="AB45" ca="1">IF(R45&lt;&gt;"",_xll.RiskUniform(Variables!J$23,Variables!L$23),"")</f>
        <v>21.794831088331932</v>
      </c>
      <c r="AC45" s="18">
        <f t="shared" ca="1" si="14"/>
        <v>2751.5733398904854</v>
      </c>
      <c r="AD45" s="24">
        <f ca="1">IF(R45&lt;&gt;"",IF(AC45&lt;Variables!D$9,AC45-C45,0),"")</f>
        <v>987.42755444603995</v>
      </c>
      <c r="AE45" s="26">
        <f ca="1">IF(R45&lt;&gt;"",IF(AC45&lt;Variables!D$9,D45,0),"")</f>
        <v>305.33786199425117</v>
      </c>
      <c r="AF45" s="26">
        <f ca="1">IF(R45&lt;&gt;"",IF(AC45&lt;Variables!D$9,I45,0),"")</f>
        <v>0</v>
      </c>
      <c r="AG45" s="26">
        <f ca="1">IF(R45&lt;&gt;"",IF(AC45&lt;Variables!D$9,M45,0),"")</f>
        <v>67.373074214955523</v>
      </c>
      <c r="AH45" s="26">
        <f ca="1">IF(R45&lt;&gt;"",IF(AC45&lt;Variables!D$9,S45,0),"")</f>
        <v>0</v>
      </c>
      <c r="AI45" s="26">
        <f ca="1">IF(R45&lt;&gt;"",IF(AC45&lt;Variables!D$9,Y45,0),"")</f>
        <v>290.86861174857495</v>
      </c>
      <c r="AJ45" s="24">
        <f t="shared" ca="1" si="15"/>
        <v>663.57954795778164</v>
      </c>
      <c r="AK45" s="26">
        <f t="shared" ca="1" si="16"/>
        <v>16.457125907433998</v>
      </c>
      <c r="AL45" s="24">
        <f t="shared" ca="1" si="17"/>
        <v>1</v>
      </c>
      <c r="AM45" s="104">
        <f ca="1">IF(AND(R45&lt;"",AC45&lt;Variables!D$9),AC45/(7*24*60),"")</f>
        <v>0.27297354562405607</v>
      </c>
      <c r="AN45" s="18">
        <f t="shared" ca="1" si="18"/>
        <v>1</v>
      </c>
      <c r="AO45" s="24" cm="1">
        <f t="array" aca="1" ref="AO45" ca="1">IF(R45&lt;&gt;"",_xll.RiskBinomial(1,Variables!D$16/100),0)</f>
        <v>0</v>
      </c>
    </row>
    <row r="46" spans="1:41" ht="15" thickBot="1" x14ac:dyDescent="0.4">
      <c r="A46" s="92">
        <v>17</v>
      </c>
      <c r="B46" s="17" cm="1">
        <f t="array" aca="1" ref="B46" ca="1">_xll.RiskExpon(Variables!M$8)</f>
        <v>6.5717281564619547</v>
      </c>
      <c r="C46" s="18">
        <f t="shared" ca="1" si="0"/>
        <v>1770.7175136009073</v>
      </c>
      <c r="D46" s="22">
        <f t="shared" ca="1" si="1"/>
        <v>406.41623400724529</v>
      </c>
      <c r="E46" s="17" cm="1">
        <f t="array" aca="1" ref="E46" ca="1">_xll.RiskPert(Variables!J$10,Variables!K$10,Variables!L$10)</f>
        <v>54.146339936593556</v>
      </c>
      <c r="F46" s="1">
        <f t="shared" ca="1" si="2"/>
        <v>2177.1337476081526</v>
      </c>
      <c r="G46" s="1" cm="1">
        <f t="array" aca="1" ref="G46" ca="1">_xll.RiskUniform(Variables!J$12,Variables!L$12)</f>
        <v>69.01188510606535</v>
      </c>
      <c r="H46" s="18">
        <f t="shared" ca="1" si="3"/>
        <v>2246.1456327142178</v>
      </c>
      <c r="I46" s="22">
        <f t="shared" ca="1" si="4"/>
        <v>0</v>
      </c>
      <c r="J46" s="17">
        <f t="shared" ca="1" si="5"/>
        <v>2246.1456327142178</v>
      </c>
      <c r="K46" s="1" cm="1">
        <f t="array" aca="1" ref="K46" ca="1">_xll.RiskWeibull(Variables!J$14,Variables!K$14)</f>
        <v>86.874435150145729</v>
      </c>
      <c r="L46" s="18">
        <f t="shared" ca="1" si="6"/>
        <v>2333.0200678643637</v>
      </c>
      <c r="M46" s="22">
        <f t="shared" ca="1" si="7"/>
        <v>41.155234929412472</v>
      </c>
      <c r="N46" s="17" cm="1">
        <f t="array" aca="1" ref="N46" ca="1">_xll.RiskGamma(Variables!J$16,1/Variables!L$16)</f>
        <v>41.155234929412444</v>
      </c>
      <c r="O46" s="1">
        <f t="shared" ca="1" si="8"/>
        <v>2374.1753027937762</v>
      </c>
      <c r="P46" s="1" cm="1">
        <f t="array" aca="1" ref="P46" ca="1">_xll.RiskUniform(Variables!J$19,Variables!L$19)</f>
        <v>16.800022009512073</v>
      </c>
      <c r="Q46" s="18">
        <f t="shared" ca="1" si="9"/>
        <v>2390.975324803288</v>
      </c>
      <c r="R46" s="109">
        <f>IF(A46&lt;=(FLOOR(INT(Variables!D$10) / Variables!D$13, 1)*Variables!D$13),IF(R45=Variables!D$13,1,R45+1),"")</f>
        <v>1</v>
      </c>
      <c r="S46" s="110">
        <f t="shared" ca="1" si="10"/>
        <v>837.02788834138619</v>
      </c>
      <c r="T46" s="17">
        <f t="shared" ca="1" si="11"/>
        <v>2438.9098970535783</v>
      </c>
      <c r="U46" s="1">
        <f ca="1">IF(R46&lt;&gt;"",INDEX(T46:T153, MATCH(Variables!D$13,R46:R153,0))-T46,"")</f>
        <v>789.09331609109586</v>
      </c>
      <c r="V46" s="1">
        <f>IF(R46&lt;&gt;"",IF(MOD(R46,Variables!D$13)=0,Variables!D$15,0),"")</f>
        <v>0</v>
      </c>
      <c r="W46" s="1">
        <f>IF(R46&lt;&gt;"",IF(R46=Variables!D$13,T46+V46,0),"")</f>
        <v>0</v>
      </c>
      <c r="X46" s="18">
        <f ca="1">IF(R46&lt;&gt;"",INDEX(W46:W145,MATCH(Variables!D$13,R46:R145,0)),"")</f>
        <v>3348.0032131446742</v>
      </c>
      <c r="Y46" s="22">
        <f t="shared" ca="1" si="12"/>
        <v>81.078011959485139</v>
      </c>
      <c r="Z46" s="17" cm="1">
        <f t="array" aca="1" ref="Z46" ca="1">IF(R46&lt;&gt;"",IF(R46=1,_xll.RiskPert(Variables!J$21,Variables!K$21,Variables!L$21),0),"")</f>
        <v>81.078011959485082</v>
      </c>
      <c r="AA46" s="1">
        <f t="shared" ca="1" si="13"/>
        <v>3429.0812251041593</v>
      </c>
      <c r="AB46" s="1" cm="1">
        <f t="array" aca="1" ref="AB46" ca="1">IF(R46&lt;&gt;"",_xll.RiskUniform(Variables!J$23,Variables!L$23),"")</f>
        <v>22.720413469348358</v>
      </c>
      <c r="AC46" s="18">
        <f t="shared" ca="1" si="14"/>
        <v>3451.8016385735077</v>
      </c>
      <c r="AD46" s="24">
        <f ca="1">IF(R46&lt;&gt;"",IF(AC46&lt;Variables!D$9,AC46-C46,0),"")</f>
        <v>1681.0841249726004</v>
      </c>
      <c r="AE46" s="26">
        <f ca="1">IF(R46&lt;&gt;"",IF(AC46&lt;Variables!D$9,D46,0),"")</f>
        <v>406.41623400724529</v>
      </c>
      <c r="AF46" s="26">
        <f ca="1">IF(R46&lt;&gt;"",IF(AC46&lt;Variables!D$9,I46,0),"")</f>
        <v>0</v>
      </c>
      <c r="AG46" s="26">
        <f ca="1">IF(R46&lt;&gt;"",IF(AC46&lt;Variables!D$9,M46,0),"")</f>
        <v>41.155234929412472</v>
      </c>
      <c r="AH46" s="26">
        <f ca="1">IF(R46&lt;&gt;"",IF(AC46&lt;Variables!D$9,S46,0),"")</f>
        <v>837.02788834138619</v>
      </c>
      <c r="AI46" s="26">
        <f ca="1">IF(R46&lt;&gt;"",IF(AC46&lt;Variables!D$9,Y46,0),"")</f>
        <v>81.078011959485139</v>
      </c>
      <c r="AJ46" s="24">
        <f t="shared" ca="1" si="15"/>
        <v>1365.6773692375291</v>
      </c>
      <c r="AK46" s="26">
        <f t="shared" ca="1" si="16"/>
        <v>28.018068749543339</v>
      </c>
      <c r="AL46" s="24">
        <f t="shared" ca="1" si="17"/>
        <v>0</v>
      </c>
      <c r="AM46" s="104">
        <f ca="1">IF(AND(R46&lt;"",AC46&lt;Variables!D$9),AC46/(7*24*60),"")</f>
        <v>0.34244063874737179</v>
      </c>
      <c r="AN46" s="18">
        <f t="shared" ca="1" si="18"/>
        <v>1</v>
      </c>
      <c r="AO46" s="24" cm="1">
        <f t="array" aca="1" ref="AO46" ca="1">IF(R46&lt;&gt;"",_xll.RiskBinomial(1,Variables!D$16/100),0)</f>
        <v>0</v>
      </c>
    </row>
    <row r="47" spans="1:41" ht="15" thickBot="1" x14ac:dyDescent="0.4">
      <c r="A47" s="92">
        <v>18</v>
      </c>
      <c r="B47" s="17" cm="1">
        <f t="array" aca="1" ref="B47" ca="1">_xll.RiskExpon(Variables!M$8)</f>
        <v>56.755856963184605</v>
      </c>
      <c r="C47" s="18">
        <f t="shared" ca="1" si="0"/>
        <v>1827.473370564092</v>
      </c>
      <c r="D47" s="22">
        <f t="shared" ca="1" si="1"/>
        <v>461.5547940289016</v>
      </c>
      <c r="E47" s="17" cm="1">
        <f t="array" aca="1" ref="E47" ca="1">_xll.RiskPert(Variables!J$10,Variables!K$10,Variables!L$10)</f>
        <v>42.882531878776014</v>
      </c>
      <c r="F47" s="1">
        <f t="shared" ca="1" si="2"/>
        <v>2289.0281645929936</v>
      </c>
      <c r="G47" s="1" cm="1">
        <f t="array" aca="1" ref="G47" ca="1">_xll.RiskUniform(Variables!J$12,Variables!L$12)</f>
        <v>59.616306542530282</v>
      </c>
      <c r="H47" s="18">
        <f t="shared" ca="1" si="3"/>
        <v>2348.6444711355239</v>
      </c>
      <c r="I47" s="22">
        <f t="shared" ca="1" si="4"/>
        <v>0</v>
      </c>
      <c r="J47" s="17">
        <f t="shared" ca="1" si="5"/>
        <v>2348.6444711355239</v>
      </c>
      <c r="K47" s="1" cm="1">
        <f t="array" aca="1" ref="K47" ca="1">_xll.RiskWeibull(Variables!J$14,Variables!K$14)</f>
        <v>75.693949129272781</v>
      </c>
      <c r="L47" s="18">
        <f t="shared" ca="1" si="6"/>
        <v>2424.3384202647967</v>
      </c>
      <c r="M47" s="22">
        <f t="shared" ca="1" si="7"/>
        <v>181.51081902479336</v>
      </c>
      <c r="N47" s="17" cm="1">
        <f t="array" aca="1" ref="N47" ca="1">_xll.RiskGamma(Variables!J$16,1/Variables!L$16)</f>
        <v>181.51081902479351</v>
      </c>
      <c r="O47" s="1">
        <f t="shared" ca="1" si="8"/>
        <v>2605.8492392895901</v>
      </c>
      <c r="P47" s="1" cm="1">
        <f t="array" aca="1" ref="P47" ca="1">_xll.RiskUniform(Variables!J$19,Variables!L$19)</f>
        <v>21.53244390348884</v>
      </c>
      <c r="Q47" s="18">
        <f t="shared" ca="1" si="9"/>
        <v>2627.381683193079</v>
      </c>
      <c r="R47" s="109">
        <f>IF(A47&lt;=(FLOOR(INT(Variables!D$10) / Variables!D$13, 1)*Variables!D$13),IF(R46=Variables!D$13,1,R46+1),"")</f>
        <v>2</v>
      </c>
      <c r="S47" s="110">
        <f t="shared" ca="1" si="10"/>
        <v>600.62152995159522</v>
      </c>
      <c r="T47" s="17">
        <f t="shared" ca="1" si="11"/>
        <v>2627.381683193079</v>
      </c>
      <c r="U47" s="1">
        <f ca="1">IF(R47&lt;&gt;"",INDEX(T47:T154, MATCH(Variables!D$13,R47:R154,0))-T47,"")</f>
        <v>600.62152995159522</v>
      </c>
      <c r="V47" s="1">
        <f>IF(R47&lt;&gt;"",IF(MOD(R47,Variables!D$13)=0,Variables!D$15,0),"")</f>
        <v>0</v>
      </c>
      <c r="W47" s="1">
        <f>IF(R47&lt;&gt;"",IF(R47=Variables!D$13,T47+V47,0),"")</f>
        <v>0</v>
      </c>
      <c r="X47" s="18">
        <f ca="1">IF(R47&lt;&gt;"",INDEX(W47:W146,MATCH(Variables!D$13,R47:R146,0)),"")</f>
        <v>3348.0032131446742</v>
      </c>
      <c r="Y47" s="22">
        <f t="shared" ca="1" si="12"/>
        <v>103.79842542883353</v>
      </c>
      <c r="Z47" s="17" cm="1">
        <f t="array" ref="Z47">IF(R47&lt;&gt;"",IF(R47=1,_xll.RiskPert(Variables!J$21,Variables!K$21,Variables!L$21),0),"")</f>
        <v>0</v>
      </c>
      <c r="AA47" s="1">
        <f t="shared" ca="1" si="13"/>
        <v>3451.8016385735077</v>
      </c>
      <c r="AB47" s="1" cm="1">
        <f t="array" aca="1" ref="AB47" ca="1">IF(R47&lt;&gt;"",_xll.RiskUniform(Variables!J$23,Variables!L$23),"")</f>
        <v>28.613925657592102</v>
      </c>
      <c r="AC47" s="18">
        <f t="shared" ca="1" si="14"/>
        <v>3480.4155642310998</v>
      </c>
      <c r="AD47" s="24">
        <f ca="1">IF(R47&lt;&gt;"",IF(AC47&lt;Variables!D$9,AC47-C47,0),"")</f>
        <v>1652.9421936670078</v>
      </c>
      <c r="AE47" s="26">
        <f ca="1">IF(R47&lt;&gt;"",IF(AC47&lt;Variables!D$9,D47,0),"")</f>
        <v>461.5547940289016</v>
      </c>
      <c r="AF47" s="26">
        <f ca="1">IF(R47&lt;&gt;"",IF(AC47&lt;Variables!D$9,I47,0),"")</f>
        <v>0</v>
      </c>
      <c r="AG47" s="26">
        <f ca="1">IF(R47&lt;&gt;"",IF(AC47&lt;Variables!D$9,M47,0),"")</f>
        <v>181.51081902479336</v>
      </c>
      <c r="AH47" s="26">
        <f ca="1">IF(R47&lt;&gt;"",IF(AC47&lt;Variables!D$9,S47,0),"")</f>
        <v>600.62152995159522</v>
      </c>
      <c r="AI47" s="26">
        <f ca="1">IF(R47&lt;&gt;"",IF(AC47&lt;Variables!D$9,Y47,0),"")</f>
        <v>103.79842542883353</v>
      </c>
      <c r="AJ47" s="24">
        <f t="shared" ca="1" si="15"/>
        <v>1347.4855684341237</v>
      </c>
      <c r="AK47" s="26">
        <f t="shared" ca="1" si="16"/>
        <v>27.549036561116797</v>
      </c>
      <c r="AL47" s="24">
        <f t="shared" ca="1" si="17"/>
        <v>0</v>
      </c>
      <c r="AM47" s="104">
        <f ca="1">IF(AND(R47&lt;"",AC47&lt;Variables!D$9),AC47/(7*24*60),"")</f>
        <v>0.34527932184832338</v>
      </c>
      <c r="AN47" s="18">
        <f t="shared" ca="1" si="18"/>
        <v>1</v>
      </c>
      <c r="AO47" s="24" cm="1">
        <f t="array" aca="1" ref="AO47" ca="1">IF(R47&lt;&gt;"",_xll.RiskBinomial(1,Variables!D$16/100),0)</f>
        <v>0</v>
      </c>
    </row>
    <row r="48" spans="1:41" ht="15" thickBot="1" x14ac:dyDescent="0.4">
      <c r="A48" s="92">
        <v>19</v>
      </c>
      <c r="B48" s="17" cm="1">
        <f t="array" aca="1" ref="B48" ca="1">_xll.RiskExpon(Variables!M$8)</f>
        <v>80.203762812895405</v>
      </c>
      <c r="C48" s="18">
        <f t="shared" ca="1" si="0"/>
        <v>1907.6771333769873</v>
      </c>
      <c r="D48" s="22">
        <f t="shared" ca="1" si="1"/>
        <v>499.07662006004489</v>
      </c>
      <c r="E48" s="17" cm="1">
        <f t="array" aca="1" ref="E48" ca="1">_xll.RiskPert(Variables!J$10,Variables!K$10,Variables!L$10)</f>
        <v>58.109282301508415</v>
      </c>
      <c r="F48" s="1">
        <f t="shared" ca="1" si="2"/>
        <v>2406.7537534370322</v>
      </c>
      <c r="G48" s="1" cm="1">
        <f t="array" aca="1" ref="G48" ca="1">_xll.RiskUniform(Variables!J$12,Variables!L$12)</f>
        <v>60.991315592619351</v>
      </c>
      <c r="H48" s="18">
        <f t="shared" ca="1" si="3"/>
        <v>2467.7450690296514</v>
      </c>
      <c r="I48" s="22">
        <f t="shared" ca="1" si="4"/>
        <v>0</v>
      </c>
      <c r="J48" s="17">
        <f t="shared" ca="1" si="5"/>
        <v>2467.7450690296514</v>
      </c>
      <c r="K48" s="1" cm="1">
        <f t="array" aca="1" ref="K48" ca="1">_xll.RiskWeibull(Variables!J$14,Variables!K$14)</f>
        <v>98.672965372831129</v>
      </c>
      <c r="L48" s="18">
        <f t="shared" ca="1" si="6"/>
        <v>2566.4180344024826</v>
      </c>
      <c r="M48" s="22">
        <f t="shared" ca="1" si="7"/>
        <v>49.763016562303164</v>
      </c>
      <c r="N48" s="17" cm="1">
        <f t="array" aca="1" ref="N48" ca="1">_xll.RiskGamma(Variables!J$16,1/Variables!L$16)</f>
        <v>49.763016562303314</v>
      </c>
      <c r="O48" s="1">
        <f t="shared" ca="1" si="8"/>
        <v>2616.1810509647858</v>
      </c>
      <c r="P48" s="1" cm="1">
        <f t="array" aca="1" ref="P48" ca="1">_xll.RiskUniform(Variables!J$19,Variables!L$19)</f>
        <v>18.565216460264978</v>
      </c>
      <c r="Q48" s="18">
        <f t="shared" ca="1" si="9"/>
        <v>2634.7462674250505</v>
      </c>
      <c r="R48" s="109">
        <f>IF(A48&lt;=(FLOOR(INT(Variables!D$10) / Variables!D$13, 1)*Variables!D$13),IF(R47=Variables!D$13,1,R47+1),"")</f>
        <v>3</v>
      </c>
      <c r="S48" s="110">
        <f t="shared" ca="1" si="10"/>
        <v>593.25694571962367</v>
      </c>
      <c r="T48" s="17">
        <f t="shared" ca="1" si="11"/>
        <v>2634.7462674250505</v>
      </c>
      <c r="U48" s="1">
        <f ca="1">IF(R48&lt;&gt;"",INDEX(T48:T155, MATCH(Variables!D$13,R48:R155,0))-T48,"")</f>
        <v>593.25694571962367</v>
      </c>
      <c r="V48" s="1">
        <f>IF(R48&lt;&gt;"",IF(MOD(R48,Variables!D$13)=0,Variables!D$15,0),"")</f>
        <v>0</v>
      </c>
      <c r="W48" s="1">
        <f>IF(R48&lt;&gt;"",IF(R48=Variables!D$13,T48+V48,0),"")</f>
        <v>0</v>
      </c>
      <c r="X48" s="18">
        <f ca="1">IF(R48&lt;&gt;"",INDEX(W48:W147,MATCH(Variables!D$13,R48:R147,0)),"")</f>
        <v>3348.0032131446742</v>
      </c>
      <c r="Y48" s="22">
        <f t="shared" ca="1" si="12"/>
        <v>132.41235108642559</v>
      </c>
      <c r="Z48" s="17" cm="1">
        <f t="array" ref="Z48">IF(R48&lt;&gt;"",IF(R48=1,_xll.RiskPert(Variables!J$21,Variables!K$21,Variables!L$21),0),"")</f>
        <v>0</v>
      </c>
      <c r="AA48" s="1">
        <f t="shared" ca="1" si="13"/>
        <v>3480.4155642310998</v>
      </c>
      <c r="AB48" s="1" cm="1">
        <f t="array" aca="1" ref="AB48" ca="1">IF(R48&lt;&gt;"",_xll.RiskUniform(Variables!J$23,Variables!L$23),"")</f>
        <v>20.90298770557493</v>
      </c>
      <c r="AC48" s="18">
        <f t="shared" ca="1" si="14"/>
        <v>3501.3185519366748</v>
      </c>
      <c r="AD48" s="24">
        <f ca="1">IF(R48&lt;&gt;"",IF(AC48&lt;Variables!D$9,AC48-C48,0),"")</f>
        <v>1593.6414185596875</v>
      </c>
      <c r="AE48" s="26">
        <f ca="1">IF(R48&lt;&gt;"",IF(AC48&lt;Variables!D$9,D48,0),"")</f>
        <v>499.07662006004489</v>
      </c>
      <c r="AF48" s="26">
        <f ca="1">IF(R48&lt;&gt;"",IF(AC48&lt;Variables!D$9,I48,0),"")</f>
        <v>0</v>
      </c>
      <c r="AG48" s="26">
        <f ca="1">IF(R48&lt;&gt;"",IF(AC48&lt;Variables!D$9,M48,0),"")</f>
        <v>49.763016562303164</v>
      </c>
      <c r="AH48" s="26">
        <f ca="1">IF(R48&lt;&gt;"",IF(AC48&lt;Variables!D$9,S48,0),"")</f>
        <v>593.25694571962367</v>
      </c>
      <c r="AI48" s="26">
        <f ca="1">IF(R48&lt;&gt;"",IF(AC48&lt;Variables!D$9,Y48,0),"")</f>
        <v>132.41235108642559</v>
      </c>
      <c r="AJ48" s="24">
        <f t="shared" ca="1" si="15"/>
        <v>1274.5089334283973</v>
      </c>
      <c r="AK48" s="26">
        <f t="shared" ca="1" si="16"/>
        <v>26.560690309328127</v>
      </c>
      <c r="AL48" s="24">
        <f t="shared" ca="1" si="17"/>
        <v>0</v>
      </c>
      <c r="AM48" s="104">
        <f ca="1">IF(AND(R48&lt;"",AC48&lt;Variables!D$9),AC48/(7*24*60),"")</f>
        <v>0.34735303094609871</v>
      </c>
      <c r="AN48" s="18">
        <f t="shared" ca="1" si="18"/>
        <v>1</v>
      </c>
      <c r="AO48" s="24" cm="1">
        <f t="array" aca="1" ref="AO48" ca="1">IF(R48&lt;&gt;"",_xll.RiskBinomial(1,Variables!D$16/100),0)</f>
        <v>0</v>
      </c>
    </row>
    <row r="49" spans="1:41" ht="15" thickBot="1" x14ac:dyDescent="0.4">
      <c r="A49" s="92">
        <v>20</v>
      </c>
      <c r="B49" s="17" cm="1">
        <f t="array" aca="1" ref="B49" ca="1">_xll.RiskExpon(Variables!M$8)</f>
        <v>63.247868433470146</v>
      </c>
      <c r="C49" s="18">
        <f t="shared" ca="1" si="0"/>
        <v>1970.9250018104574</v>
      </c>
      <c r="D49" s="22">
        <f t="shared" ca="1" si="1"/>
        <v>543.83019529530088</v>
      </c>
      <c r="E49" s="17" cm="1">
        <f t="array" aca="1" ref="E49" ca="1">_xll.RiskPert(Variables!J$10,Variables!K$10,Variables!L$10)</f>
        <v>47.010128076106646</v>
      </c>
      <c r="F49" s="1">
        <f t="shared" ca="1" si="2"/>
        <v>2514.7551971057583</v>
      </c>
      <c r="G49" s="1" cm="1">
        <f t="array" aca="1" ref="G49" ca="1">_xll.RiskUniform(Variables!J$12,Variables!L$12)</f>
        <v>54.295516426163999</v>
      </c>
      <c r="H49" s="18">
        <f t="shared" ca="1" si="3"/>
        <v>2569.0507135319222</v>
      </c>
      <c r="I49" s="22">
        <f t="shared" ca="1" si="4"/>
        <v>0</v>
      </c>
      <c r="J49" s="17">
        <f t="shared" ca="1" si="5"/>
        <v>2569.0507135319222</v>
      </c>
      <c r="K49" s="1" cm="1">
        <f t="array" aca="1" ref="K49" ca="1">_xll.RiskWeibull(Variables!J$14,Variables!K$14)</f>
        <v>107.9266856909346</v>
      </c>
      <c r="L49" s="18">
        <f t="shared" ca="1" si="6"/>
        <v>2676.9773992228565</v>
      </c>
      <c r="M49" s="22">
        <f t="shared" ca="1" si="7"/>
        <v>153.94115958355542</v>
      </c>
      <c r="N49" s="17" cm="1">
        <f t="array" aca="1" ref="N49" ca="1">_xll.RiskGamma(Variables!J$16,1/Variables!L$16)</f>
        <v>153.94115958355553</v>
      </c>
      <c r="O49" s="1">
        <f t="shared" ca="1" si="8"/>
        <v>2830.918558806412</v>
      </c>
      <c r="P49" s="1" cm="1">
        <f t="array" aca="1" ref="P49" ca="1">_xll.RiskUniform(Variables!J$19,Variables!L$19)</f>
        <v>24.582861934628646</v>
      </c>
      <c r="Q49" s="18">
        <f t="shared" ca="1" si="9"/>
        <v>2855.5014207410404</v>
      </c>
      <c r="R49" s="109">
        <f>IF(A49&lt;=(FLOOR(INT(Variables!D$10) / Variables!D$13, 1)*Variables!D$13),IF(R48=Variables!D$13,1,R48+1),"")</f>
        <v>4</v>
      </c>
      <c r="S49" s="110">
        <f t="shared" ca="1" si="10"/>
        <v>372.50179240363377</v>
      </c>
      <c r="T49" s="17">
        <f t="shared" ca="1" si="11"/>
        <v>2855.5014207410404</v>
      </c>
      <c r="U49" s="1">
        <f ca="1">IF(R49&lt;&gt;"",INDEX(T49:T156, MATCH(Variables!D$13,R49:R156,0))-T49,"")</f>
        <v>372.50179240363377</v>
      </c>
      <c r="V49" s="1">
        <f>IF(R49&lt;&gt;"",IF(MOD(R49,Variables!D$13)=0,Variables!D$15,0),"")</f>
        <v>0</v>
      </c>
      <c r="W49" s="1">
        <f>IF(R49&lt;&gt;"",IF(R49=Variables!D$13,T49+V49,0),"")</f>
        <v>0</v>
      </c>
      <c r="X49" s="18">
        <f ca="1">IF(R49&lt;&gt;"",INDEX(W49:W148,MATCH(Variables!D$13,R49:R148,0)),"")</f>
        <v>3348.0032131446742</v>
      </c>
      <c r="Y49" s="22">
        <f t="shared" ca="1" si="12"/>
        <v>153.3153387920006</v>
      </c>
      <c r="Z49" s="17" cm="1">
        <f t="array" ref="Z49">IF(R49&lt;&gt;"",IF(R49=1,_xll.RiskPert(Variables!J$21,Variables!K$21,Variables!L$21),0),"")</f>
        <v>0</v>
      </c>
      <c r="AA49" s="1">
        <f t="shared" ca="1" si="13"/>
        <v>3501.3185519366748</v>
      </c>
      <c r="AB49" s="1" cm="1">
        <f t="array" aca="1" ref="AB49" ca="1">IF(R49&lt;&gt;"",_xll.RiskUniform(Variables!J$23,Variables!L$23),"")</f>
        <v>22.604362404127961</v>
      </c>
      <c r="AC49" s="18">
        <f t="shared" ca="1" si="14"/>
        <v>3523.9229143408029</v>
      </c>
      <c r="AD49" s="24">
        <f ca="1">IF(R49&lt;&gt;"",IF(AC49&lt;Variables!D$9,AC49-C49,0),"")</f>
        <v>1552.9979125303455</v>
      </c>
      <c r="AE49" s="26">
        <f ca="1">IF(R49&lt;&gt;"",IF(AC49&lt;Variables!D$9,D49,0),"")</f>
        <v>543.83019529530088</v>
      </c>
      <c r="AF49" s="26">
        <f ca="1">IF(R49&lt;&gt;"",IF(AC49&lt;Variables!D$9,I49,0),"")</f>
        <v>0</v>
      </c>
      <c r="AG49" s="26">
        <f ca="1">IF(R49&lt;&gt;"",IF(AC49&lt;Variables!D$9,M49,0),"")</f>
        <v>153.94115958355542</v>
      </c>
      <c r="AH49" s="26">
        <f ca="1">IF(R49&lt;&gt;"",IF(AC49&lt;Variables!D$9,S49,0),"")</f>
        <v>372.50179240363377</v>
      </c>
      <c r="AI49" s="26">
        <f ca="1">IF(R49&lt;&gt;"",IF(AC49&lt;Variables!D$9,Y49,0),"")</f>
        <v>153.3153387920006</v>
      </c>
      <c r="AJ49" s="24">
        <f t="shared" ca="1" si="15"/>
        <v>1223.5884860744907</v>
      </c>
      <c r="AK49" s="26">
        <f t="shared" ca="1" si="16"/>
        <v>25.883298542172426</v>
      </c>
      <c r="AL49" s="24">
        <f t="shared" ca="1" si="17"/>
        <v>0</v>
      </c>
      <c r="AM49" s="104">
        <f ca="1">IF(AND(R49&lt;"",AC49&lt;Variables!D$9),AC49/(7*24*60),"")</f>
        <v>0.34959552721634951</v>
      </c>
      <c r="AN49" s="18">
        <f t="shared" ca="1" si="18"/>
        <v>1</v>
      </c>
      <c r="AO49" s="24" cm="1">
        <f t="array" aca="1" ref="AO49" ca="1">IF(R49&lt;&gt;"",_xll.RiskBinomial(1,Variables!D$16/100),0)</f>
        <v>0</v>
      </c>
    </row>
    <row r="50" spans="1:41" ht="15" thickBot="1" x14ac:dyDescent="0.4">
      <c r="A50" s="92">
        <v>21</v>
      </c>
      <c r="B50" s="17" cm="1">
        <f t="array" aca="1" ref="B50" ca="1">_xll.RiskExpon(Variables!M$8)</f>
        <v>181.00865369369066</v>
      </c>
      <c r="C50" s="18">
        <f t="shared" ca="1" si="0"/>
        <v>2151.9336555041482</v>
      </c>
      <c r="D50" s="22">
        <f t="shared" ca="1" si="1"/>
        <v>468.34609955975611</v>
      </c>
      <c r="E50" s="17" cm="1">
        <f t="array" aca="1" ref="E50" ca="1">_xll.RiskPert(Variables!J$10,Variables!K$10,Variables!L$10)</f>
        <v>51.229041531981963</v>
      </c>
      <c r="F50" s="1">
        <f t="shared" ca="1" si="2"/>
        <v>2620.2797550639043</v>
      </c>
      <c r="G50" s="1" cm="1">
        <f t="array" aca="1" ref="G50" ca="1">_xll.RiskUniform(Variables!J$12,Variables!L$12)</f>
        <v>68.147477825618409</v>
      </c>
      <c r="H50" s="18">
        <f t="shared" ca="1" si="3"/>
        <v>2688.4272328895227</v>
      </c>
      <c r="I50" s="22">
        <f t="shared" ca="1" si="4"/>
        <v>0</v>
      </c>
      <c r="J50" s="17">
        <f t="shared" ca="1" si="5"/>
        <v>2688.4272328895227</v>
      </c>
      <c r="K50" s="1" cm="1">
        <f t="array" aca="1" ref="K50" ca="1">_xll.RiskWeibull(Variables!J$14,Variables!K$14)</f>
        <v>101.53532616282605</v>
      </c>
      <c r="L50" s="18">
        <f t="shared" ca="1" si="6"/>
        <v>2789.9625590523488</v>
      </c>
      <c r="M50" s="22">
        <f t="shared" ca="1" si="7"/>
        <v>135.24570969466959</v>
      </c>
      <c r="N50" s="17" cm="1">
        <f t="array" aca="1" ref="N50" ca="1">_xll.RiskGamma(Variables!J$16,1/Variables!L$16)</f>
        <v>135.24570969466976</v>
      </c>
      <c r="O50" s="1">
        <f t="shared" ca="1" si="8"/>
        <v>2925.2082687470183</v>
      </c>
      <c r="P50" s="1" cm="1">
        <f t="array" aca="1" ref="P50" ca="1">_xll.RiskUniform(Variables!J$19,Variables!L$19)</f>
        <v>21.028275959440677</v>
      </c>
      <c r="Q50" s="18">
        <f t="shared" ca="1" si="9"/>
        <v>2946.236544706459</v>
      </c>
      <c r="R50" s="109">
        <f>IF(A50&lt;=(FLOOR(INT(Variables!D$10) / Variables!D$13, 1)*Variables!D$13),IF(R49=Variables!D$13,1,R49+1),"")</f>
        <v>5</v>
      </c>
      <c r="S50" s="110">
        <f t="shared" ca="1" si="10"/>
        <v>281.76666843821522</v>
      </c>
      <c r="T50" s="17">
        <f t="shared" ca="1" si="11"/>
        <v>2946.236544706459</v>
      </c>
      <c r="U50" s="1">
        <f ca="1">IF(R50&lt;&gt;"",INDEX(T50:T157, MATCH(Variables!D$13,R50:R157,0))-T50,"")</f>
        <v>281.76666843821522</v>
      </c>
      <c r="V50" s="1">
        <f>IF(R50&lt;&gt;"",IF(MOD(R50,Variables!D$13)=0,Variables!D$15,0),"")</f>
        <v>0</v>
      </c>
      <c r="W50" s="1">
        <f>IF(R50&lt;&gt;"",IF(R50=Variables!D$13,T50+V50,0),"")</f>
        <v>0</v>
      </c>
      <c r="X50" s="18">
        <f ca="1">IF(R50&lt;&gt;"",INDEX(W50:W149,MATCH(Variables!D$13,R50:R149,0)),"")</f>
        <v>3348.0032131446742</v>
      </c>
      <c r="Y50" s="22">
        <f t="shared" ca="1" si="12"/>
        <v>175.9197011961287</v>
      </c>
      <c r="Z50" s="17" cm="1">
        <f t="array" ref="Z50">IF(R50&lt;&gt;"",IF(R50=1,_xll.RiskPert(Variables!J$21,Variables!K$21,Variables!L$21),0),"")</f>
        <v>0</v>
      </c>
      <c r="AA50" s="1">
        <f t="shared" ca="1" si="13"/>
        <v>3523.9229143408029</v>
      </c>
      <c r="AB50" s="1" cm="1">
        <f t="array" aca="1" ref="AB50" ca="1">IF(R50&lt;&gt;"",_xll.RiskUniform(Variables!J$23,Variables!L$23),"")</f>
        <v>21.275220978131266</v>
      </c>
      <c r="AC50" s="18">
        <f t="shared" ca="1" si="14"/>
        <v>3545.198135318934</v>
      </c>
      <c r="AD50" s="24">
        <f ca="1">IF(R50&lt;&gt;"",IF(AC50&lt;Variables!D$9,AC50-C50,0),"")</f>
        <v>1393.2644798147858</v>
      </c>
      <c r="AE50" s="26">
        <f ca="1">IF(R50&lt;&gt;"",IF(AC50&lt;Variables!D$9,D50,0),"")</f>
        <v>468.34609955975611</v>
      </c>
      <c r="AF50" s="26">
        <f ca="1">IF(R50&lt;&gt;"",IF(AC50&lt;Variables!D$9,I50,0),"")</f>
        <v>0</v>
      </c>
      <c r="AG50" s="26">
        <f ca="1">IF(R50&lt;&gt;"",IF(AC50&lt;Variables!D$9,M50,0),"")</f>
        <v>135.24570969466959</v>
      </c>
      <c r="AH50" s="26">
        <f ca="1">IF(R50&lt;&gt;"",IF(AC50&lt;Variables!D$9,S50,0),"")</f>
        <v>281.76666843821522</v>
      </c>
      <c r="AI50" s="26">
        <f ca="1">IF(R50&lt;&gt;"",IF(AC50&lt;Variables!D$9,Y50,0),"")</f>
        <v>175.9197011961287</v>
      </c>
      <c r="AJ50" s="24">
        <f t="shared" ca="1" si="15"/>
        <v>1061.2781788887696</v>
      </c>
      <c r="AK50" s="26">
        <f t="shared" ca="1" si="16"/>
        <v>23.221074663579763</v>
      </c>
      <c r="AL50" s="24">
        <f t="shared" ca="1" si="17"/>
        <v>1</v>
      </c>
      <c r="AM50" s="104">
        <f ca="1">IF(AND(R50&lt;"",AC50&lt;Variables!D$9),AC50/(7*24*60),"")</f>
        <v>0.35170616421814821</v>
      </c>
      <c r="AN50" s="18">
        <f t="shared" ca="1" si="18"/>
        <v>1</v>
      </c>
      <c r="AO50" s="24" cm="1">
        <f t="array" aca="1" ref="AO50" ca="1">IF(R50&lt;&gt;"",_xll.RiskBinomial(1,Variables!D$16/100),0)</f>
        <v>0</v>
      </c>
    </row>
    <row r="51" spans="1:41" ht="15" thickBot="1" x14ac:dyDescent="0.4">
      <c r="A51" s="92">
        <v>22</v>
      </c>
      <c r="B51" s="17" cm="1">
        <f t="array" aca="1" ref="B51" ca="1">_xll.RiskExpon(Variables!M$8)</f>
        <v>125.02893534320776</v>
      </c>
      <c r="C51" s="18">
        <f t="shared" ca="1" si="0"/>
        <v>2276.9625908473558</v>
      </c>
      <c r="D51" s="22">
        <f t="shared" ca="1" si="1"/>
        <v>460.64398525235856</v>
      </c>
      <c r="E51" s="17" cm="1">
        <f t="array" aca="1" ref="E51" ca="1">_xll.RiskPert(Variables!J$10,Variables!K$10,Variables!L$10)</f>
        <v>49.179343210191703</v>
      </c>
      <c r="F51" s="1">
        <f t="shared" ca="1" si="2"/>
        <v>2737.6065760997144</v>
      </c>
      <c r="G51" s="1" cm="1">
        <f t="array" aca="1" ref="G51" ca="1">_xll.RiskUniform(Variables!J$12,Variables!L$12)</f>
        <v>51.699903435923275</v>
      </c>
      <c r="H51" s="18">
        <f t="shared" ca="1" si="3"/>
        <v>2789.3064795356377</v>
      </c>
      <c r="I51" s="22">
        <f t="shared" ca="1" si="4"/>
        <v>0</v>
      </c>
      <c r="J51" s="17">
        <f t="shared" ca="1" si="5"/>
        <v>2789.3064795356377</v>
      </c>
      <c r="K51" s="1" cm="1">
        <f t="array" aca="1" ref="K51" ca="1">_xll.RiskWeibull(Variables!J$14,Variables!K$14)</f>
        <v>92.652869233917741</v>
      </c>
      <c r="L51" s="18">
        <f t="shared" ca="1" si="6"/>
        <v>2881.9593487695556</v>
      </c>
      <c r="M51" s="22">
        <f t="shared" ca="1" si="7"/>
        <v>50.434559702772276</v>
      </c>
      <c r="N51" s="17" cm="1">
        <f t="array" aca="1" ref="N51" ca="1">_xll.RiskGamma(Variables!J$16,1/Variables!L$16)</f>
        <v>50.434559702772091</v>
      </c>
      <c r="O51" s="1">
        <f t="shared" ca="1" si="8"/>
        <v>2932.3939084723279</v>
      </c>
      <c r="P51" s="1" cm="1">
        <f t="array" aca="1" ref="P51" ca="1">_xll.RiskUniform(Variables!J$19,Variables!L$19)</f>
        <v>15.401909284512259</v>
      </c>
      <c r="Q51" s="18">
        <f t="shared" ca="1" si="9"/>
        <v>2947.7958177568403</v>
      </c>
      <c r="R51" s="109">
        <f>IF(A51&lt;=(FLOOR(INT(Variables!D$10) / Variables!D$13, 1)*Variables!D$13),IF(R50=Variables!D$13,1,R50+1),"")</f>
        <v>6</v>
      </c>
      <c r="S51" s="110">
        <f t="shared" ca="1" si="10"/>
        <v>280.20739538783391</v>
      </c>
      <c r="T51" s="17">
        <f t="shared" ca="1" si="11"/>
        <v>2947.7958177568403</v>
      </c>
      <c r="U51" s="1">
        <f ca="1">IF(R51&lt;&gt;"",INDEX(T51:T158, MATCH(Variables!D$13,R51:R158,0))-T51,"")</f>
        <v>280.20739538783391</v>
      </c>
      <c r="V51" s="1">
        <f>IF(R51&lt;&gt;"",IF(MOD(R51,Variables!D$13)=0,Variables!D$15,0),"")</f>
        <v>0</v>
      </c>
      <c r="W51" s="1">
        <f>IF(R51&lt;&gt;"",IF(R51=Variables!D$13,T51+V51,0),"")</f>
        <v>0</v>
      </c>
      <c r="X51" s="18">
        <f ca="1">IF(R51&lt;&gt;"",INDEX(W51:W150,MATCH(Variables!D$13,R51:R150,0)),"")</f>
        <v>3348.0032131446742</v>
      </c>
      <c r="Y51" s="22">
        <f t="shared" ca="1" si="12"/>
        <v>197.19492217425977</v>
      </c>
      <c r="Z51" s="17" cm="1">
        <f t="array" ref="Z51">IF(R51&lt;&gt;"",IF(R51=1,_xll.RiskPert(Variables!J$21,Variables!K$21,Variables!L$21),0),"")</f>
        <v>0</v>
      </c>
      <c r="AA51" s="1">
        <f t="shared" ca="1" si="13"/>
        <v>3545.198135318934</v>
      </c>
      <c r="AB51" s="1" cm="1">
        <f t="array" aca="1" ref="AB51" ca="1">IF(R51&lt;&gt;"",_xll.RiskUniform(Variables!J$23,Variables!L$23),"")</f>
        <v>23.250876937272476</v>
      </c>
      <c r="AC51" s="18">
        <f t="shared" ca="1" si="14"/>
        <v>3568.4490122562065</v>
      </c>
      <c r="AD51" s="24">
        <f ca="1">IF(R51&lt;&gt;"",IF(AC51&lt;Variables!D$9,AC51-C51,0),"")</f>
        <v>1291.4864214088507</v>
      </c>
      <c r="AE51" s="26">
        <f ca="1">IF(R51&lt;&gt;"",IF(AC51&lt;Variables!D$9,D51,0),"")</f>
        <v>460.64398525235856</v>
      </c>
      <c r="AF51" s="26">
        <f ca="1">IF(R51&lt;&gt;"",IF(AC51&lt;Variables!D$9,I51,0),"")</f>
        <v>0</v>
      </c>
      <c r="AG51" s="26">
        <f ca="1">IF(R51&lt;&gt;"",IF(AC51&lt;Variables!D$9,M51,0),"")</f>
        <v>50.434559702772276</v>
      </c>
      <c r="AH51" s="26">
        <f ca="1">IF(R51&lt;&gt;"",IF(AC51&lt;Variables!D$9,S51,0),"")</f>
        <v>280.20739538783391</v>
      </c>
      <c r="AI51" s="26">
        <f ca="1">IF(R51&lt;&gt;"",IF(AC51&lt;Variables!D$9,Y51,0),"")</f>
        <v>197.19492217425977</v>
      </c>
      <c r="AJ51" s="24">
        <f t="shared" ca="1" si="15"/>
        <v>988.48086251722452</v>
      </c>
      <c r="AK51" s="26">
        <f t="shared" ca="1" si="16"/>
        <v>21.524773690147512</v>
      </c>
      <c r="AL51" s="24">
        <f t="shared" ca="1" si="17"/>
        <v>1</v>
      </c>
      <c r="AM51" s="104">
        <f ca="1">IF(AND(R51&lt;"",AC51&lt;Variables!D$9),AC51/(7*24*60),"")</f>
        <v>0.35401279883494113</v>
      </c>
      <c r="AN51" s="18">
        <f t="shared" ca="1" si="18"/>
        <v>1</v>
      </c>
      <c r="AO51" s="24" cm="1">
        <f t="array" aca="1" ref="AO51" ca="1">IF(R51&lt;&gt;"",_xll.RiskBinomial(1,Variables!D$16/100),0)</f>
        <v>0</v>
      </c>
    </row>
    <row r="52" spans="1:41" ht="15" thickBot="1" x14ac:dyDescent="0.4">
      <c r="A52" s="92">
        <v>23</v>
      </c>
      <c r="B52" s="17" cm="1">
        <f t="array" aca="1" ref="B52" ca="1">_xll.RiskExpon(Variables!M$8)</f>
        <v>163.5198524767334</v>
      </c>
      <c r="C52" s="18">
        <f t="shared" ca="1" si="0"/>
        <v>2440.4824433240892</v>
      </c>
      <c r="D52" s="22">
        <f t="shared" ca="1" si="1"/>
        <v>392.32235358093931</v>
      </c>
      <c r="E52" s="17" cm="1">
        <f t="array" aca="1" ref="E52" ca="1">_xll.RiskPert(Variables!J$10,Variables!K$10,Variables!L$10)</f>
        <v>43.498317369390918</v>
      </c>
      <c r="F52" s="1">
        <f t="shared" ca="1" si="2"/>
        <v>2832.8047969050285</v>
      </c>
      <c r="G52" s="1" cm="1">
        <f t="array" aca="1" ref="G52" ca="1">_xll.RiskUniform(Variables!J$12,Variables!L$12)</f>
        <v>55.454739734778762</v>
      </c>
      <c r="H52" s="18">
        <f t="shared" ca="1" si="3"/>
        <v>2888.2595366398073</v>
      </c>
      <c r="I52" s="22">
        <f t="shared" ca="1" si="4"/>
        <v>0</v>
      </c>
      <c r="J52" s="17">
        <f t="shared" ca="1" si="5"/>
        <v>2888.2595366398073</v>
      </c>
      <c r="K52" s="1" cm="1">
        <f t="array" aca="1" ref="K52" ca="1">_xll.RiskWeibull(Variables!J$14,Variables!K$14)</f>
        <v>98.002938553947303</v>
      </c>
      <c r="L52" s="18">
        <f t="shared" ca="1" si="6"/>
        <v>2986.2624751937547</v>
      </c>
      <c r="M52" s="22">
        <f t="shared" ca="1" si="7"/>
        <v>79.756874214584059</v>
      </c>
      <c r="N52" s="17" cm="1">
        <f t="array" aca="1" ref="N52" ca="1">_xll.RiskGamma(Variables!J$16,1/Variables!L$16)</f>
        <v>79.756874214583931</v>
      </c>
      <c r="O52" s="1">
        <f t="shared" ca="1" si="8"/>
        <v>3066.0193494083387</v>
      </c>
      <c r="P52" s="1" cm="1">
        <f t="array" aca="1" ref="P52" ca="1">_xll.RiskUniform(Variables!J$19,Variables!L$19)</f>
        <v>22.133985621418404</v>
      </c>
      <c r="Q52" s="18">
        <f t="shared" ca="1" si="9"/>
        <v>3088.1533350297573</v>
      </c>
      <c r="R52" s="109">
        <f>IF(A52&lt;=(FLOOR(INT(Variables!D$10) / Variables!D$13, 1)*Variables!D$13),IF(R51=Variables!D$13,1,R51+1),"")</f>
        <v>7</v>
      </c>
      <c r="S52" s="110">
        <f t="shared" ca="1" si="10"/>
        <v>139.84987811491692</v>
      </c>
      <c r="T52" s="17">
        <f t="shared" ca="1" si="11"/>
        <v>3088.1533350297573</v>
      </c>
      <c r="U52" s="1">
        <f ca="1">IF(R52&lt;&gt;"",INDEX(T52:T159, MATCH(Variables!D$13,R52:R159,0))-T52,"")</f>
        <v>139.84987811491692</v>
      </c>
      <c r="V52" s="1">
        <f>IF(R52&lt;&gt;"",IF(MOD(R52,Variables!D$13)=0,Variables!D$15,0),"")</f>
        <v>0</v>
      </c>
      <c r="W52" s="1">
        <f>IF(R52&lt;&gt;"",IF(R52=Variables!D$13,T52+V52,0),"")</f>
        <v>0</v>
      </c>
      <c r="X52" s="18">
        <f ca="1">IF(R52&lt;&gt;"",INDEX(W52:W151,MATCH(Variables!D$13,R52:R151,0)),"")</f>
        <v>3348.0032131446742</v>
      </c>
      <c r="Y52" s="22">
        <f t="shared" ca="1" si="12"/>
        <v>220.44579911153232</v>
      </c>
      <c r="Z52" s="17" cm="1">
        <f t="array" ref="Z52">IF(R52&lt;&gt;"",IF(R52=1,_xll.RiskPert(Variables!J$21,Variables!K$21,Variables!L$21),0),"")</f>
        <v>0</v>
      </c>
      <c r="AA52" s="1">
        <f t="shared" ca="1" si="13"/>
        <v>3568.4490122562065</v>
      </c>
      <c r="AB52" s="1" cm="1">
        <f t="array" aca="1" ref="AB52" ca="1">IF(R52&lt;&gt;"",_xll.RiskUniform(Variables!J$23,Variables!L$23),"")</f>
        <v>26.988069023283494</v>
      </c>
      <c r="AC52" s="18">
        <f t="shared" ca="1" si="14"/>
        <v>3595.43708127949</v>
      </c>
      <c r="AD52" s="24">
        <f ca="1">IF(R52&lt;&gt;"",IF(AC52&lt;Variables!D$9,AC52-C52,0),"")</f>
        <v>1154.9546379554008</v>
      </c>
      <c r="AE52" s="26">
        <f ca="1">IF(R52&lt;&gt;"",IF(AC52&lt;Variables!D$9,D52,0),"")</f>
        <v>392.32235358093931</v>
      </c>
      <c r="AF52" s="26">
        <f ca="1">IF(R52&lt;&gt;"",IF(AC52&lt;Variables!D$9,I52,0),"")</f>
        <v>0</v>
      </c>
      <c r="AG52" s="26">
        <f ca="1">IF(R52&lt;&gt;"",IF(AC52&lt;Variables!D$9,M52,0),"")</f>
        <v>79.756874214584059</v>
      </c>
      <c r="AH52" s="26">
        <f ca="1">IF(R52&lt;&gt;"",IF(AC52&lt;Variables!D$9,S52,0),"")</f>
        <v>139.84987811491692</v>
      </c>
      <c r="AI52" s="26">
        <f ca="1">IF(R52&lt;&gt;"",IF(AC52&lt;Variables!D$9,Y52,0),"")</f>
        <v>220.44579911153232</v>
      </c>
      <c r="AJ52" s="24">
        <f t="shared" ca="1" si="15"/>
        <v>832.37490502197261</v>
      </c>
      <c r="AK52" s="26">
        <f t="shared" ca="1" si="16"/>
        <v>19.249243965923348</v>
      </c>
      <c r="AL52" s="24">
        <f t="shared" ca="1" si="17"/>
        <v>1</v>
      </c>
      <c r="AM52" s="104">
        <f ca="1">IF(AND(R52&lt;"",AC52&lt;Variables!D$9),AC52/(7*24*60),"")</f>
        <v>0.35669018663487007</v>
      </c>
      <c r="AN52" s="18">
        <f t="shared" ca="1" si="18"/>
        <v>1</v>
      </c>
      <c r="AO52" s="24" cm="1">
        <f t="array" aca="1" ref="AO52" ca="1">IF(R52&lt;&gt;"",_xll.RiskBinomial(1,Variables!D$16/100),0)</f>
        <v>0</v>
      </c>
    </row>
    <row r="53" spans="1:41" ht="15" thickBot="1" x14ac:dyDescent="0.4">
      <c r="A53" s="92">
        <v>24</v>
      </c>
      <c r="B53" s="17" cm="1">
        <f t="array" aca="1" ref="B53" ca="1">_xll.RiskExpon(Variables!M$8)</f>
        <v>193.14501624647974</v>
      </c>
      <c r="C53" s="18">
        <f t="shared" ca="1" si="0"/>
        <v>2633.627459570569</v>
      </c>
      <c r="D53" s="22">
        <f t="shared" ca="1" si="1"/>
        <v>304.82305236318689</v>
      </c>
      <c r="E53" s="17" cm="1">
        <f t="array" aca="1" ref="E53" ca="1">_xll.RiskPert(Variables!J$10,Variables!K$10,Variables!L$10)</f>
        <v>50.19097529394876</v>
      </c>
      <c r="F53" s="1">
        <f t="shared" ca="1" si="2"/>
        <v>2938.4505119337559</v>
      </c>
      <c r="G53" s="1" cm="1">
        <f t="array" aca="1" ref="G53" ca="1">_xll.RiskUniform(Variables!J$12,Variables!L$12)</f>
        <v>50.079071071281518</v>
      </c>
      <c r="H53" s="18">
        <f t="shared" ca="1" si="3"/>
        <v>2988.5295830050372</v>
      </c>
      <c r="I53" s="22">
        <f t="shared" ca="1" si="4"/>
        <v>0</v>
      </c>
      <c r="J53" s="17">
        <f t="shared" ca="1" si="5"/>
        <v>2988.5295830050372</v>
      </c>
      <c r="K53" s="1" cm="1">
        <f t="array" aca="1" ref="K53" ca="1">_xll.RiskWeibull(Variables!J$14,Variables!K$14)</f>
        <v>117.1872427416186</v>
      </c>
      <c r="L53" s="18">
        <f t="shared" ca="1" si="6"/>
        <v>3105.716825746656</v>
      </c>
      <c r="M53" s="22">
        <f t="shared" ca="1" si="7"/>
        <v>106.53291001119442</v>
      </c>
      <c r="N53" s="17" cm="1">
        <f t="array" aca="1" ref="N53" ca="1">_xll.RiskGamma(Variables!J$16,1/Variables!L$16)</f>
        <v>106.53291001119464</v>
      </c>
      <c r="O53" s="1">
        <f t="shared" ca="1" si="8"/>
        <v>3212.2497357578504</v>
      </c>
      <c r="P53" s="1" cm="1">
        <f t="array" aca="1" ref="P53" ca="1">_xll.RiskUniform(Variables!J$19,Variables!L$19)</f>
        <v>15.753477386823603</v>
      </c>
      <c r="Q53" s="18">
        <f t="shared" ca="1" si="9"/>
        <v>3228.0032131446742</v>
      </c>
      <c r="R53" s="109">
        <f>IF(A53&lt;=(FLOOR(INT(Variables!D$10) / Variables!D$13, 1)*Variables!D$13),IF(R52=Variables!D$13,1,R52+1),"")</f>
        <v>8</v>
      </c>
      <c r="S53" s="110">
        <f t="shared" ca="1" si="10"/>
        <v>0</v>
      </c>
      <c r="T53" s="17">
        <f t="shared" ca="1" si="11"/>
        <v>3228.0032131446742</v>
      </c>
      <c r="U53" s="1">
        <f ca="1">IF(R53&lt;&gt;"",INDEX(T53:T160, MATCH(Variables!D$13,R53:R160,0))-T53,"")</f>
        <v>0</v>
      </c>
      <c r="V53" s="1">
        <f>IF(R53&lt;&gt;"",IF(MOD(R53,Variables!D$13)=0,Variables!D$15,0),"")</f>
        <v>120</v>
      </c>
      <c r="W53" s="1">
        <f ca="1">IF(R53&lt;&gt;"",IF(R53=Variables!D$13,T53+V53,0),"")</f>
        <v>3348.0032131446742</v>
      </c>
      <c r="X53" s="18">
        <f ca="1">IF(R53&lt;&gt;"",INDEX(W53:W152,MATCH(Variables!D$13,R53:R152,0)),"")</f>
        <v>3348.0032131446742</v>
      </c>
      <c r="Y53" s="22">
        <f t="shared" ca="1" si="12"/>
        <v>247.43386813481584</v>
      </c>
      <c r="Z53" s="17" cm="1">
        <f t="array" ref="Z53">IF(R53&lt;&gt;"",IF(R53=1,_xll.RiskPert(Variables!J$21,Variables!K$21,Variables!L$21),0),"")</f>
        <v>0</v>
      </c>
      <c r="AA53" s="1">
        <f t="shared" ca="1" si="13"/>
        <v>3595.43708127949</v>
      </c>
      <c r="AB53" s="1" cm="1">
        <f t="array" aca="1" ref="AB53" ca="1">IF(R53&lt;&gt;"",_xll.RiskUniform(Variables!J$23,Variables!L$23),"")</f>
        <v>23.6979266466893</v>
      </c>
      <c r="AC53" s="18">
        <f t="shared" ca="1" si="14"/>
        <v>3619.1350079261792</v>
      </c>
      <c r="AD53" s="24">
        <f ca="1">IF(R53&lt;&gt;"",IF(AC53&lt;Variables!D$9,AC53-C53,0),"")</f>
        <v>985.5075483556102</v>
      </c>
      <c r="AE53" s="26">
        <f ca="1">IF(R53&lt;&gt;"",IF(AC53&lt;Variables!D$9,D53,0),"")</f>
        <v>304.82305236318689</v>
      </c>
      <c r="AF53" s="26">
        <f ca="1">IF(R53&lt;&gt;"",IF(AC53&lt;Variables!D$9,I53,0),"")</f>
        <v>0</v>
      </c>
      <c r="AG53" s="26">
        <f ca="1">IF(R53&lt;&gt;"",IF(AC53&lt;Variables!D$9,M53,0),"")</f>
        <v>106.53291001119442</v>
      </c>
      <c r="AH53" s="26">
        <f ca="1">IF(R53&lt;&gt;"",IF(AC53&lt;Variables!D$9,S53,0),"")</f>
        <v>0</v>
      </c>
      <c r="AI53" s="26">
        <f ca="1">IF(R53&lt;&gt;"",IF(AC53&lt;Variables!D$9,Y53,0),"")</f>
        <v>247.43386813481584</v>
      </c>
      <c r="AJ53" s="24">
        <f t="shared" ca="1" si="15"/>
        <v>658.78983050919715</v>
      </c>
      <c r="AK53" s="26">
        <f t="shared" ca="1" si="16"/>
        <v>16.425125805926836</v>
      </c>
      <c r="AL53" s="24">
        <f t="shared" ca="1" si="17"/>
        <v>1</v>
      </c>
      <c r="AM53" s="104">
        <f ca="1">IF(AND(R53&lt;"",AC53&lt;Variables!D$9),AC53/(7*24*60),"")</f>
        <v>0.35904117142124792</v>
      </c>
      <c r="AN53" s="18">
        <f t="shared" ca="1" si="18"/>
        <v>1</v>
      </c>
      <c r="AO53" s="24" cm="1">
        <f t="array" aca="1" ref="AO53" ca="1">IF(R53&lt;&gt;"",_xll.RiskBinomial(1,Variables!D$16/100),0)</f>
        <v>0</v>
      </c>
    </row>
    <row r="54" spans="1:41" ht="15" thickBot="1" x14ac:dyDescent="0.4">
      <c r="A54" s="92">
        <v>25</v>
      </c>
      <c r="B54" s="17" cm="1">
        <f t="array" aca="1" ref="B54" ca="1">_xll.RiskExpon(Variables!M$8)</f>
        <v>134.11221066731122</v>
      </c>
      <c r="C54" s="18">
        <f t="shared" ca="1" si="0"/>
        <v>2767.7396702378801</v>
      </c>
      <c r="D54" s="22">
        <f t="shared" ca="1" si="1"/>
        <v>265.579850739221</v>
      </c>
      <c r="E54" s="17" cm="1">
        <f t="array" aca="1" ref="E54" ca="1">_xll.RiskPert(Variables!J$10,Variables!K$10,Variables!L$10)</f>
        <v>44.789937972063811</v>
      </c>
      <c r="F54" s="1">
        <f t="shared" ca="1" si="2"/>
        <v>3033.3195209771011</v>
      </c>
      <c r="G54" s="1" cm="1">
        <f t="array" aca="1" ref="G54" ca="1">_xll.RiskUniform(Variables!J$12,Variables!L$12)</f>
        <v>66.22398552641269</v>
      </c>
      <c r="H54" s="18">
        <f t="shared" ca="1" si="3"/>
        <v>3099.543506503514</v>
      </c>
      <c r="I54" s="22">
        <f t="shared" ca="1" si="4"/>
        <v>0</v>
      </c>
      <c r="J54" s="17">
        <f t="shared" ca="1" si="5"/>
        <v>3099.543506503514</v>
      </c>
      <c r="K54" s="1" cm="1">
        <f t="array" aca="1" ref="K54" ca="1">_xll.RiskWeibull(Variables!J$14,Variables!K$14)</f>
        <v>110.3038972780751</v>
      </c>
      <c r="L54" s="18">
        <f t="shared" ca="1" si="6"/>
        <v>3209.847403781589</v>
      </c>
      <c r="M54" s="22">
        <f t="shared" ca="1" si="7"/>
        <v>84.13307844552719</v>
      </c>
      <c r="N54" s="17" cm="1">
        <f t="array" aca="1" ref="N54" ca="1">_xll.RiskGamma(Variables!J$16,1/Variables!L$16)</f>
        <v>84.133078445527374</v>
      </c>
      <c r="O54" s="1">
        <f t="shared" ca="1" si="8"/>
        <v>3293.9804822271162</v>
      </c>
      <c r="P54" s="1" cm="1">
        <f t="array" aca="1" ref="P54" ca="1">_xll.RiskUniform(Variables!J$19,Variables!L$19)</f>
        <v>18.346861859709822</v>
      </c>
      <c r="Q54" s="18">
        <f t="shared" ca="1" si="9"/>
        <v>3312.3273440868261</v>
      </c>
      <c r="R54" s="109">
        <f>IF(A54&lt;=(FLOOR(INT(Variables!D$10) / Variables!D$13, 1)*Variables!D$13),IF(R53=Variables!D$13,1,R53+1),"")</f>
        <v>1</v>
      </c>
      <c r="S54" s="110">
        <f t="shared" ca="1" si="10"/>
        <v>792.29999309144114</v>
      </c>
      <c r="T54" s="17">
        <f t="shared" ca="1" si="11"/>
        <v>3348.0032131446742</v>
      </c>
      <c r="U54" s="1">
        <f ca="1">IF(R54&lt;&gt;"",INDEX(T54:T161, MATCH(Variables!D$13,R54:R161,0))-T54,"")</f>
        <v>756.62412403359303</v>
      </c>
      <c r="V54" s="1">
        <f>IF(R54&lt;&gt;"",IF(MOD(R54,Variables!D$13)=0,Variables!D$15,0),"")</f>
        <v>0</v>
      </c>
      <c r="W54" s="1">
        <f>IF(R54&lt;&gt;"",IF(R54=Variables!D$13,T54+V54,0),"")</f>
        <v>0</v>
      </c>
      <c r="X54" s="18">
        <f ca="1">IF(R54&lt;&gt;"",INDEX(W54:W153,MATCH(Variables!D$13,R54:R153,0)),"")</f>
        <v>4224.6273371782672</v>
      </c>
      <c r="Y54" s="22">
        <f t="shared" ca="1" si="12"/>
        <v>84.46671883657018</v>
      </c>
      <c r="Z54" s="17" cm="1">
        <f t="array" aca="1" ref="Z54" ca="1">IF(R54&lt;&gt;"",IF(R54=1,_xll.RiskPert(Variables!J$21,Variables!K$21,Variables!L$21),0),"")</f>
        <v>84.466718836569854</v>
      </c>
      <c r="AA54" s="1">
        <f t="shared" ca="1" si="13"/>
        <v>4309.0940560148374</v>
      </c>
      <c r="AB54" s="1" cm="1">
        <f t="array" aca="1" ref="AB54" ca="1">IF(R54&lt;&gt;"",_xll.RiskUniform(Variables!J$23,Variables!L$23),"")</f>
        <v>25.839639134531119</v>
      </c>
      <c r="AC54" s="18">
        <f t="shared" ca="1" si="14"/>
        <v>4334.9336951493688</v>
      </c>
      <c r="AD54" s="24">
        <f ca="1">IF(R54&lt;&gt;"",IF(AC54&lt;Variables!D$9,AC54-C54,0),"")</f>
        <v>1567.1940249114887</v>
      </c>
      <c r="AE54" s="26">
        <f ca="1">IF(R54&lt;&gt;"",IF(AC54&lt;Variables!D$9,D54,0),"")</f>
        <v>265.579850739221</v>
      </c>
      <c r="AF54" s="26">
        <f ca="1">IF(R54&lt;&gt;"",IF(AC54&lt;Variables!D$9,I54,0),"")</f>
        <v>0</v>
      </c>
      <c r="AG54" s="26">
        <f ca="1">IF(R54&lt;&gt;"",IF(AC54&lt;Variables!D$9,M54,0),"")</f>
        <v>84.13307844552719</v>
      </c>
      <c r="AH54" s="26">
        <f ca="1">IF(R54&lt;&gt;"",IF(AC54&lt;Variables!D$9,S54,0),"")</f>
        <v>792.29999309144114</v>
      </c>
      <c r="AI54" s="26">
        <f ca="1">IF(R54&lt;&gt;"",IF(AC54&lt;Variables!D$9,Y54,0),"")</f>
        <v>84.46671883657018</v>
      </c>
      <c r="AJ54" s="24">
        <f t="shared" ca="1" si="15"/>
        <v>1226.4796411127595</v>
      </c>
      <c r="AK54" s="26">
        <f t="shared" ca="1" si="16"/>
        <v>26.119900415191477</v>
      </c>
      <c r="AL54" s="24">
        <f t="shared" ca="1" si="17"/>
        <v>0</v>
      </c>
      <c r="AM54" s="104">
        <f ca="1">IF(AND(R54&lt;"",AC54&lt;Variables!D$9),AC54/(7*24*60),"")</f>
        <v>0.43005294594735799</v>
      </c>
      <c r="AN54" s="18">
        <f t="shared" ca="1" si="18"/>
        <v>1</v>
      </c>
      <c r="AO54" s="24" cm="1">
        <f t="array" aca="1" ref="AO54" ca="1">IF(R54&lt;&gt;"",_xll.RiskBinomial(1,Variables!D$16/100),0)</f>
        <v>0</v>
      </c>
    </row>
    <row r="55" spans="1:41" ht="15" thickBot="1" x14ac:dyDescent="0.4">
      <c r="A55" s="92">
        <v>26</v>
      </c>
      <c r="B55" s="17" cm="1">
        <f t="array" aca="1" ref="B55" ca="1">_xll.RiskExpon(Variables!M$8)</f>
        <v>15.345556083517186</v>
      </c>
      <c r="C55" s="18">
        <f t="shared" ca="1" si="0"/>
        <v>2783.0852263213974</v>
      </c>
      <c r="D55" s="22">
        <f t="shared" ca="1" si="1"/>
        <v>367.42103280344645</v>
      </c>
      <c r="E55" s="17" cm="1">
        <f t="array" aca="1" ref="E55" ca="1">_xll.RiskPert(Variables!J$10,Variables!K$10,Variables!L$10)</f>
        <v>50.96275262132994</v>
      </c>
      <c r="F55" s="1">
        <f t="shared" ca="1" si="2"/>
        <v>3150.5062591248438</v>
      </c>
      <c r="G55" s="1" cm="1">
        <f t="array" aca="1" ref="G55" ca="1">_xll.RiskUniform(Variables!J$12,Variables!L$12)</f>
        <v>67.247998166739677</v>
      </c>
      <c r="H55" s="18">
        <f t="shared" ca="1" si="3"/>
        <v>3217.7542572915836</v>
      </c>
      <c r="I55" s="22">
        <f t="shared" ca="1" si="4"/>
        <v>0</v>
      </c>
      <c r="J55" s="17">
        <f t="shared" ca="1" si="5"/>
        <v>3217.7542572915836</v>
      </c>
      <c r="K55" s="1" cm="1">
        <f t="array" aca="1" ref="K55" ca="1">_xll.RiskWeibull(Variables!J$14,Variables!K$14)</f>
        <v>81.524933447800393</v>
      </c>
      <c r="L55" s="18">
        <f t="shared" ca="1" si="6"/>
        <v>3299.2791907393839</v>
      </c>
      <c r="M55" s="22">
        <f t="shared" ca="1" si="7"/>
        <v>153.16791423878294</v>
      </c>
      <c r="N55" s="17" cm="1">
        <f t="array" aca="1" ref="N55" ca="1">_xll.RiskGamma(Variables!J$16,1/Variables!L$16)</f>
        <v>153.167914238783</v>
      </c>
      <c r="O55" s="1">
        <f t="shared" ca="1" si="8"/>
        <v>3452.4471049781669</v>
      </c>
      <c r="P55" s="1" cm="1">
        <f t="array" aca="1" ref="P55" ca="1">_xll.RiskUniform(Variables!J$19,Variables!L$19)</f>
        <v>20.302904586049216</v>
      </c>
      <c r="Q55" s="18">
        <f t="shared" ca="1" si="9"/>
        <v>3472.7500095642163</v>
      </c>
      <c r="R55" s="109">
        <f>IF(A55&lt;=(FLOOR(INT(Variables!D$10) / Variables!D$13, 1)*Variables!D$13),IF(R54=Variables!D$13,1,R54+1),"")</f>
        <v>2</v>
      </c>
      <c r="S55" s="110">
        <f t="shared" ca="1" si="10"/>
        <v>631.87732761405096</v>
      </c>
      <c r="T55" s="17">
        <f t="shared" ca="1" si="11"/>
        <v>3472.7500095642163</v>
      </c>
      <c r="U55" s="1">
        <f ca="1">IF(R55&lt;&gt;"",INDEX(T55:T162, MATCH(Variables!D$13,R55:R162,0))-T55,"")</f>
        <v>631.87732761405096</v>
      </c>
      <c r="V55" s="1">
        <f>IF(R55&lt;&gt;"",IF(MOD(R55,Variables!D$13)=0,Variables!D$15,0),"")</f>
        <v>0</v>
      </c>
      <c r="W55" s="1">
        <f>IF(R55&lt;&gt;"",IF(R55=Variables!D$13,T55+V55,0),"")</f>
        <v>0</v>
      </c>
      <c r="X55" s="18">
        <f ca="1">IF(R55&lt;&gt;"",INDEX(W55:W154,MATCH(Variables!D$13,R55:R154,0)),"")</f>
        <v>4224.6273371782672</v>
      </c>
      <c r="Y55" s="22">
        <f t="shared" ca="1" si="12"/>
        <v>110.30635797110153</v>
      </c>
      <c r="Z55" s="17" cm="1">
        <f t="array" ref="Z55">IF(R55&lt;&gt;"",IF(R55=1,_xll.RiskPert(Variables!J$21,Variables!K$21,Variables!L$21),0),"")</f>
        <v>0</v>
      </c>
      <c r="AA55" s="1">
        <f t="shared" ca="1" si="13"/>
        <v>4334.9336951493688</v>
      </c>
      <c r="AB55" s="1" cm="1">
        <f t="array" aca="1" ref="AB55" ca="1">IF(R55&lt;&gt;"",_xll.RiskUniform(Variables!J$23,Variables!L$23),"")</f>
        <v>27.342165372007479</v>
      </c>
      <c r="AC55" s="18">
        <f t="shared" ca="1" si="14"/>
        <v>4362.2758605213767</v>
      </c>
      <c r="AD55" s="24">
        <f ca="1">IF(R55&lt;&gt;"",IF(AC55&lt;Variables!D$9,AC55-C55,0),"")</f>
        <v>1579.1906341999793</v>
      </c>
      <c r="AE55" s="26">
        <f ca="1">IF(R55&lt;&gt;"",IF(AC55&lt;Variables!D$9,D55,0),"")</f>
        <v>367.42103280344645</v>
      </c>
      <c r="AF55" s="26">
        <f ca="1">IF(R55&lt;&gt;"",IF(AC55&lt;Variables!D$9,I55,0),"")</f>
        <v>0</v>
      </c>
      <c r="AG55" s="26">
        <f ca="1">IF(R55&lt;&gt;"",IF(AC55&lt;Variables!D$9,M55,0),"")</f>
        <v>153.16791423878294</v>
      </c>
      <c r="AH55" s="26">
        <f ca="1">IF(R55&lt;&gt;"",IF(AC55&lt;Variables!D$9,S55,0),"")</f>
        <v>631.87732761405096</v>
      </c>
      <c r="AI55" s="26">
        <f ca="1">IF(R55&lt;&gt;"",IF(AC55&lt;Variables!D$9,Y55,0),"")</f>
        <v>110.30635797110153</v>
      </c>
      <c r="AJ55" s="24">
        <f t="shared" ca="1" si="15"/>
        <v>1262.7726326273819</v>
      </c>
      <c r="AK55" s="26">
        <f t="shared" ca="1" si="16"/>
        <v>26.319843903332988</v>
      </c>
      <c r="AL55" s="24">
        <f t="shared" ca="1" si="17"/>
        <v>0</v>
      </c>
      <c r="AM55" s="104">
        <f ca="1">IF(AND(R55&lt;"",AC55&lt;Variables!D$9),AC55/(7*24*60),"")</f>
        <v>0.4327654623533112</v>
      </c>
      <c r="AN55" s="18">
        <f t="shared" ca="1" si="18"/>
        <v>1</v>
      </c>
      <c r="AO55" s="24" cm="1">
        <f t="array" aca="1" ref="AO55" ca="1">IF(R55&lt;&gt;"",_xll.RiskBinomial(1,Variables!D$16/100),0)</f>
        <v>0</v>
      </c>
    </row>
    <row r="56" spans="1:41" ht="15" thickBot="1" x14ac:dyDescent="0.4">
      <c r="A56" s="92">
        <v>27</v>
      </c>
      <c r="B56" s="17" cm="1">
        <f t="array" aca="1" ref="B56" ca="1">_xll.RiskExpon(Variables!M$8)</f>
        <v>19.222386940199158</v>
      </c>
      <c r="C56" s="18">
        <f t="shared" ca="1" si="0"/>
        <v>2802.3076132615965</v>
      </c>
      <c r="D56" s="22">
        <f t="shared" ca="1" si="1"/>
        <v>458.16180013927533</v>
      </c>
      <c r="E56" s="17" cm="1">
        <f t="array" aca="1" ref="E56" ca="1">_xll.RiskPert(Variables!J$10,Variables!K$10,Variables!L$10)</f>
        <v>42.715156109288436</v>
      </c>
      <c r="F56" s="1">
        <f t="shared" ca="1" si="2"/>
        <v>3260.4694134008719</v>
      </c>
      <c r="G56" s="1" cm="1">
        <f t="array" aca="1" ref="G56" ca="1">_xll.RiskUniform(Variables!J$12,Variables!L$12)</f>
        <v>51.378606359841143</v>
      </c>
      <c r="H56" s="18">
        <f t="shared" ca="1" si="3"/>
        <v>3311.8480197607132</v>
      </c>
      <c r="I56" s="22">
        <f t="shared" ca="1" si="4"/>
        <v>0</v>
      </c>
      <c r="J56" s="17">
        <f t="shared" ca="1" si="5"/>
        <v>3311.8480197607132</v>
      </c>
      <c r="K56" s="1" cm="1">
        <f t="array" aca="1" ref="K56" ca="1">_xll.RiskWeibull(Variables!J$14,Variables!K$14)</f>
        <v>110.50159274529389</v>
      </c>
      <c r="L56" s="18">
        <f t="shared" ca="1" si="6"/>
        <v>3422.3496125060069</v>
      </c>
      <c r="M56" s="22">
        <f t="shared" ca="1" si="7"/>
        <v>53.627646236509463</v>
      </c>
      <c r="N56" s="17" cm="1">
        <f t="array" aca="1" ref="N56" ca="1">_xll.RiskGamma(Variables!J$16,1/Variables!L$16)</f>
        <v>53.627646236509605</v>
      </c>
      <c r="O56" s="1">
        <f t="shared" ca="1" si="8"/>
        <v>3475.9772587425164</v>
      </c>
      <c r="P56" s="1" cm="1">
        <f t="array" aca="1" ref="P56" ca="1">_xll.RiskUniform(Variables!J$19,Variables!L$19)</f>
        <v>19.68006153720501</v>
      </c>
      <c r="Q56" s="18">
        <f t="shared" ca="1" si="9"/>
        <v>3495.6573202797213</v>
      </c>
      <c r="R56" s="109">
        <f>IF(A56&lt;=(FLOOR(INT(Variables!D$10) / Variables!D$13, 1)*Variables!D$13),IF(R55=Variables!D$13,1,R55+1),"")</f>
        <v>3</v>
      </c>
      <c r="S56" s="110">
        <f t="shared" ca="1" si="10"/>
        <v>608.97001689854596</v>
      </c>
      <c r="T56" s="17">
        <f t="shared" ca="1" si="11"/>
        <v>3495.6573202797213</v>
      </c>
      <c r="U56" s="1">
        <f ca="1">IF(R56&lt;&gt;"",INDEX(T56:T163, MATCH(Variables!D$13,R56:R163,0))-T56,"")</f>
        <v>608.97001689854596</v>
      </c>
      <c r="V56" s="1">
        <f>IF(R56&lt;&gt;"",IF(MOD(R56,Variables!D$13)=0,Variables!D$15,0),"")</f>
        <v>0</v>
      </c>
      <c r="W56" s="1">
        <f>IF(R56&lt;&gt;"",IF(R56=Variables!D$13,T56+V56,0),"")</f>
        <v>0</v>
      </c>
      <c r="X56" s="18">
        <f ca="1">IF(R56&lt;&gt;"",INDEX(W56:W155,MATCH(Variables!D$13,R56:R155,0)),"")</f>
        <v>4224.6273371782672</v>
      </c>
      <c r="Y56" s="22">
        <f t="shared" ca="1" si="12"/>
        <v>137.64852334310945</v>
      </c>
      <c r="Z56" s="17" cm="1">
        <f t="array" ref="Z56">IF(R56&lt;&gt;"",IF(R56=1,_xll.RiskPert(Variables!J$21,Variables!K$21,Variables!L$21),0),"")</f>
        <v>0</v>
      </c>
      <c r="AA56" s="1">
        <f t="shared" ca="1" si="13"/>
        <v>4362.2758605213767</v>
      </c>
      <c r="AB56" s="1" cm="1">
        <f t="array" aca="1" ref="AB56" ca="1">IF(R56&lt;&gt;"",_xll.RiskUniform(Variables!J$23,Variables!L$23),"")</f>
        <v>29.548908893700748</v>
      </c>
      <c r="AC56" s="18">
        <f t="shared" ca="1" si="14"/>
        <v>4391.8247694150778</v>
      </c>
      <c r="AD56" s="24">
        <f ca="1">IF(R56&lt;&gt;"",IF(AC56&lt;Variables!D$9,AC56-C56,0),"")</f>
        <v>1589.5171561534812</v>
      </c>
      <c r="AE56" s="26">
        <f ca="1">IF(R56&lt;&gt;"",IF(AC56&lt;Variables!D$9,D56,0),"")</f>
        <v>458.16180013927533</v>
      </c>
      <c r="AF56" s="26">
        <f ca="1">IF(R56&lt;&gt;"",IF(AC56&lt;Variables!D$9,I56,0),"")</f>
        <v>0</v>
      </c>
      <c r="AG56" s="26">
        <f ca="1">IF(R56&lt;&gt;"",IF(AC56&lt;Variables!D$9,M56,0),"")</f>
        <v>53.627646236509463</v>
      </c>
      <c r="AH56" s="26">
        <f ca="1">IF(R56&lt;&gt;"",IF(AC56&lt;Variables!D$9,S56,0),"")</f>
        <v>608.97001689854596</v>
      </c>
      <c r="AI56" s="26">
        <f ca="1">IF(R56&lt;&gt;"",IF(AC56&lt;Variables!D$9,Y56,0),"")</f>
        <v>137.64852334310945</v>
      </c>
      <c r="AJ56" s="24">
        <f t="shared" ca="1" si="15"/>
        <v>1258.4079866174402</v>
      </c>
      <c r="AK56" s="26">
        <f t="shared" ca="1" si="16"/>
        <v>26.491952602558019</v>
      </c>
      <c r="AL56" s="24">
        <f t="shared" ca="1" si="17"/>
        <v>0</v>
      </c>
      <c r="AM56" s="104">
        <f ca="1">IF(AND(R56&lt;"",AC56&lt;Variables!D$9),AC56/(7*24*60),"")</f>
        <v>0.43569690172768627</v>
      </c>
      <c r="AN56" s="18">
        <f t="shared" ca="1" si="18"/>
        <v>1</v>
      </c>
      <c r="AO56" s="24" cm="1">
        <f t="array" aca="1" ref="AO56" ca="1">IF(R56&lt;&gt;"",_xll.RiskBinomial(1,Variables!D$16/100),0)</f>
        <v>0</v>
      </c>
    </row>
    <row r="57" spans="1:41" ht="15" thickBot="1" x14ac:dyDescent="0.4">
      <c r="A57" s="92">
        <v>28</v>
      </c>
      <c r="B57" s="17" cm="1">
        <f t="array" aca="1" ref="B57" ca="1">_xll.RiskExpon(Variables!M$8)</f>
        <v>52.719012798701272</v>
      </c>
      <c r="C57" s="18">
        <f t="shared" ca="1" si="0"/>
        <v>2855.026626060298</v>
      </c>
      <c r="D57" s="22">
        <f t="shared" ca="1" si="1"/>
        <v>506.75102136337273</v>
      </c>
      <c r="E57" s="17" cm="1">
        <f t="array" aca="1" ref="E57" ca="1">_xll.RiskPert(Variables!J$10,Variables!K$10,Variables!L$10)</f>
        <v>49.929627662957614</v>
      </c>
      <c r="F57" s="1">
        <f t="shared" ca="1" si="2"/>
        <v>3361.7776474236707</v>
      </c>
      <c r="G57" s="1" cm="1">
        <f t="array" aca="1" ref="G57" ca="1">_xll.RiskUniform(Variables!J$12,Variables!L$12)</f>
        <v>53.498010275916364</v>
      </c>
      <c r="H57" s="18">
        <f t="shared" ca="1" si="3"/>
        <v>3415.2756576995871</v>
      </c>
      <c r="I57" s="22">
        <f t="shared" ca="1" si="4"/>
        <v>0</v>
      </c>
      <c r="J57" s="17">
        <f t="shared" ca="1" si="5"/>
        <v>3415.2756576995871</v>
      </c>
      <c r="K57" s="1" cm="1">
        <f t="array" aca="1" ref="K57" ca="1">_xll.RiskWeibull(Variables!J$14,Variables!K$14)</f>
        <v>118.63050607593092</v>
      </c>
      <c r="L57" s="18">
        <f t="shared" ca="1" si="6"/>
        <v>3533.9061637755181</v>
      </c>
      <c r="M57" s="22">
        <f t="shared" ca="1" si="7"/>
        <v>44.62983753791832</v>
      </c>
      <c r="N57" s="17" cm="1">
        <f t="array" aca="1" ref="N57" ca="1">_xll.RiskGamma(Variables!J$16,1/Variables!L$16)</f>
        <v>44.629837537918398</v>
      </c>
      <c r="O57" s="1">
        <f t="shared" ca="1" si="8"/>
        <v>3578.5360013134364</v>
      </c>
      <c r="P57" s="1" cm="1">
        <f t="array" aca="1" ref="P57" ca="1">_xll.RiskUniform(Variables!J$19,Variables!L$19)</f>
        <v>24.131456083450448</v>
      </c>
      <c r="Q57" s="18">
        <f t="shared" ca="1" si="9"/>
        <v>3602.6674573968867</v>
      </c>
      <c r="R57" s="109">
        <f>IF(A57&lt;=(FLOOR(INT(Variables!D$10) / Variables!D$13, 1)*Variables!D$13),IF(R56=Variables!D$13,1,R56+1),"")</f>
        <v>4</v>
      </c>
      <c r="S57" s="110">
        <f t="shared" ca="1" si="10"/>
        <v>501.95987978138055</v>
      </c>
      <c r="T57" s="17">
        <f t="shared" ca="1" si="11"/>
        <v>3602.6674573968867</v>
      </c>
      <c r="U57" s="1">
        <f ca="1">IF(R57&lt;&gt;"",INDEX(T57:T164, MATCH(Variables!D$13,R57:R164,0))-T57,"")</f>
        <v>501.95987978138055</v>
      </c>
      <c r="V57" s="1">
        <f>IF(R57&lt;&gt;"",IF(MOD(R57,Variables!D$13)=0,Variables!D$15,0),"")</f>
        <v>0</v>
      </c>
      <c r="W57" s="1">
        <f>IF(R57&lt;&gt;"",IF(R57=Variables!D$13,T57+V57,0),"")</f>
        <v>0</v>
      </c>
      <c r="X57" s="18">
        <f ca="1">IF(R57&lt;&gt;"",INDEX(W57:W156,MATCH(Variables!D$13,R57:R156,0)),"")</f>
        <v>4224.6273371782672</v>
      </c>
      <c r="Y57" s="22">
        <f t="shared" ca="1" si="12"/>
        <v>167.19743223681053</v>
      </c>
      <c r="Z57" s="17" cm="1">
        <f t="array" ref="Z57">IF(R57&lt;&gt;"",IF(R57=1,_xll.RiskPert(Variables!J$21,Variables!K$21,Variables!L$21),0),"")</f>
        <v>0</v>
      </c>
      <c r="AA57" s="1">
        <f t="shared" ca="1" si="13"/>
        <v>4391.8247694150778</v>
      </c>
      <c r="AB57" s="1" cm="1">
        <f t="array" aca="1" ref="AB57" ca="1">IF(R57&lt;&gt;"",_xll.RiskUniform(Variables!J$23,Variables!L$23),"")</f>
        <v>23.380271081013568</v>
      </c>
      <c r="AC57" s="18">
        <f t="shared" ca="1" si="14"/>
        <v>4415.205040496091</v>
      </c>
      <c r="AD57" s="24">
        <f ca="1">IF(R57&lt;&gt;"",IF(AC57&lt;Variables!D$9,AC57-C57,0),"")</f>
        <v>1560.178414435793</v>
      </c>
      <c r="AE57" s="26">
        <f ca="1">IF(R57&lt;&gt;"",IF(AC57&lt;Variables!D$9,D57,0),"")</f>
        <v>506.75102136337273</v>
      </c>
      <c r="AF57" s="26">
        <f ca="1">IF(R57&lt;&gt;"",IF(AC57&lt;Variables!D$9,I57,0),"")</f>
        <v>0</v>
      </c>
      <c r="AG57" s="26">
        <f ca="1">IF(R57&lt;&gt;"",IF(AC57&lt;Variables!D$9,M57,0),"")</f>
        <v>44.62983753791832</v>
      </c>
      <c r="AH57" s="26">
        <f ca="1">IF(R57&lt;&gt;"",IF(AC57&lt;Variables!D$9,S57,0),"")</f>
        <v>501.95987978138055</v>
      </c>
      <c r="AI57" s="26">
        <f ca="1">IF(R57&lt;&gt;"",IF(AC57&lt;Variables!D$9,Y57,0),"")</f>
        <v>167.19743223681053</v>
      </c>
      <c r="AJ57" s="24">
        <f t="shared" ca="1" si="15"/>
        <v>1220.5381709194821</v>
      </c>
      <c r="AK57" s="26">
        <f t="shared" ca="1" si="16"/>
        <v>26.002973573929882</v>
      </c>
      <c r="AL57" s="24">
        <f t="shared" ca="1" si="17"/>
        <v>0</v>
      </c>
      <c r="AM57" s="104">
        <f ca="1">IF(AND(R57&lt;"",AC57&lt;Variables!D$9),AC57/(7*24*60),"")</f>
        <v>0.43801637306508839</v>
      </c>
      <c r="AN57" s="18">
        <f t="shared" ca="1" si="18"/>
        <v>1</v>
      </c>
      <c r="AO57" s="24" cm="1">
        <f t="array" aca="1" ref="AO57" ca="1">IF(R57&lt;&gt;"",_xll.RiskBinomial(1,Variables!D$16/100),0)</f>
        <v>0</v>
      </c>
    </row>
    <row r="58" spans="1:41" ht="15" thickBot="1" x14ac:dyDescent="0.4">
      <c r="A58" s="92">
        <v>29</v>
      </c>
      <c r="B58" s="17" cm="1">
        <f t="array" aca="1" ref="B58" ca="1">_xll.RiskExpon(Variables!M$8)</f>
        <v>195.95529569226292</v>
      </c>
      <c r="C58" s="18">
        <f t="shared" ca="1" si="0"/>
        <v>3050.981921752561</v>
      </c>
      <c r="D58" s="22">
        <f t="shared" ca="1" si="1"/>
        <v>414.22886145138136</v>
      </c>
      <c r="E58" s="17" cm="1">
        <f t="array" aca="1" ref="E58" ca="1">_xll.RiskPert(Variables!J$10,Variables!K$10,Variables!L$10)</f>
        <v>49.935125504355135</v>
      </c>
      <c r="F58" s="1">
        <f t="shared" ca="1" si="2"/>
        <v>3465.2107832039424</v>
      </c>
      <c r="G58" s="1" cm="1">
        <f t="array" aca="1" ref="G58" ca="1">_xll.RiskUniform(Variables!J$12,Variables!L$12)</f>
        <v>63.829710415412706</v>
      </c>
      <c r="H58" s="18">
        <f t="shared" ca="1" si="3"/>
        <v>3529.0404936193549</v>
      </c>
      <c r="I58" s="22">
        <f t="shared" ca="1" si="4"/>
        <v>0</v>
      </c>
      <c r="J58" s="17">
        <f t="shared" ca="1" si="5"/>
        <v>3529.0404936193549</v>
      </c>
      <c r="K58" s="1" cm="1">
        <f t="array" aca="1" ref="K58" ca="1">_xll.RiskWeibull(Variables!J$14,Variables!K$14)</f>
        <v>99.006553734673048</v>
      </c>
      <c r="L58" s="18">
        <f t="shared" ca="1" si="6"/>
        <v>3628.0470473540281</v>
      </c>
      <c r="M58" s="22">
        <f t="shared" ca="1" si="7"/>
        <v>95.420406167397687</v>
      </c>
      <c r="N58" s="17" cm="1">
        <f t="array" aca="1" ref="N58" ca="1">_xll.RiskGamma(Variables!J$16,1/Variables!L$16)</f>
        <v>95.420406167397772</v>
      </c>
      <c r="O58" s="1">
        <f t="shared" ca="1" si="8"/>
        <v>3723.4674535214258</v>
      </c>
      <c r="P58" s="1" cm="1">
        <f t="array" aca="1" ref="P58" ca="1">_xll.RiskUniform(Variables!J$19,Variables!L$19)</f>
        <v>24.226857861467565</v>
      </c>
      <c r="Q58" s="18">
        <f t="shared" ca="1" si="9"/>
        <v>3747.6943113828934</v>
      </c>
      <c r="R58" s="109">
        <f>IF(A58&lt;=(FLOOR(INT(Variables!D$10) / Variables!D$13, 1)*Variables!D$13),IF(R57=Variables!D$13,1,R57+1),"")</f>
        <v>5</v>
      </c>
      <c r="S58" s="110">
        <f t="shared" ca="1" si="10"/>
        <v>356.93302579537385</v>
      </c>
      <c r="T58" s="17">
        <f t="shared" ca="1" si="11"/>
        <v>3747.6943113828934</v>
      </c>
      <c r="U58" s="1">
        <f ca="1">IF(R58&lt;&gt;"",INDEX(T58:T165, MATCH(Variables!D$13,R58:R165,0))-T58,"")</f>
        <v>356.93302579537385</v>
      </c>
      <c r="V58" s="1">
        <f>IF(R58&lt;&gt;"",IF(MOD(R58,Variables!D$13)=0,Variables!D$15,0),"")</f>
        <v>0</v>
      </c>
      <c r="W58" s="1">
        <f>IF(R58&lt;&gt;"",IF(R58=Variables!D$13,T58+V58,0),"")</f>
        <v>0</v>
      </c>
      <c r="X58" s="18">
        <f ca="1">IF(R58&lt;&gt;"",INDEX(W58:W157,MATCH(Variables!D$13,R58:R157,0)),"")</f>
        <v>4224.6273371782672</v>
      </c>
      <c r="Y58" s="22">
        <f t="shared" ca="1" si="12"/>
        <v>190.57770331782376</v>
      </c>
      <c r="Z58" s="17" cm="1">
        <f t="array" ref="Z58">IF(R58&lt;&gt;"",IF(R58=1,_xll.RiskPert(Variables!J$21,Variables!K$21,Variables!L$21),0),"")</f>
        <v>0</v>
      </c>
      <c r="AA58" s="1">
        <f t="shared" ca="1" si="13"/>
        <v>4415.205040496091</v>
      </c>
      <c r="AB58" s="1" cm="1">
        <f t="array" aca="1" ref="AB58" ca="1">IF(R58&lt;&gt;"",_xll.RiskUniform(Variables!J$23,Variables!L$23),"")</f>
        <v>21.907190466526398</v>
      </c>
      <c r="AC58" s="18">
        <f t="shared" ca="1" si="14"/>
        <v>4437.1122309626171</v>
      </c>
      <c r="AD58" s="24">
        <f ca="1">IF(R58&lt;&gt;"",IF(AC58&lt;Variables!D$9,AC58-C58,0),"")</f>
        <v>1386.1303092100561</v>
      </c>
      <c r="AE58" s="26">
        <f ca="1">IF(R58&lt;&gt;"",IF(AC58&lt;Variables!D$9,D58,0),"")</f>
        <v>414.22886145138136</v>
      </c>
      <c r="AF58" s="26">
        <f ca="1">IF(R58&lt;&gt;"",IF(AC58&lt;Variables!D$9,I58,0),"")</f>
        <v>0</v>
      </c>
      <c r="AG58" s="26">
        <f ca="1">IF(R58&lt;&gt;"",IF(AC58&lt;Variables!D$9,M58,0),"")</f>
        <v>95.420406167397687</v>
      </c>
      <c r="AH58" s="26">
        <f ca="1">IF(R58&lt;&gt;"",IF(AC58&lt;Variables!D$9,S58,0),"")</f>
        <v>356.93302579537385</v>
      </c>
      <c r="AI58" s="26">
        <f ca="1">IF(R58&lt;&gt;"",IF(AC58&lt;Variables!D$9,Y58,0),"")</f>
        <v>190.57770331782376</v>
      </c>
      <c r="AJ58" s="24">
        <f t="shared" ca="1" si="15"/>
        <v>1057.1599967319767</v>
      </c>
      <c r="AK58" s="26">
        <f t="shared" ca="1" si="16"/>
        <v>23.102171820167602</v>
      </c>
      <c r="AL58" s="24">
        <f t="shared" ca="1" si="17"/>
        <v>1</v>
      </c>
      <c r="AM58" s="104">
        <f ca="1">IF(AND(R58&lt;"",AC58&lt;Variables!D$9),AC58/(7*24*60),"")</f>
        <v>0.44018970545264058</v>
      </c>
      <c r="AN58" s="18">
        <f t="shared" ca="1" si="18"/>
        <v>1</v>
      </c>
      <c r="AO58" s="24" cm="1">
        <f t="array" aca="1" ref="AO58" ca="1">IF(R58&lt;&gt;"",_xll.RiskBinomial(1,Variables!D$16/100),0)</f>
        <v>0</v>
      </c>
    </row>
    <row r="59" spans="1:41" ht="15" thickBot="1" x14ac:dyDescent="0.4">
      <c r="A59" s="92">
        <v>30</v>
      </c>
      <c r="B59" s="17" cm="1">
        <f t="array" aca="1" ref="B59" ca="1">_xll.RiskExpon(Variables!M$8)</f>
        <v>428.77017769408604</v>
      </c>
      <c r="C59" s="18">
        <f t="shared" ca="1" si="0"/>
        <v>3479.7520994466472</v>
      </c>
      <c r="D59" s="22">
        <f t="shared" ca="1" si="1"/>
        <v>100.83944390460829</v>
      </c>
      <c r="E59" s="17" cm="1">
        <f t="array" aca="1" ref="E59" ca="1">_xll.RiskPert(Variables!J$10,Variables!K$10,Variables!L$10)</f>
        <v>51.551049731900534</v>
      </c>
      <c r="F59" s="1">
        <f t="shared" ca="1" si="2"/>
        <v>3580.5915433512555</v>
      </c>
      <c r="G59" s="1" cm="1">
        <f t="array" aca="1" ref="G59" ca="1">_xll.RiskUniform(Variables!J$12,Variables!L$12)</f>
        <v>61.936331419376437</v>
      </c>
      <c r="H59" s="18">
        <f t="shared" ca="1" si="3"/>
        <v>3642.527874770632</v>
      </c>
      <c r="I59" s="22">
        <f t="shared" ca="1" si="4"/>
        <v>0</v>
      </c>
      <c r="J59" s="17">
        <f t="shared" ca="1" si="5"/>
        <v>3642.527874770632</v>
      </c>
      <c r="K59" s="1" cm="1">
        <f t="array" aca="1" ref="K59" ca="1">_xll.RiskWeibull(Variables!J$14,Variables!K$14)</f>
        <v>101.72379431162352</v>
      </c>
      <c r="L59" s="18">
        <f t="shared" ca="1" si="6"/>
        <v>3744.2516690822554</v>
      </c>
      <c r="M59" s="22">
        <f t="shared" ca="1" si="7"/>
        <v>88.976597650584154</v>
      </c>
      <c r="N59" s="17" cm="1">
        <f t="array" aca="1" ref="N59" ca="1">_xll.RiskGamma(Variables!J$16,1/Variables!L$16)</f>
        <v>88.976597650584083</v>
      </c>
      <c r="O59" s="1">
        <f t="shared" ca="1" si="8"/>
        <v>3833.2282667328395</v>
      </c>
      <c r="P59" s="1" cm="1">
        <f t="array" aca="1" ref="P59" ca="1">_xll.RiskUniform(Variables!J$19,Variables!L$19)</f>
        <v>24.384937700902803</v>
      </c>
      <c r="Q59" s="18">
        <f t="shared" ca="1" si="9"/>
        <v>3857.6132044337423</v>
      </c>
      <c r="R59" s="109">
        <f>IF(A59&lt;=(FLOOR(INT(Variables!D$10) / Variables!D$13, 1)*Variables!D$13),IF(R58=Variables!D$13,1,R58+1),"")</f>
        <v>6</v>
      </c>
      <c r="S59" s="110">
        <f t="shared" ca="1" si="10"/>
        <v>247.01413274452489</v>
      </c>
      <c r="T59" s="17">
        <f t="shared" ca="1" si="11"/>
        <v>3857.6132044337423</v>
      </c>
      <c r="U59" s="1">
        <f ca="1">IF(R59&lt;&gt;"",INDEX(T59:T166, MATCH(Variables!D$13,R59:R166,0))-T59,"")</f>
        <v>247.01413274452489</v>
      </c>
      <c r="V59" s="1">
        <f>IF(R59&lt;&gt;"",IF(MOD(R59,Variables!D$13)=0,Variables!D$15,0),"")</f>
        <v>0</v>
      </c>
      <c r="W59" s="1">
        <f>IF(R59&lt;&gt;"",IF(R59=Variables!D$13,T59+V59,0),"")</f>
        <v>0</v>
      </c>
      <c r="X59" s="18">
        <f ca="1">IF(R59&lt;&gt;"",INDEX(W59:W158,MATCH(Variables!D$13,R59:R158,0)),"")</f>
        <v>4224.6273371782672</v>
      </c>
      <c r="Y59" s="22">
        <f t="shared" ca="1" si="12"/>
        <v>212.48489378434988</v>
      </c>
      <c r="Z59" s="17" cm="1">
        <f t="array" ref="Z59">IF(R59&lt;&gt;"",IF(R59=1,_xll.RiskPert(Variables!J$21,Variables!K$21,Variables!L$21),0),"")</f>
        <v>0</v>
      </c>
      <c r="AA59" s="1">
        <f t="shared" ca="1" si="13"/>
        <v>4437.1122309626171</v>
      </c>
      <c r="AB59" s="1" cm="1">
        <f t="array" aca="1" ref="AB59" ca="1">IF(R59&lt;&gt;"",_xll.RiskUniform(Variables!J$23,Variables!L$23),"")</f>
        <v>22.655643636094382</v>
      </c>
      <c r="AC59" s="18">
        <f t="shared" ca="1" si="14"/>
        <v>4459.7678745987114</v>
      </c>
      <c r="AD59" s="24">
        <f ca="1">IF(R59&lt;&gt;"",IF(AC59&lt;Variables!D$9,AC59-C59,0),"")</f>
        <v>980.01577515206418</v>
      </c>
      <c r="AE59" s="26">
        <f ca="1">IF(R59&lt;&gt;"",IF(AC59&lt;Variables!D$9,D59,0),"")</f>
        <v>100.83944390460829</v>
      </c>
      <c r="AF59" s="26">
        <f ca="1">IF(R59&lt;&gt;"",IF(AC59&lt;Variables!D$9,I59,0),"")</f>
        <v>0</v>
      </c>
      <c r="AG59" s="26">
        <f ca="1">IF(R59&lt;&gt;"",IF(AC59&lt;Variables!D$9,M59,0),"")</f>
        <v>88.976597650584154</v>
      </c>
      <c r="AH59" s="26">
        <f ca="1">IF(R59&lt;&gt;"",IF(AC59&lt;Variables!D$9,S59,0),"")</f>
        <v>247.01413274452489</v>
      </c>
      <c r="AI59" s="26">
        <f ca="1">IF(R59&lt;&gt;"",IF(AC59&lt;Variables!D$9,Y59,0),"")</f>
        <v>212.48489378434988</v>
      </c>
      <c r="AJ59" s="24">
        <f t="shared" ca="1" si="15"/>
        <v>649.31506808406721</v>
      </c>
      <c r="AK59" s="26">
        <f t="shared" ca="1" si="16"/>
        <v>16.333596252534402</v>
      </c>
      <c r="AL59" s="24">
        <f t="shared" ca="1" si="17"/>
        <v>1</v>
      </c>
      <c r="AM59" s="104">
        <f ca="1">IF(AND(R59&lt;"",AC59&lt;Variables!D$9),AC59/(7*24*60),"")</f>
        <v>0.44243728914669755</v>
      </c>
      <c r="AN59" s="18">
        <f t="shared" ca="1" si="18"/>
        <v>1</v>
      </c>
      <c r="AO59" s="24" cm="1">
        <f t="array" aca="1" ref="AO59" ca="1">IF(R59&lt;&gt;"",_xll.RiskBinomial(1,Variables!D$16/100),0)</f>
        <v>0</v>
      </c>
    </row>
    <row r="60" spans="1:41" ht="15" thickBot="1" x14ac:dyDescent="0.4">
      <c r="A60" s="92">
        <v>31</v>
      </c>
      <c r="B60" s="17" cm="1">
        <f t="array" aca="1" ref="B60" ca="1">_xll.RiskExpon(Variables!M$8)</f>
        <v>197.24141469274355</v>
      </c>
      <c r="C60" s="18">
        <f t="shared" ca="1" si="0"/>
        <v>3676.9935141393908</v>
      </c>
      <c r="D60" s="22">
        <f t="shared" ca="1" si="1"/>
        <v>48.952506835400982</v>
      </c>
      <c r="E60" s="17" cm="1">
        <f t="array" aca="1" ref="E60" ca="1">_xll.RiskPert(Variables!J$10,Variables!K$10,Variables!L$10)</f>
        <v>48.952506835401145</v>
      </c>
      <c r="F60" s="1">
        <f t="shared" ca="1" si="2"/>
        <v>3725.9460209747917</v>
      </c>
      <c r="G60" s="1" cm="1">
        <f t="array" aca="1" ref="G60" ca="1">_xll.RiskUniform(Variables!J$12,Variables!L$12)</f>
        <v>68.259129698801445</v>
      </c>
      <c r="H60" s="18">
        <f t="shared" ca="1" si="3"/>
        <v>3794.2051506735934</v>
      </c>
      <c r="I60" s="22">
        <f t="shared" ca="1" si="4"/>
        <v>0</v>
      </c>
      <c r="J60" s="17">
        <f t="shared" ca="1" si="5"/>
        <v>3794.2051506735934</v>
      </c>
      <c r="K60" s="1" cm="1">
        <f t="array" aca="1" ref="K60" ca="1">_xll.RiskWeibull(Variables!J$14,Variables!K$14)</f>
        <v>100.98296492557333</v>
      </c>
      <c r="L60" s="18">
        <f t="shared" ca="1" si="6"/>
        <v>3895.1881155991668</v>
      </c>
      <c r="M60" s="22">
        <f t="shared" ca="1" si="7"/>
        <v>86.950439508235377</v>
      </c>
      <c r="N60" s="17" cm="1">
        <f t="array" aca="1" ref="N60" ca="1">_xll.RiskGamma(Variables!J$16,1/Variables!L$16)</f>
        <v>86.950439508235462</v>
      </c>
      <c r="O60" s="1">
        <f t="shared" ca="1" si="8"/>
        <v>3982.1385551074022</v>
      </c>
      <c r="P60" s="1" cm="1">
        <f t="array" aca="1" ref="P60" ca="1">_xll.RiskUniform(Variables!J$19,Variables!L$19)</f>
        <v>15.430108209030603</v>
      </c>
      <c r="Q60" s="18">
        <f t="shared" ca="1" si="9"/>
        <v>3997.5686633164328</v>
      </c>
      <c r="R60" s="109">
        <f>IF(A60&lt;=(FLOOR(INT(Variables!D$10) / Variables!D$13, 1)*Variables!D$13),IF(R59=Variables!D$13,1,R59+1),"")</f>
        <v>7</v>
      </c>
      <c r="S60" s="110">
        <f t="shared" ca="1" si="10"/>
        <v>107.05867386183445</v>
      </c>
      <c r="T60" s="17">
        <f t="shared" ca="1" si="11"/>
        <v>3997.5686633164328</v>
      </c>
      <c r="U60" s="1">
        <f ca="1">IF(R60&lt;&gt;"",INDEX(T60:T167, MATCH(Variables!D$13,R60:R167,0))-T60,"")</f>
        <v>107.05867386183445</v>
      </c>
      <c r="V60" s="1">
        <f>IF(R60&lt;&gt;"",IF(MOD(R60,Variables!D$13)=0,Variables!D$15,0),"")</f>
        <v>0</v>
      </c>
      <c r="W60" s="1">
        <f>IF(R60&lt;&gt;"",IF(R60=Variables!D$13,T60+V60,0),"")</f>
        <v>0</v>
      </c>
      <c r="X60" s="18">
        <f ca="1">IF(R60&lt;&gt;"",INDEX(W60:W159,MATCH(Variables!D$13,R60:R159,0)),"")</f>
        <v>4224.6273371782672</v>
      </c>
      <c r="Y60" s="22">
        <f t="shared" ca="1" si="12"/>
        <v>235.14053742044416</v>
      </c>
      <c r="Z60" s="17" cm="1">
        <f t="array" ref="Z60">IF(R60&lt;&gt;"",IF(R60=1,_xll.RiskPert(Variables!J$21,Variables!K$21,Variables!L$21),0),"")</f>
        <v>0</v>
      </c>
      <c r="AA60" s="1">
        <f t="shared" ca="1" si="13"/>
        <v>4459.7678745987114</v>
      </c>
      <c r="AB60" s="1" cm="1">
        <f t="array" aca="1" ref="AB60" ca="1">IF(R60&lt;&gt;"",_xll.RiskUniform(Variables!J$23,Variables!L$23),"")</f>
        <v>22.344256887388788</v>
      </c>
      <c r="AC60" s="18">
        <f t="shared" ca="1" si="14"/>
        <v>4482.1121314861002</v>
      </c>
      <c r="AD60" s="24">
        <f ca="1">IF(R60&lt;&gt;"",IF(AC60&lt;Variables!D$9,AC60-C60,0),"")</f>
        <v>805.11861734670947</v>
      </c>
      <c r="AE60" s="26">
        <f ca="1">IF(R60&lt;&gt;"",IF(AC60&lt;Variables!D$9,D60,0),"")</f>
        <v>48.952506835400982</v>
      </c>
      <c r="AF60" s="26">
        <f ca="1">IF(R60&lt;&gt;"",IF(AC60&lt;Variables!D$9,I60,0),"")</f>
        <v>0</v>
      </c>
      <c r="AG60" s="26">
        <f ca="1">IF(R60&lt;&gt;"",IF(AC60&lt;Variables!D$9,M60,0),"")</f>
        <v>86.950439508235377</v>
      </c>
      <c r="AH60" s="26">
        <f ca="1">IF(R60&lt;&gt;"",IF(AC60&lt;Variables!D$9,S60,0),"")</f>
        <v>107.05867386183445</v>
      </c>
      <c r="AI60" s="26">
        <f ca="1">IF(R60&lt;&gt;"",IF(AC60&lt;Variables!D$9,Y60,0),"")</f>
        <v>235.14053742044416</v>
      </c>
      <c r="AJ60" s="24">
        <f t="shared" ca="1" si="15"/>
        <v>478.10215762591497</v>
      </c>
      <c r="AK60" s="26">
        <f t="shared" ca="1" si="16"/>
        <v>13.418643622445158</v>
      </c>
      <c r="AL60" s="24">
        <f t="shared" ca="1" si="17"/>
        <v>1</v>
      </c>
      <c r="AM60" s="104">
        <f ca="1">IF(AND(R60&lt;"",AC60&lt;Variables!D$9),AC60/(7*24*60),"")</f>
        <v>0.44465398129822425</v>
      </c>
      <c r="AN60" s="18">
        <f t="shared" ca="1" si="18"/>
        <v>1</v>
      </c>
      <c r="AO60" s="24" cm="1">
        <f t="array" aca="1" ref="AO60" ca="1">IF(R60&lt;&gt;"",_xll.RiskBinomial(1,Variables!D$16/100),0)</f>
        <v>0</v>
      </c>
    </row>
    <row r="61" spans="1:41" ht="15" thickBot="1" x14ac:dyDescent="0.4">
      <c r="A61" s="92">
        <v>32</v>
      </c>
      <c r="B61" s="17" cm="1">
        <f t="array" aca="1" ref="B61" ca="1">_xll.RiskExpon(Variables!M$8)</f>
        <v>43.750697810175417</v>
      </c>
      <c r="C61" s="18">
        <f t="shared" ca="1" si="0"/>
        <v>3720.7442119495663</v>
      </c>
      <c r="D61" s="22">
        <f t="shared" ca="1" si="1"/>
        <v>122.62678433542533</v>
      </c>
      <c r="E61" s="17" cm="1">
        <f t="array" aca="1" ref="E61" ca="1">_xll.RiskPert(Variables!J$10,Variables!K$10,Variables!L$10)</f>
        <v>49.165845611398083</v>
      </c>
      <c r="F61" s="1">
        <f t="shared" ca="1" si="2"/>
        <v>3843.3709962849916</v>
      </c>
      <c r="G61" s="1" cm="1">
        <f t="array" aca="1" ref="G61" ca="1">_xll.RiskUniform(Variables!J$12,Variables!L$12)</f>
        <v>69.812834122931278</v>
      </c>
      <c r="H61" s="18">
        <f t="shared" ca="1" si="3"/>
        <v>3913.1838304079229</v>
      </c>
      <c r="I61" s="22">
        <f t="shared" ca="1" si="4"/>
        <v>0</v>
      </c>
      <c r="J61" s="17">
        <f t="shared" ca="1" si="5"/>
        <v>3913.1838304079229</v>
      </c>
      <c r="K61" s="1" cm="1">
        <f t="array" aca="1" ref="K61" ca="1">_xll.RiskWeibull(Variables!J$14,Variables!K$14)</f>
        <v>66.714332023959571</v>
      </c>
      <c r="L61" s="18">
        <f t="shared" ca="1" si="6"/>
        <v>3979.8981624318826</v>
      </c>
      <c r="M61" s="22">
        <f t="shared" ca="1" si="7"/>
        <v>105.58130045011285</v>
      </c>
      <c r="N61" s="17" cm="1">
        <f t="array" aca="1" ref="N61" ca="1">_xll.RiskGamma(Variables!J$16,1/Variables!L$16)</f>
        <v>105.58130045011279</v>
      </c>
      <c r="O61" s="1">
        <f t="shared" ca="1" si="8"/>
        <v>4085.4794628819955</v>
      </c>
      <c r="P61" s="1" cm="1">
        <f t="array" aca="1" ref="P61" ca="1">_xll.RiskUniform(Variables!J$19,Variables!L$19)</f>
        <v>19.147874296272089</v>
      </c>
      <c r="Q61" s="18">
        <f t="shared" ca="1" si="9"/>
        <v>4104.6273371782672</v>
      </c>
      <c r="R61" s="109">
        <f>IF(A61&lt;=(FLOOR(INT(Variables!D$10) / Variables!D$13, 1)*Variables!D$13),IF(R60=Variables!D$13,1,R60+1),"")</f>
        <v>8</v>
      </c>
      <c r="S61" s="110">
        <f t="shared" ca="1" si="10"/>
        <v>0</v>
      </c>
      <c r="T61" s="17">
        <f t="shared" ca="1" si="11"/>
        <v>4104.6273371782672</v>
      </c>
      <c r="U61" s="1">
        <f ca="1">IF(R61&lt;&gt;"",INDEX(T61:T168, MATCH(Variables!D$13,R61:R168,0))-T61,"")</f>
        <v>0</v>
      </c>
      <c r="V61" s="1">
        <f>IF(R61&lt;&gt;"",IF(MOD(R61,Variables!D$13)=0,Variables!D$15,0),"")</f>
        <v>120</v>
      </c>
      <c r="W61" s="1">
        <f ca="1">IF(R61&lt;&gt;"",IF(R61=Variables!D$13,T61+V61,0),"")</f>
        <v>4224.6273371782672</v>
      </c>
      <c r="X61" s="18">
        <f ca="1">IF(R61&lt;&gt;"",INDEX(W61:W160,MATCH(Variables!D$13,R61:R160,0)),"")</f>
        <v>4224.6273371782672</v>
      </c>
      <c r="Y61" s="22">
        <f t="shared" ca="1" si="12"/>
        <v>257.484794307833</v>
      </c>
      <c r="Z61" s="17" cm="1">
        <f t="array" ref="Z61">IF(R61&lt;&gt;"",IF(R61=1,_xll.RiskPert(Variables!J$21,Variables!K$21,Variables!L$21),0),"")</f>
        <v>0</v>
      </c>
      <c r="AA61" s="1">
        <f t="shared" ca="1" si="13"/>
        <v>4482.1121314861002</v>
      </c>
      <c r="AB61" s="1" cm="1">
        <f t="array" aca="1" ref="AB61" ca="1">IF(R61&lt;&gt;"",_xll.RiskUniform(Variables!J$23,Variables!L$23),"")</f>
        <v>26.055100542734767</v>
      </c>
      <c r="AC61" s="18">
        <f t="shared" ca="1" si="14"/>
        <v>4508.1672320288353</v>
      </c>
      <c r="AD61" s="24">
        <f ca="1">IF(R61&lt;&gt;"",IF(AC61&lt;Variables!D$9,AC61-C61,0),"")</f>
        <v>787.42302007926901</v>
      </c>
      <c r="AE61" s="26">
        <f ca="1">IF(R61&lt;&gt;"",IF(AC61&lt;Variables!D$9,D61,0),"")</f>
        <v>122.62678433542533</v>
      </c>
      <c r="AF61" s="26">
        <f ca="1">IF(R61&lt;&gt;"",IF(AC61&lt;Variables!D$9,I61,0),"")</f>
        <v>0</v>
      </c>
      <c r="AG61" s="26">
        <f ca="1">IF(R61&lt;&gt;"",IF(AC61&lt;Variables!D$9,M61,0),"")</f>
        <v>105.58130045011285</v>
      </c>
      <c r="AH61" s="26">
        <f ca="1">IF(R61&lt;&gt;"",IF(AC61&lt;Variables!D$9,S61,0),"")</f>
        <v>0</v>
      </c>
      <c r="AI61" s="26">
        <f ca="1">IF(R61&lt;&gt;"",IF(AC61&lt;Variables!D$9,Y61,0),"")</f>
        <v>257.484794307833</v>
      </c>
      <c r="AJ61" s="24">
        <f t="shared" ca="1" si="15"/>
        <v>485.69287909337118</v>
      </c>
      <c r="AK61" s="26">
        <f t="shared" ca="1" si="16"/>
        <v>13.12371700132115</v>
      </c>
      <c r="AL61" s="24">
        <f t="shared" ca="1" si="17"/>
        <v>1</v>
      </c>
      <c r="AM61" s="104">
        <f ca="1">IF(AND(R61&lt;"",AC61&lt;Variables!D$9),AC61/(7*24*60),"")</f>
        <v>0.44723881270127336</v>
      </c>
      <c r="AN61" s="18">
        <f t="shared" ca="1" si="18"/>
        <v>1</v>
      </c>
      <c r="AO61" s="24" cm="1">
        <f t="array" aca="1" ref="AO61" ca="1">IF(R61&lt;&gt;"",_xll.RiskBinomial(1,Variables!D$16/100),0)</f>
        <v>0</v>
      </c>
    </row>
    <row r="62" spans="1:41" ht="15" thickBot="1" x14ac:dyDescent="0.4">
      <c r="A62" s="92">
        <v>33</v>
      </c>
      <c r="B62" s="17" cm="1">
        <f t="array" aca="1" ref="B62" ca="1">_xll.RiskExpon(Variables!M$8)</f>
        <v>107.30593980681142</v>
      </c>
      <c r="C62" s="18">
        <f t="shared" ca="1" si="0"/>
        <v>3828.0501517563775</v>
      </c>
      <c r="D62" s="22">
        <f t="shared" ca="1" si="1"/>
        <v>130.35077722915321</v>
      </c>
      <c r="E62" s="17" cm="1">
        <f t="array" aca="1" ref="E62" ca="1">_xll.RiskPert(Variables!J$10,Variables!K$10,Variables!L$10)</f>
        <v>45.217098577607928</v>
      </c>
      <c r="F62" s="1">
        <f t="shared" ca="1" si="2"/>
        <v>3958.4009289855308</v>
      </c>
      <c r="G62" s="1" cm="1">
        <f t="array" aca="1" ref="G62" ca="1">_xll.RiskUniform(Variables!J$12,Variables!L$12)</f>
        <v>51.513478279053707</v>
      </c>
      <c r="H62" s="18">
        <f t="shared" ca="1" si="3"/>
        <v>4009.9144072645845</v>
      </c>
      <c r="I62" s="22">
        <f t="shared" ca="1" si="4"/>
        <v>0</v>
      </c>
      <c r="J62" s="17">
        <f t="shared" ca="1" si="5"/>
        <v>4009.9144072645845</v>
      </c>
      <c r="K62" s="1" cm="1">
        <f t="array" aca="1" ref="K62" ca="1">_xll.RiskWeibull(Variables!J$14,Variables!K$14)</f>
        <v>110.02227051400524</v>
      </c>
      <c r="L62" s="18">
        <f t="shared" ca="1" si="6"/>
        <v>4119.9366777785899</v>
      </c>
      <c r="M62" s="22">
        <f t="shared" ca="1" si="7"/>
        <v>125.07775116873563</v>
      </c>
      <c r="N62" s="17" cm="1">
        <f t="array" aca="1" ref="N62" ca="1">_xll.RiskGamma(Variables!J$16,1/Variables!L$16)</f>
        <v>125.07775116873596</v>
      </c>
      <c r="O62" s="1">
        <f t="shared" ca="1" si="8"/>
        <v>4245.0144289473255</v>
      </c>
      <c r="P62" s="1" cm="1">
        <f t="array" aca="1" ref="P62" ca="1">_xll.RiskUniform(Variables!J$19,Variables!L$19)</f>
        <v>19.379152102704687</v>
      </c>
      <c r="Q62" s="18">
        <f t="shared" ca="1" si="9"/>
        <v>4264.3935810500307</v>
      </c>
      <c r="R62" s="109">
        <f>IF(A62&lt;=(FLOOR(INT(Variables!D$10) / Variables!D$13, 1)*Variables!D$13),IF(R61=Variables!D$13,1,R61+1),"")</f>
        <v>1</v>
      </c>
      <c r="S62" s="110">
        <f t="shared" ca="1" si="10"/>
        <v>1084.1662542554204</v>
      </c>
      <c r="T62" s="17">
        <f t="shared" ca="1" si="11"/>
        <v>4264.3935810500307</v>
      </c>
      <c r="U62" s="1">
        <f ca="1">IF(R62&lt;&gt;"",INDEX(T62:T169, MATCH(Variables!D$13,R62:R169,0))-T62,"")</f>
        <v>1084.1662542554204</v>
      </c>
      <c r="V62" s="1">
        <f>IF(R62&lt;&gt;"",IF(MOD(R62,Variables!D$13)=0,Variables!D$15,0),"")</f>
        <v>0</v>
      </c>
      <c r="W62" s="1">
        <f>IF(R62&lt;&gt;"",IF(R62=Variables!D$13,T62+V62,0),"")</f>
        <v>0</v>
      </c>
      <c r="X62" s="18">
        <f ca="1">IF(R62&lt;&gt;"",INDEX(W62:W161,MATCH(Variables!D$13,R62:R161,0)),"")</f>
        <v>5468.5598353054511</v>
      </c>
      <c r="Y62" s="22">
        <f t="shared" ca="1" si="12"/>
        <v>112.54591348754366</v>
      </c>
      <c r="Z62" s="17" cm="1">
        <f t="array" aca="1" ref="Z62" ca="1">IF(R62&lt;&gt;"",IF(R62=1,_xll.RiskPert(Variables!J$21,Variables!K$21,Variables!L$21),0),"")</f>
        <v>112.54591348754374</v>
      </c>
      <c r="AA62" s="1">
        <f t="shared" ca="1" si="13"/>
        <v>5581.1057487929947</v>
      </c>
      <c r="AB62" s="1" cm="1">
        <f t="array" aca="1" ref="AB62" ca="1">IF(R62&lt;&gt;"",_xll.RiskUniform(Variables!J$23,Variables!L$23),"")</f>
        <v>27.979586205687283</v>
      </c>
      <c r="AC62" s="18">
        <f t="shared" ca="1" si="14"/>
        <v>5609.0853349986819</v>
      </c>
      <c r="AD62" s="24">
        <f ca="1">IF(R62&lt;&gt;"",IF(AC62&lt;Variables!D$9,AC62-C62,0),"")</f>
        <v>1781.0351832423044</v>
      </c>
      <c r="AE62" s="26">
        <f ca="1">IF(R62&lt;&gt;"",IF(AC62&lt;Variables!D$9,D62,0),"")</f>
        <v>130.35077722915321</v>
      </c>
      <c r="AF62" s="26">
        <f ca="1">IF(R62&lt;&gt;"",IF(AC62&lt;Variables!D$9,I62,0),"")</f>
        <v>0</v>
      </c>
      <c r="AG62" s="26">
        <f ca="1">IF(R62&lt;&gt;"",IF(AC62&lt;Variables!D$9,M62,0),"")</f>
        <v>125.07775116873563</v>
      </c>
      <c r="AH62" s="26">
        <f ca="1">IF(R62&lt;&gt;"",IF(AC62&lt;Variables!D$9,S62,0),"")</f>
        <v>1084.1662542554204</v>
      </c>
      <c r="AI62" s="26">
        <f ca="1">IF(R62&lt;&gt;"",IF(AC62&lt;Variables!D$9,Y62,0),"")</f>
        <v>112.54591348754366</v>
      </c>
      <c r="AJ62" s="24">
        <f t="shared" ca="1" si="15"/>
        <v>1452.1406961408529</v>
      </c>
      <c r="AK62" s="26">
        <f t="shared" ca="1" si="16"/>
        <v>29.683919720705074</v>
      </c>
      <c r="AL62" s="24">
        <f t="shared" ca="1" si="17"/>
        <v>0</v>
      </c>
      <c r="AM62" s="104">
        <f ca="1">IF(AND(R62&lt;"",AC62&lt;Variables!D$9),AC62/(7*24*60),"")</f>
        <v>0.55645687847209147</v>
      </c>
      <c r="AN62" s="18">
        <f t="shared" ca="1" si="18"/>
        <v>1</v>
      </c>
      <c r="AO62" s="24" cm="1">
        <f t="array" aca="1" ref="AO62" ca="1">IF(R62&lt;&gt;"",_xll.RiskBinomial(1,Variables!D$16/100),0)</f>
        <v>0</v>
      </c>
    </row>
    <row r="63" spans="1:41" ht="15" thickBot="1" x14ac:dyDescent="0.4">
      <c r="A63" s="92">
        <v>34</v>
      </c>
      <c r="B63" s="17" cm="1">
        <f t="array" aca="1" ref="B63" ca="1">_xll.RiskExpon(Variables!M$8)</f>
        <v>43.511027573735348</v>
      </c>
      <c r="C63" s="18">
        <f t="shared" ca="1" si="0"/>
        <v>3871.5611793301127</v>
      </c>
      <c r="D63" s="22">
        <f t="shared" ca="1" si="1"/>
        <v>181.79499299189683</v>
      </c>
      <c r="E63" s="17" cm="1">
        <f t="array" aca="1" ref="E63" ca="1">_xll.RiskPert(Variables!J$10,Variables!K$10,Variables!L$10)</f>
        <v>43.441765057425215</v>
      </c>
      <c r="F63" s="1">
        <f t="shared" ca="1" si="2"/>
        <v>4053.3561723220096</v>
      </c>
      <c r="G63" s="1" cm="1">
        <f t="array" aca="1" ref="G63" ca="1">_xll.RiskUniform(Variables!J$12,Variables!L$12)</f>
        <v>64.459545699213677</v>
      </c>
      <c r="H63" s="18">
        <f t="shared" ca="1" si="3"/>
        <v>4117.8157180212229</v>
      </c>
      <c r="I63" s="22">
        <f t="shared" ca="1" si="4"/>
        <v>0</v>
      </c>
      <c r="J63" s="17">
        <f t="shared" ca="1" si="5"/>
        <v>4117.8157180212229</v>
      </c>
      <c r="K63" s="1" cm="1">
        <f t="array" aca="1" ref="K63" ca="1">_xll.RiskWeibull(Variables!J$14,Variables!K$14)</f>
        <v>97.396828988453976</v>
      </c>
      <c r="L63" s="18">
        <f t="shared" ca="1" si="6"/>
        <v>4215.2125470096771</v>
      </c>
      <c r="M63" s="22">
        <f t="shared" ca="1" si="7"/>
        <v>93.983425743778753</v>
      </c>
      <c r="N63" s="17" cm="1">
        <f t="array" aca="1" ref="N63" ca="1">_xll.RiskGamma(Variables!J$16,1/Variables!L$16)</f>
        <v>93.983425743778454</v>
      </c>
      <c r="O63" s="1">
        <f t="shared" ca="1" si="8"/>
        <v>4309.1959727534559</v>
      </c>
      <c r="P63" s="1" cm="1">
        <f t="array" aca="1" ref="P63" ca="1">_xll.RiskUniform(Variables!J$19,Variables!L$19)</f>
        <v>23.195671140806446</v>
      </c>
      <c r="Q63" s="18">
        <f t="shared" ca="1" si="9"/>
        <v>4332.3916438942624</v>
      </c>
      <c r="R63" s="109">
        <f>IF(A63&lt;=(FLOOR(INT(Variables!D$10) / Variables!D$13, 1)*Variables!D$13),IF(R62=Variables!D$13,1,R62+1),"")</f>
        <v>2</v>
      </c>
      <c r="S63" s="110">
        <f t="shared" ca="1" si="10"/>
        <v>1016.1681914111887</v>
      </c>
      <c r="T63" s="17">
        <f t="shared" ca="1" si="11"/>
        <v>4332.3916438942624</v>
      </c>
      <c r="U63" s="1">
        <f ca="1">IF(R63&lt;&gt;"",INDEX(T63:T170, MATCH(Variables!D$13,R63:R170,0))-T63,"")</f>
        <v>1016.1681914111887</v>
      </c>
      <c r="V63" s="1">
        <f>IF(R63&lt;&gt;"",IF(MOD(R63,Variables!D$13)=0,Variables!D$15,0),"")</f>
        <v>0</v>
      </c>
      <c r="W63" s="1">
        <f>IF(R63&lt;&gt;"",IF(R63=Variables!D$13,T63+V63,0),"")</f>
        <v>0</v>
      </c>
      <c r="X63" s="18">
        <f ca="1">IF(R63&lt;&gt;"",INDEX(W63:W162,MATCH(Variables!D$13,R63:R162,0)),"")</f>
        <v>5468.5598353054511</v>
      </c>
      <c r="Y63" s="22">
        <f t="shared" ca="1" si="12"/>
        <v>140.52549969323081</v>
      </c>
      <c r="Z63" s="17" cm="1">
        <f t="array" ref="Z63">IF(R63&lt;&gt;"",IF(R63=1,_xll.RiskPert(Variables!J$21,Variables!K$21,Variables!L$21),0),"")</f>
        <v>0</v>
      </c>
      <c r="AA63" s="1">
        <f t="shared" ca="1" si="13"/>
        <v>5609.0853349986819</v>
      </c>
      <c r="AB63" s="1" cm="1">
        <f t="array" aca="1" ref="AB63" ca="1">IF(R63&lt;&gt;"",_xll.RiskUniform(Variables!J$23,Variables!L$23),"")</f>
        <v>28.173331493625412</v>
      </c>
      <c r="AC63" s="18">
        <f t="shared" ca="1" si="14"/>
        <v>5637.2586664923074</v>
      </c>
      <c r="AD63" s="24">
        <f ca="1">IF(R63&lt;&gt;"",IF(AC63&lt;Variables!D$9,AC63-C63,0),"")</f>
        <v>1765.6974871621946</v>
      </c>
      <c r="AE63" s="26">
        <f ca="1">IF(R63&lt;&gt;"",IF(AC63&lt;Variables!D$9,D63,0),"")</f>
        <v>181.79499299189683</v>
      </c>
      <c r="AF63" s="26">
        <f ca="1">IF(R63&lt;&gt;"",IF(AC63&lt;Variables!D$9,I63,0),"")</f>
        <v>0</v>
      </c>
      <c r="AG63" s="26">
        <f ca="1">IF(R63&lt;&gt;"",IF(AC63&lt;Variables!D$9,M63,0),"")</f>
        <v>93.983425743778753</v>
      </c>
      <c r="AH63" s="26">
        <f ca="1">IF(R63&lt;&gt;"",IF(AC63&lt;Variables!D$9,S63,0),"")</f>
        <v>1016.1681914111887</v>
      </c>
      <c r="AI63" s="26">
        <f ca="1">IF(R63&lt;&gt;"",IF(AC63&lt;Variables!D$9,Y63,0),"")</f>
        <v>140.52549969323081</v>
      </c>
      <c r="AJ63" s="24">
        <f t="shared" ca="1" si="15"/>
        <v>1432.4721098400951</v>
      </c>
      <c r="AK63" s="26">
        <f t="shared" ca="1" si="16"/>
        <v>29.428291452703245</v>
      </c>
      <c r="AL63" s="24">
        <f t="shared" ca="1" si="17"/>
        <v>0</v>
      </c>
      <c r="AM63" s="104">
        <f ca="1">IF(AND(R63&lt;"",AC63&lt;Variables!D$9),AC63/(7*24*60),"")</f>
        <v>0.55925185183455428</v>
      </c>
      <c r="AN63" s="18">
        <f t="shared" ca="1" si="18"/>
        <v>1</v>
      </c>
      <c r="AO63" s="24" cm="1">
        <f t="array" aca="1" ref="AO63" ca="1">IF(R63&lt;&gt;"",_xll.RiskBinomial(1,Variables!D$16/100),0)</f>
        <v>0</v>
      </c>
    </row>
    <row r="64" spans="1:41" ht="15" thickBot="1" x14ac:dyDescent="0.4">
      <c r="A64" s="92">
        <v>35</v>
      </c>
      <c r="B64" s="17" cm="1">
        <f t="array" aca="1" ref="B64" ca="1">_xll.RiskExpon(Variables!M$8)</f>
        <v>8.8945122553174265</v>
      </c>
      <c r="C64" s="18">
        <f t="shared" ca="1" si="0"/>
        <v>3880.45569158543</v>
      </c>
      <c r="D64" s="22">
        <f t="shared" ca="1" si="1"/>
        <v>281.61842984890609</v>
      </c>
      <c r="E64" s="17" cm="1">
        <f t="array" aca="1" ref="E64" ca="1">_xll.RiskPert(Variables!J$10,Variables!K$10,Variables!L$10)</f>
        <v>44.258403413112788</v>
      </c>
      <c r="F64" s="1">
        <f t="shared" ca="1" si="2"/>
        <v>4162.0741214343361</v>
      </c>
      <c r="G64" s="1" cm="1">
        <f t="array" aca="1" ref="G64" ca="1">_xll.RiskUniform(Variables!J$12,Variables!L$12)</f>
        <v>50.378225629981429</v>
      </c>
      <c r="H64" s="18">
        <f t="shared" ca="1" si="3"/>
        <v>4212.4523470643171</v>
      </c>
      <c r="I64" s="22">
        <f t="shared" ca="1" si="4"/>
        <v>0</v>
      </c>
      <c r="J64" s="17">
        <f t="shared" ca="1" si="5"/>
        <v>4212.4523470643171</v>
      </c>
      <c r="K64" s="1" cm="1">
        <f t="array" aca="1" ref="K64" ca="1">_xll.RiskWeibull(Variables!J$14,Variables!K$14)</f>
        <v>109.90727513516971</v>
      </c>
      <c r="L64" s="18">
        <f t="shared" ca="1" si="6"/>
        <v>4322.3596221994867</v>
      </c>
      <c r="M64" s="22">
        <f t="shared" ca="1" si="7"/>
        <v>175.29045336391209</v>
      </c>
      <c r="N64" s="17" cm="1">
        <f t="array" aca="1" ref="N64" ca="1">_xll.RiskGamma(Variables!J$16,1/Variables!L$16)</f>
        <v>175.29045336391206</v>
      </c>
      <c r="O64" s="1">
        <f t="shared" ca="1" si="8"/>
        <v>4497.6500755633988</v>
      </c>
      <c r="P64" s="1" cm="1">
        <f t="array" aca="1" ref="P64" ca="1">_xll.RiskUniform(Variables!J$19,Variables!L$19)</f>
        <v>24.620803770940078</v>
      </c>
      <c r="Q64" s="18">
        <f t="shared" ca="1" si="9"/>
        <v>4522.270879334339</v>
      </c>
      <c r="R64" s="109">
        <f>IF(A64&lt;=(FLOOR(INT(Variables!D$10) / Variables!D$13, 1)*Variables!D$13),IF(R63=Variables!D$13,1,R63+1),"")</f>
        <v>3</v>
      </c>
      <c r="S64" s="110">
        <f t="shared" ca="1" si="10"/>
        <v>826.28895597111205</v>
      </c>
      <c r="T64" s="17">
        <f t="shared" ca="1" si="11"/>
        <v>4522.270879334339</v>
      </c>
      <c r="U64" s="1">
        <f ca="1">IF(R64&lt;&gt;"",INDEX(T64:T171, MATCH(Variables!D$13,R64:R171,0))-T64,"")</f>
        <v>826.28895597111205</v>
      </c>
      <c r="V64" s="1">
        <f>IF(R64&lt;&gt;"",IF(MOD(R64,Variables!D$13)=0,Variables!D$15,0),"")</f>
        <v>0</v>
      </c>
      <c r="W64" s="1">
        <f>IF(R64&lt;&gt;"",IF(R64=Variables!D$13,T64+V64,0),"")</f>
        <v>0</v>
      </c>
      <c r="X64" s="18">
        <f ca="1">IF(R64&lt;&gt;"",INDEX(W64:W163,MATCH(Variables!D$13,R64:R163,0)),"")</f>
        <v>5468.5598353054511</v>
      </c>
      <c r="Y64" s="22">
        <f t="shared" ca="1" si="12"/>
        <v>168.6988311868563</v>
      </c>
      <c r="Z64" s="17" cm="1">
        <f t="array" ref="Z64">IF(R64&lt;&gt;"",IF(R64=1,_xll.RiskPert(Variables!J$21,Variables!K$21,Variables!L$21),0),"")</f>
        <v>0</v>
      </c>
      <c r="AA64" s="1">
        <f t="shared" ca="1" si="13"/>
        <v>5637.2586664923074</v>
      </c>
      <c r="AB64" s="1" cm="1">
        <f t="array" aca="1" ref="AB64" ca="1">IF(R64&lt;&gt;"",_xll.RiskUniform(Variables!J$23,Variables!L$23),"")</f>
        <v>23.970120055713039</v>
      </c>
      <c r="AC64" s="18">
        <f t="shared" ca="1" si="14"/>
        <v>5661.2287865480203</v>
      </c>
      <c r="AD64" s="24">
        <f ca="1">IF(R64&lt;&gt;"",IF(AC64&lt;Variables!D$9,AC64-C64,0),"")</f>
        <v>1780.7730949625902</v>
      </c>
      <c r="AE64" s="26">
        <f ca="1">IF(R64&lt;&gt;"",IF(AC64&lt;Variables!D$9,D64,0),"")</f>
        <v>281.61842984890609</v>
      </c>
      <c r="AF64" s="26">
        <f ca="1">IF(R64&lt;&gt;"",IF(AC64&lt;Variables!D$9,I64,0),"")</f>
        <v>0</v>
      </c>
      <c r="AG64" s="26">
        <f ca="1">IF(R64&lt;&gt;"",IF(AC64&lt;Variables!D$9,M64,0),"")</f>
        <v>175.29045336391209</v>
      </c>
      <c r="AH64" s="26">
        <f ca="1">IF(R64&lt;&gt;"",IF(AC64&lt;Variables!D$9,S64,0),"")</f>
        <v>826.28895597111205</v>
      </c>
      <c r="AI64" s="26">
        <f ca="1">IF(R64&lt;&gt;"",IF(AC64&lt;Variables!D$9,Y64,0),"")</f>
        <v>168.6988311868563</v>
      </c>
      <c r="AJ64" s="24">
        <f t="shared" ca="1" si="15"/>
        <v>1451.8966703707865</v>
      </c>
      <c r="AK64" s="26">
        <f t="shared" ca="1" si="16"/>
        <v>29.679551582709838</v>
      </c>
      <c r="AL64" s="24">
        <f t="shared" ca="1" si="17"/>
        <v>0</v>
      </c>
      <c r="AM64" s="104">
        <f ca="1">IF(AND(R64&lt;"",AC64&lt;Variables!D$9),AC64/(7*24*60),"")</f>
        <v>0.56162983993531945</v>
      </c>
      <c r="AN64" s="18">
        <f t="shared" ca="1" si="18"/>
        <v>1</v>
      </c>
      <c r="AO64" s="24" cm="1">
        <f t="array" aca="1" ref="AO64" ca="1">IF(R64&lt;&gt;"",_xll.RiskBinomial(1,Variables!D$16/100),0)</f>
        <v>0</v>
      </c>
    </row>
    <row r="65" spans="1:41" ht="15" thickBot="1" x14ac:dyDescent="0.4">
      <c r="A65" s="92">
        <v>36</v>
      </c>
      <c r="B65" s="17" cm="1">
        <f t="array" aca="1" ref="B65" ca="1">_xll.RiskExpon(Variables!M$8)</f>
        <v>54.183762434769974</v>
      </c>
      <c r="C65" s="18">
        <f t="shared" ca="1" si="0"/>
        <v>3934.6394540202</v>
      </c>
      <c r="D65" s="22">
        <f t="shared" ca="1" si="1"/>
        <v>334.69589182794243</v>
      </c>
      <c r="E65" s="17" cm="1">
        <f t="array" aca="1" ref="E65" ca="1">_xll.RiskPert(Variables!J$10,Variables!K$10,Variables!L$10)</f>
        <v>56.882998783825606</v>
      </c>
      <c r="F65" s="1">
        <f t="shared" ca="1" si="2"/>
        <v>4269.3353458481424</v>
      </c>
      <c r="G65" s="1" cm="1">
        <f t="array" aca="1" ref="G65" ca="1">_xll.RiskUniform(Variables!J$12,Variables!L$12)</f>
        <v>54.198652458475927</v>
      </c>
      <c r="H65" s="18">
        <f t="shared" ca="1" si="3"/>
        <v>4323.5339983066187</v>
      </c>
      <c r="I65" s="22">
        <f t="shared" ca="1" si="4"/>
        <v>0</v>
      </c>
      <c r="J65" s="17">
        <f t="shared" ca="1" si="5"/>
        <v>4323.5339983066187</v>
      </c>
      <c r="K65" s="1" cm="1">
        <f t="array" aca="1" ref="K65" ca="1">_xll.RiskWeibull(Variables!J$14,Variables!K$14)</f>
        <v>104.57890757145556</v>
      </c>
      <c r="L65" s="18">
        <f t="shared" ca="1" si="6"/>
        <v>4428.1129058780743</v>
      </c>
      <c r="M65" s="22">
        <f t="shared" ca="1" si="7"/>
        <v>148.75665608956024</v>
      </c>
      <c r="N65" s="17" cm="1">
        <f t="array" aca="1" ref="N65" ca="1">_xll.RiskGamma(Variables!J$16,1/Variables!L$16)</f>
        <v>148.75665608956055</v>
      </c>
      <c r="O65" s="1">
        <f t="shared" ca="1" si="8"/>
        <v>4576.8695619676346</v>
      </c>
      <c r="P65" s="1" cm="1">
        <f t="array" aca="1" ref="P65" ca="1">_xll.RiskUniform(Variables!J$19,Variables!L$19)</f>
        <v>20.841654873923375</v>
      </c>
      <c r="Q65" s="18">
        <f t="shared" ca="1" si="9"/>
        <v>4597.7112168415579</v>
      </c>
      <c r="R65" s="109">
        <f>IF(A65&lt;=(FLOOR(INT(Variables!D$10) / Variables!D$13, 1)*Variables!D$13),IF(R64=Variables!D$13,1,R64+1),"")</f>
        <v>4</v>
      </c>
      <c r="S65" s="110">
        <f t="shared" ca="1" si="10"/>
        <v>750.84861846389322</v>
      </c>
      <c r="T65" s="17">
        <f t="shared" ca="1" si="11"/>
        <v>4597.7112168415579</v>
      </c>
      <c r="U65" s="1">
        <f ca="1">IF(R65&lt;&gt;"",INDEX(T65:T172, MATCH(Variables!D$13,R65:R172,0))-T65,"")</f>
        <v>750.84861846389322</v>
      </c>
      <c r="V65" s="1">
        <f>IF(R65&lt;&gt;"",IF(MOD(R65,Variables!D$13)=0,Variables!D$15,0),"")</f>
        <v>0</v>
      </c>
      <c r="W65" s="1">
        <f>IF(R65&lt;&gt;"",IF(R65=Variables!D$13,T65+V65,0),"")</f>
        <v>0</v>
      </c>
      <c r="X65" s="18">
        <f ca="1">IF(R65&lt;&gt;"",INDEX(W65:W164,MATCH(Variables!D$13,R65:R164,0)),"")</f>
        <v>5468.5598353054511</v>
      </c>
      <c r="Y65" s="22">
        <f t="shared" ca="1" si="12"/>
        <v>192.66895124256916</v>
      </c>
      <c r="Z65" s="17" cm="1">
        <f t="array" ref="Z65">IF(R65&lt;&gt;"",IF(R65=1,_xll.RiskPert(Variables!J$21,Variables!K$21,Variables!L$21),0),"")</f>
        <v>0</v>
      </c>
      <c r="AA65" s="1">
        <f t="shared" ca="1" si="13"/>
        <v>5661.2287865480203</v>
      </c>
      <c r="AB65" s="1" cm="1">
        <f t="array" aca="1" ref="AB65" ca="1">IF(R65&lt;&gt;"",_xll.RiskUniform(Variables!J$23,Variables!L$23),"")</f>
        <v>28.666926152987639</v>
      </c>
      <c r="AC65" s="18">
        <f t="shared" ca="1" si="14"/>
        <v>5689.8957127010081</v>
      </c>
      <c r="AD65" s="24">
        <f ca="1">IF(R65&lt;&gt;"",IF(AC65&lt;Variables!D$9,AC65-C65,0),"")</f>
        <v>1755.2562586808081</v>
      </c>
      <c r="AE65" s="26">
        <f ca="1">IF(R65&lt;&gt;"",IF(AC65&lt;Variables!D$9,D65,0),"")</f>
        <v>334.69589182794243</v>
      </c>
      <c r="AF65" s="26">
        <f ca="1">IF(R65&lt;&gt;"",IF(AC65&lt;Variables!D$9,I65,0),"")</f>
        <v>0</v>
      </c>
      <c r="AG65" s="26">
        <f ca="1">IF(R65&lt;&gt;"",IF(AC65&lt;Variables!D$9,M65,0),"")</f>
        <v>148.75665608956024</v>
      </c>
      <c r="AH65" s="26">
        <f ca="1">IF(R65&lt;&gt;"",IF(AC65&lt;Variables!D$9,S65,0),"")</f>
        <v>750.84861846389322</v>
      </c>
      <c r="AI65" s="26">
        <f ca="1">IF(R65&lt;&gt;"",IF(AC65&lt;Variables!D$9,Y65,0),"")</f>
        <v>192.66895124256916</v>
      </c>
      <c r="AJ65" s="24">
        <f t="shared" ca="1" si="15"/>
        <v>1426.9701176239651</v>
      </c>
      <c r="AK65" s="26">
        <f t="shared" ca="1" si="16"/>
        <v>29.254270978013469</v>
      </c>
      <c r="AL65" s="24">
        <f t="shared" ca="1" si="17"/>
        <v>0</v>
      </c>
      <c r="AM65" s="104">
        <f ca="1">IF(AND(R65&lt;"",AC65&lt;Variables!D$9),AC65/(7*24*60),"")</f>
        <v>0.56447378102192536</v>
      </c>
      <c r="AN65" s="18">
        <f t="shared" ca="1" si="18"/>
        <v>1</v>
      </c>
      <c r="AO65" s="24" cm="1">
        <f t="array" aca="1" ref="AO65" ca="1">IF(R65&lt;&gt;"",_xll.RiskBinomial(1,Variables!D$16/100),0)</f>
        <v>0</v>
      </c>
    </row>
    <row r="66" spans="1:41" ht="15" thickBot="1" x14ac:dyDescent="0.4">
      <c r="A66" s="92">
        <v>37</v>
      </c>
      <c r="B66" s="17" cm="1">
        <f t="array" aca="1" ref="B66" ca="1">_xll.RiskExpon(Variables!M$8)</f>
        <v>405.64148321453047</v>
      </c>
      <c r="C66" s="18">
        <f t="shared" ca="1" si="0"/>
        <v>4340.2809372347301</v>
      </c>
      <c r="D66" s="22">
        <f t="shared" ca="1" si="1"/>
        <v>48.862740701908479</v>
      </c>
      <c r="E66" s="17" cm="1">
        <f t="array" aca="1" ref="E66" ca="1">_xll.RiskPert(Variables!J$10,Variables!K$10,Variables!L$10)</f>
        <v>48.862740701908287</v>
      </c>
      <c r="F66" s="1">
        <f t="shared" ca="1" si="2"/>
        <v>4389.1436779366386</v>
      </c>
      <c r="G66" s="1" cm="1">
        <f t="array" aca="1" ref="G66" ca="1">_xll.RiskUniform(Variables!J$12,Variables!L$12)</f>
        <v>64.323884138841763</v>
      </c>
      <c r="H66" s="18">
        <f t="shared" ca="1" si="3"/>
        <v>4453.4675620754806</v>
      </c>
      <c r="I66" s="22">
        <f t="shared" ca="1" si="4"/>
        <v>0</v>
      </c>
      <c r="J66" s="17">
        <f t="shared" ca="1" si="5"/>
        <v>4453.4675620754806</v>
      </c>
      <c r="K66" s="1" cm="1">
        <f t="array" aca="1" ref="K66" ca="1">_xll.RiskWeibull(Variables!J$14,Variables!K$14)</f>
        <v>123.52378028402265</v>
      </c>
      <c r="L66" s="18">
        <f t="shared" ca="1" si="6"/>
        <v>4576.9913423595035</v>
      </c>
      <c r="M66" s="22">
        <f t="shared" ca="1" si="7"/>
        <v>39.765371355016214</v>
      </c>
      <c r="N66" s="17" cm="1">
        <f t="array" aca="1" ref="N66" ca="1">_xll.RiskGamma(Variables!J$16,1/Variables!L$16)</f>
        <v>39.765371355016356</v>
      </c>
      <c r="O66" s="1">
        <f t="shared" ca="1" si="8"/>
        <v>4616.7567137145197</v>
      </c>
      <c r="P66" s="1" cm="1">
        <f t="array" aca="1" ref="P66" ca="1">_xll.RiskUniform(Variables!J$19,Variables!L$19)</f>
        <v>17.945765981130187</v>
      </c>
      <c r="Q66" s="18">
        <f t="shared" ca="1" si="9"/>
        <v>4634.7024796956503</v>
      </c>
      <c r="R66" s="109">
        <f>IF(A66&lt;=(FLOOR(INT(Variables!D$10) / Variables!D$13, 1)*Variables!D$13),IF(R65=Variables!D$13,1,R65+1),"")</f>
        <v>5</v>
      </c>
      <c r="S66" s="110">
        <f t="shared" ca="1" si="10"/>
        <v>713.85735560980083</v>
      </c>
      <c r="T66" s="17">
        <f t="shared" ca="1" si="11"/>
        <v>4634.7024796956503</v>
      </c>
      <c r="U66" s="1">
        <f ca="1">IF(R66&lt;&gt;"",INDEX(T66:T173, MATCH(Variables!D$13,R66:R173,0))-T66,"")</f>
        <v>713.85735560980083</v>
      </c>
      <c r="V66" s="1">
        <f>IF(R66&lt;&gt;"",IF(MOD(R66,Variables!D$13)=0,Variables!D$15,0),"")</f>
        <v>0</v>
      </c>
      <c r="W66" s="1">
        <f>IF(R66&lt;&gt;"",IF(R66=Variables!D$13,T66+V66,0),"")</f>
        <v>0</v>
      </c>
      <c r="X66" s="18">
        <f ca="1">IF(R66&lt;&gt;"",INDEX(W66:W165,MATCH(Variables!D$13,R66:R165,0)),"")</f>
        <v>5468.5598353054511</v>
      </c>
      <c r="Y66" s="22">
        <f t="shared" ca="1" si="12"/>
        <v>221.33587739555696</v>
      </c>
      <c r="Z66" s="17" cm="1">
        <f t="array" ref="Z66">IF(R66&lt;&gt;"",IF(R66=1,_xll.RiskPert(Variables!J$21,Variables!K$21,Variables!L$21),0),"")</f>
        <v>0</v>
      </c>
      <c r="AA66" s="1">
        <f t="shared" ca="1" si="13"/>
        <v>5689.8957127010081</v>
      </c>
      <c r="AB66" s="1" cm="1">
        <f t="array" aca="1" ref="AB66" ca="1">IF(R66&lt;&gt;"",_xll.RiskUniform(Variables!J$23,Variables!L$23),"")</f>
        <v>22.644907319326613</v>
      </c>
      <c r="AC66" s="18">
        <f t="shared" ca="1" si="14"/>
        <v>5712.5406200203342</v>
      </c>
      <c r="AD66" s="24">
        <f ca="1">IF(R66&lt;&gt;"",IF(AC66&lt;Variables!D$9,AC66-C66,0),"")</f>
        <v>1372.2596827856041</v>
      </c>
      <c r="AE66" s="26">
        <f ca="1">IF(R66&lt;&gt;"",IF(AC66&lt;Variables!D$9,D66,0),"")</f>
        <v>48.862740701908479</v>
      </c>
      <c r="AF66" s="26">
        <f ca="1">IF(R66&lt;&gt;"",IF(AC66&lt;Variables!D$9,I66,0),"")</f>
        <v>0</v>
      </c>
      <c r="AG66" s="26">
        <f ca="1">IF(R66&lt;&gt;"",IF(AC66&lt;Variables!D$9,M66,0),"")</f>
        <v>39.765371355016214</v>
      </c>
      <c r="AH66" s="26">
        <f ca="1">IF(R66&lt;&gt;"",IF(AC66&lt;Variables!D$9,S66,0),"")</f>
        <v>713.85735560980083</v>
      </c>
      <c r="AI66" s="26">
        <f ca="1">IF(R66&lt;&gt;"",IF(AC66&lt;Variables!D$9,Y66,0),"")</f>
        <v>221.33587739555696</v>
      </c>
      <c r="AJ66" s="24">
        <f t="shared" ca="1" si="15"/>
        <v>1023.8213450622825</v>
      </c>
      <c r="AK66" s="26">
        <f t="shared" ca="1" si="16"/>
        <v>22.870994713093403</v>
      </c>
      <c r="AL66" s="24">
        <f t="shared" ca="1" si="17"/>
        <v>1</v>
      </c>
      <c r="AM66" s="104">
        <f ca="1">IF(AND(R66&lt;"",AC66&lt;Variables!D$9),AC66/(7*24*60),"")</f>
        <v>0.56672029960519188</v>
      </c>
      <c r="AN66" s="18">
        <f t="shared" ca="1" si="18"/>
        <v>1</v>
      </c>
      <c r="AO66" s="24" cm="1">
        <f t="array" aca="1" ref="AO66" ca="1">IF(R66&lt;&gt;"",_xll.RiskBinomial(1,Variables!D$16/100),0)</f>
        <v>0</v>
      </c>
    </row>
    <row r="67" spans="1:41" ht="15" thickBot="1" x14ac:dyDescent="0.4">
      <c r="A67" s="92">
        <v>38</v>
      </c>
      <c r="B67" s="17" cm="1">
        <f t="array" aca="1" ref="B67" ca="1">_xll.RiskExpon(Variables!M$8)</f>
        <v>37.400371239097289</v>
      </c>
      <c r="C67" s="18">
        <f t="shared" ca="1" si="0"/>
        <v>4377.6813084738278</v>
      </c>
      <c r="D67" s="22">
        <f t="shared" ca="1" si="1"/>
        <v>129.47749684167138</v>
      </c>
      <c r="E67" s="17" cm="1">
        <f t="array" aca="1" ref="E67" ca="1">_xll.RiskPert(Variables!J$10,Variables!K$10,Variables!L$10)</f>
        <v>53.69124324001816</v>
      </c>
      <c r="F67" s="1">
        <f t="shared" ca="1" si="2"/>
        <v>4507.1588053154992</v>
      </c>
      <c r="G67" s="1" cm="1">
        <f t="array" aca="1" ref="G67" ca="1">_xll.RiskUniform(Variables!J$12,Variables!L$12)</f>
        <v>58.947988873987569</v>
      </c>
      <c r="H67" s="18">
        <f t="shared" ca="1" si="3"/>
        <v>4566.1067941894871</v>
      </c>
      <c r="I67" s="22">
        <f t="shared" ca="1" si="4"/>
        <v>0</v>
      </c>
      <c r="J67" s="17">
        <f t="shared" ca="1" si="5"/>
        <v>4566.1067941894871</v>
      </c>
      <c r="K67" s="1" cm="1">
        <f t="array" aca="1" ref="K67" ca="1">_xll.RiskWeibull(Variables!J$14,Variables!K$14)</f>
        <v>106.18453681992628</v>
      </c>
      <c r="L67" s="18">
        <f t="shared" ca="1" si="6"/>
        <v>4672.2913310094136</v>
      </c>
      <c r="M67" s="22">
        <f t="shared" ca="1" si="7"/>
        <v>156.00204377615682</v>
      </c>
      <c r="N67" s="17" cm="1">
        <f t="array" aca="1" ref="N67" ca="1">_xll.RiskGamma(Variables!J$16,1/Variables!L$16)</f>
        <v>156.00204377615714</v>
      </c>
      <c r="O67" s="1">
        <f t="shared" ca="1" si="8"/>
        <v>4828.2933747855704</v>
      </c>
      <c r="P67" s="1" cm="1">
        <f t="array" aca="1" ref="P67" ca="1">_xll.RiskUniform(Variables!J$19,Variables!L$19)</f>
        <v>19.861249831789742</v>
      </c>
      <c r="Q67" s="18">
        <f t="shared" ca="1" si="9"/>
        <v>4848.1546246173602</v>
      </c>
      <c r="R67" s="109">
        <f>IF(A67&lt;=(FLOOR(INT(Variables!D$10) / Variables!D$13, 1)*Variables!D$13),IF(R66=Variables!D$13,1,R66+1),"")</f>
        <v>6</v>
      </c>
      <c r="S67" s="110">
        <f t="shared" ca="1" si="10"/>
        <v>500.40521068809085</v>
      </c>
      <c r="T67" s="17">
        <f t="shared" ca="1" si="11"/>
        <v>4848.1546246173602</v>
      </c>
      <c r="U67" s="1">
        <f ca="1">IF(R67&lt;&gt;"",INDEX(T67:T174, MATCH(Variables!D$13,R67:R174,0))-T67,"")</f>
        <v>500.40521068809085</v>
      </c>
      <c r="V67" s="1">
        <f>IF(R67&lt;&gt;"",IF(MOD(R67,Variables!D$13)=0,Variables!D$15,0),"")</f>
        <v>0</v>
      </c>
      <c r="W67" s="1">
        <f>IF(R67&lt;&gt;"",IF(R67=Variables!D$13,T67+V67,0),"")</f>
        <v>0</v>
      </c>
      <c r="X67" s="18">
        <f ca="1">IF(R67&lt;&gt;"",INDEX(W67:W166,MATCH(Variables!D$13,R67:R166,0)),"")</f>
        <v>5468.5598353054511</v>
      </c>
      <c r="Y67" s="22">
        <f t="shared" ca="1" si="12"/>
        <v>243.98078471488316</v>
      </c>
      <c r="Z67" s="17" cm="1">
        <f t="array" ref="Z67">IF(R67&lt;&gt;"",IF(R67=1,_xll.RiskPert(Variables!J$21,Variables!K$21,Variables!L$21),0),"")</f>
        <v>0</v>
      </c>
      <c r="AA67" s="1">
        <f t="shared" ca="1" si="13"/>
        <v>5712.5406200203342</v>
      </c>
      <c r="AB67" s="1" cm="1">
        <f t="array" aca="1" ref="AB67" ca="1">IF(R67&lt;&gt;"",_xll.RiskUniform(Variables!J$23,Variables!L$23),"")</f>
        <v>23.706296421974578</v>
      </c>
      <c r="AC67" s="18">
        <f t="shared" ca="1" si="14"/>
        <v>5736.2469164423092</v>
      </c>
      <c r="AD67" s="24">
        <f ca="1">IF(R67&lt;&gt;"",IF(AC67&lt;Variables!D$9,AC67-C67,0),"")</f>
        <v>1358.5656079684813</v>
      </c>
      <c r="AE67" s="26">
        <f ca="1">IF(R67&lt;&gt;"",IF(AC67&lt;Variables!D$9,D67,0),"")</f>
        <v>129.47749684167138</v>
      </c>
      <c r="AF67" s="26">
        <f ca="1">IF(R67&lt;&gt;"",IF(AC67&lt;Variables!D$9,I67,0),"")</f>
        <v>0</v>
      </c>
      <c r="AG67" s="26">
        <f ca="1">IF(R67&lt;&gt;"",IF(AC67&lt;Variables!D$9,M67,0),"")</f>
        <v>156.00204377615682</v>
      </c>
      <c r="AH67" s="26">
        <f ca="1">IF(R67&lt;&gt;"",IF(AC67&lt;Variables!D$9,S67,0),"")</f>
        <v>500.40521068809085</v>
      </c>
      <c r="AI67" s="26">
        <f ca="1">IF(R67&lt;&gt;"",IF(AC67&lt;Variables!D$9,Y67,0),"")</f>
        <v>243.98078471488316</v>
      </c>
      <c r="AJ67" s="24">
        <f t="shared" ca="1" si="15"/>
        <v>1029.8655360208022</v>
      </c>
      <c r="AK67" s="26">
        <f t="shared" ca="1" si="16"/>
        <v>22.642760132808021</v>
      </c>
      <c r="AL67" s="24">
        <f t="shared" ca="1" si="17"/>
        <v>1</v>
      </c>
      <c r="AM67" s="104">
        <f ca="1">IF(AND(R67&lt;"",AC67&lt;Variables!D$9),AC67/(7*24*60),"")</f>
        <v>0.56907211472641961</v>
      </c>
      <c r="AN67" s="18">
        <f t="shared" ca="1" si="18"/>
        <v>1</v>
      </c>
      <c r="AO67" s="24" cm="1">
        <f t="array" aca="1" ref="AO67" ca="1">IF(R67&lt;&gt;"",_xll.RiskBinomial(1,Variables!D$16/100),0)</f>
        <v>0</v>
      </c>
    </row>
    <row r="68" spans="1:41" ht="15" thickBot="1" x14ac:dyDescent="0.4">
      <c r="A68" s="92">
        <v>39</v>
      </c>
      <c r="B68" s="17" cm="1">
        <f t="array" aca="1" ref="B68" ca="1">_xll.RiskExpon(Variables!M$8)</f>
        <v>566.64010388668248</v>
      </c>
      <c r="C68" s="18">
        <f t="shared" ca="1" si="0"/>
        <v>4944.3214123605103</v>
      </c>
      <c r="D68" s="22">
        <f t="shared" ca="1" si="1"/>
        <v>48.483428712508612</v>
      </c>
      <c r="E68" s="17" cm="1">
        <f t="array" aca="1" ref="E68" ca="1">_xll.RiskPert(Variables!J$10,Variables!K$10,Variables!L$10)</f>
        <v>48.483428712508726</v>
      </c>
      <c r="F68" s="1">
        <f t="shared" ca="1" si="2"/>
        <v>4992.8048410730189</v>
      </c>
      <c r="G68" s="1" cm="1">
        <f t="array" aca="1" ref="G68" ca="1">_xll.RiskUniform(Variables!J$12,Variables!L$12)</f>
        <v>57.31003162851713</v>
      </c>
      <c r="H68" s="18">
        <f t="shared" ca="1" si="3"/>
        <v>5050.1148727015361</v>
      </c>
      <c r="I68" s="22">
        <f t="shared" ca="1" si="4"/>
        <v>0</v>
      </c>
      <c r="J68" s="17">
        <f t="shared" ca="1" si="5"/>
        <v>5050.1148727015361</v>
      </c>
      <c r="K68" s="1" cm="1">
        <f t="array" aca="1" ref="K68" ca="1">_xll.RiskWeibull(Variables!J$14,Variables!K$14)</f>
        <v>106.19530895511473</v>
      </c>
      <c r="L68" s="18">
        <f t="shared" ca="1" si="6"/>
        <v>5156.3101816566505</v>
      </c>
      <c r="M68" s="22">
        <f t="shared" ca="1" si="7"/>
        <v>78.548660495153854</v>
      </c>
      <c r="N68" s="17" cm="1">
        <f t="array" aca="1" ref="N68" ca="1">_xll.RiskGamma(Variables!J$16,1/Variables!L$16)</f>
        <v>78.548660495153854</v>
      </c>
      <c r="O68" s="1">
        <f t="shared" ca="1" si="8"/>
        <v>5234.8588421518043</v>
      </c>
      <c r="P68" s="1" cm="1">
        <f t="array" aca="1" ref="P68" ca="1">_xll.RiskUniform(Variables!J$19,Variables!L$19)</f>
        <v>21.8944889316891</v>
      </c>
      <c r="Q68" s="18">
        <f t="shared" ca="1" si="9"/>
        <v>5256.7533310834933</v>
      </c>
      <c r="R68" s="109">
        <f>IF(A68&lt;=(FLOOR(INT(Variables!D$10) / Variables!D$13, 1)*Variables!D$13),IF(R67=Variables!D$13,1,R67+1),"")</f>
        <v>7</v>
      </c>
      <c r="S68" s="110">
        <f t="shared" ca="1" si="10"/>
        <v>91.806504221957766</v>
      </c>
      <c r="T68" s="17">
        <f t="shared" ca="1" si="11"/>
        <v>5256.7533310834933</v>
      </c>
      <c r="U68" s="1">
        <f ca="1">IF(R68&lt;&gt;"",INDEX(T68:T175, MATCH(Variables!D$13,R68:R175,0))-T68,"")</f>
        <v>91.806504221957766</v>
      </c>
      <c r="V68" s="1">
        <f>IF(R68&lt;&gt;"",IF(MOD(R68,Variables!D$13)=0,Variables!D$15,0),"")</f>
        <v>0</v>
      </c>
      <c r="W68" s="1">
        <f>IF(R68&lt;&gt;"",IF(R68=Variables!D$13,T68+V68,0),"")</f>
        <v>0</v>
      </c>
      <c r="X68" s="18">
        <f ca="1">IF(R68&lt;&gt;"",INDEX(W68:W167,MATCH(Variables!D$13,R68:R167,0)),"")</f>
        <v>5468.5598353054511</v>
      </c>
      <c r="Y68" s="22">
        <f t="shared" ca="1" si="12"/>
        <v>267.68708113685807</v>
      </c>
      <c r="Z68" s="17" cm="1">
        <f t="array" ref="Z68">IF(R68&lt;&gt;"",IF(R68=1,_xll.RiskPert(Variables!J$21,Variables!K$21,Variables!L$21),0),"")</f>
        <v>0</v>
      </c>
      <c r="AA68" s="1">
        <f t="shared" ca="1" si="13"/>
        <v>5736.2469164423092</v>
      </c>
      <c r="AB68" s="1" cm="1">
        <f t="array" aca="1" ref="AB68" ca="1">IF(R68&lt;&gt;"",_xll.RiskUniform(Variables!J$23,Variables!L$23),"")</f>
        <v>26.50846249465107</v>
      </c>
      <c r="AC68" s="18">
        <f t="shared" ca="1" si="14"/>
        <v>5762.7553789369604</v>
      </c>
      <c r="AD68" s="24">
        <f ca="1">IF(R68&lt;&gt;"",IF(AC68&lt;Variables!D$9,AC68-C68,0),"")</f>
        <v>818.43396657645008</v>
      </c>
      <c r="AE68" s="26">
        <f ca="1">IF(R68&lt;&gt;"",IF(AC68&lt;Variables!D$9,D68,0),"")</f>
        <v>48.483428712508612</v>
      </c>
      <c r="AF68" s="26">
        <f ca="1">IF(R68&lt;&gt;"",IF(AC68&lt;Variables!D$9,I68,0),"")</f>
        <v>0</v>
      </c>
      <c r="AG68" s="26">
        <f ca="1">IF(R68&lt;&gt;"",IF(AC68&lt;Variables!D$9,M68,0),"")</f>
        <v>78.548660495153854</v>
      </c>
      <c r="AH68" s="26">
        <f ca="1">IF(R68&lt;&gt;"",IF(AC68&lt;Variables!D$9,S68,0),"")</f>
        <v>91.806504221957766</v>
      </c>
      <c r="AI68" s="26">
        <f ca="1">IF(R68&lt;&gt;"",IF(AC68&lt;Variables!D$9,Y68,0),"")</f>
        <v>267.68708113685807</v>
      </c>
      <c r="AJ68" s="24">
        <f t="shared" ca="1" si="15"/>
        <v>486.5256745664783</v>
      </c>
      <c r="AK68" s="26">
        <f t="shared" ca="1" si="16"/>
        <v>13.640566109607501</v>
      </c>
      <c r="AL68" s="24">
        <f t="shared" ca="1" si="17"/>
        <v>1</v>
      </c>
      <c r="AM68" s="104">
        <f ca="1">IF(AND(R68&lt;"",AC68&lt;Variables!D$9),AC68/(7*24*60),"")</f>
        <v>0.57170192251358731</v>
      </c>
      <c r="AN68" s="18">
        <f t="shared" ca="1" si="18"/>
        <v>1</v>
      </c>
      <c r="AO68" s="24" cm="1">
        <f t="array" aca="1" ref="AO68" ca="1">IF(R68&lt;&gt;"",_xll.RiskBinomial(1,Variables!D$16/100),0)</f>
        <v>0</v>
      </c>
    </row>
    <row r="69" spans="1:41" ht="15" thickBot="1" x14ac:dyDescent="0.4">
      <c r="A69" s="92">
        <v>40</v>
      </c>
      <c r="B69" s="17" cm="1">
        <f t="array" aca="1" ref="B69" ca="1">_xll.RiskExpon(Variables!M$8)</f>
        <v>2.4474627371388555</v>
      </c>
      <c r="C69" s="18">
        <f t="shared" ca="1" si="0"/>
        <v>4946.7688750976495</v>
      </c>
      <c r="D69" s="22">
        <f t="shared" ca="1" si="1"/>
        <v>149.38645008384083</v>
      </c>
      <c r="E69" s="17" cm="1">
        <f t="array" aca="1" ref="E69" ca="1">_xll.RiskPert(Variables!J$10,Variables!K$10,Variables!L$10)</f>
        <v>46.04045247995451</v>
      </c>
      <c r="F69" s="1">
        <f t="shared" ca="1" si="2"/>
        <v>5096.1553251814903</v>
      </c>
      <c r="G69" s="1" cm="1">
        <f t="array" aca="1" ref="G69" ca="1">_xll.RiskUniform(Variables!J$12,Variables!L$12)</f>
        <v>55.785904284748597</v>
      </c>
      <c r="H69" s="18">
        <f t="shared" ca="1" si="3"/>
        <v>5151.9412294662388</v>
      </c>
      <c r="I69" s="22">
        <f t="shared" ca="1" si="4"/>
        <v>0</v>
      </c>
      <c r="J69" s="17">
        <f t="shared" ca="1" si="5"/>
        <v>5151.9412294662388</v>
      </c>
      <c r="K69" s="1" cm="1">
        <f t="array" aca="1" ref="K69" ca="1">_xll.RiskWeibull(Variables!J$14,Variables!K$14)</f>
        <v>96.711042211436165</v>
      </c>
      <c r="L69" s="18">
        <f t="shared" ca="1" si="6"/>
        <v>5248.6522716776753</v>
      </c>
      <c r="M69" s="22">
        <f t="shared" ca="1" si="7"/>
        <v>75.029310089335922</v>
      </c>
      <c r="N69" s="17" cm="1">
        <f t="array" aca="1" ref="N69" ca="1">_xll.RiskGamma(Variables!J$16,1/Variables!L$16)</f>
        <v>75.029310089335681</v>
      </c>
      <c r="O69" s="1">
        <f t="shared" ca="1" si="8"/>
        <v>5323.6815817670113</v>
      </c>
      <c r="P69" s="1" cm="1">
        <f t="array" aca="1" ref="P69" ca="1">_xll.RiskUniform(Variables!J$19,Variables!L$19)</f>
        <v>24.878253538439846</v>
      </c>
      <c r="Q69" s="18">
        <f t="shared" ca="1" si="9"/>
        <v>5348.5598353054511</v>
      </c>
      <c r="R69" s="109">
        <f>IF(A69&lt;=(FLOOR(INT(Variables!D$10) / Variables!D$13, 1)*Variables!D$13),IF(R68=Variables!D$13,1,R68+1),"")</f>
        <v>8</v>
      </c>
      <c r="S69" s="110">
        <f t="shared" ca="1" si="10"/>
        <v>0</v>
      </c>
      <c r="T69" s="17">
        <f t="shared" ca="1" si="11"/>
        <v>5348.5598353054511</v>
      </c>
      <c r="U69" s="1">
        <f ca="1">IF(R69&lt;&gt;"",INDEX(T69:T176, MATCH(Variables!D$13,R69:R176,0))-T69,"")</f>
        <v>0</v>
      </c>
      <c r="V69" s="1">
        <f>IF(R69&lt;&gt;"",IF(MOD(R69,Variables!D$13)=0,Variables!D$15,0),"")</f>
        <v>120</v>
      </c>
      <c r="W69" s="1">
        <f ca="1">IF(R69&lt;&gt;"",IF(R69=Variables!D$13,T69+V69,0),"")</f>
        <v>5468.5598353054511</v>
      </c>
      <c r="X69" s="18">
        <f ca="1">IF(R69&lt;&gt;"",INDEX(W69:W168,MATCH(Variables!D$13,R69:R168,0)),"")</f>
        <v>5468.5598353054511</v>
      </c>
      <c r="Y69" s="22">
        <f t="shared" ca="1" si="12"/>
        <v>294.19554363150928</v>
      </c>
      <c r="Z69" s="17" cm="1">
        <f t="array" ref="Z69">IF(R69&lt;&gt;"",IF(R69=1,_xll.RiskPert(Variables!J$21,Variables!K$21,Variables!L$21),0),"")</f>
        <v>0</v>
      </c>
      <c r="AA69" s="1">
        <f t="shared" ca="1" si="13"/>
        <v>5762.7553789369604</v>
      </c>
      <c r="AB69" s="1" cm="1">
        <f t="array" aca="1" ref="AB69" ca="1">IF(R69&lt;&gt;"",_xll.RiskUniform(Variables!J$23,Variables!L$23),"")</f>
        <v>21.645737988780869</v>
      </c>
      <c r="AC69" s="18">
        <f t="shared" ca="1" si="14"/>
        <v>5784.401116925741</v>
      </c>
      <c r="AD69" s="24">
        <f ca="1">IF(R69&lt;&gt;"",IF(AC69&lt;Variables!D$9,AC69-C69,0),"")</f>
        <v>837.63224182809154</v>
      </c>
      <c r="AE69" s="26">
        <f ca="1">IF(R69&lt;&gt;"",IF(AC69&lt;Variables!D$9,D69,0),"")</f>
        <v>149.38645008384083</v>
      </c>
      <c r="AF69" s="26">
        <f ca="1">IF(R69&lt;&gt;"",IF(AC69&lt;Variables!D$9,I69,0),"")</f>
        <v>0</v>
      </c>
      <c r="AG69" s="26">
        <f ca="1">IF(R69&lt;&gt;"",IF(AC69&lt;Variables!D$9,M69,0),"")</f>
        <v>75.029310089335922</v>
      </c>
      <c r="AH69" s="26">
        <f ca="1">IF(R69&lt;&gt;"",IF(AC69&lt;Variables!D$9,S69,0),"")</f>
        <v>0</v>
      </c>
      <c r="AI69" s="26">
        <f ca="1">IF(R69&lt;&gt;"",IF(AC69&lt;Variables!D$9,Y69,0),"")</f>
        <v>294.19554363150928</v>
      </c>
      <c r="AJ69" s="24">
        <f t="shared" ca="1" si="15"/>
        <v>518.61130380468603</v>
      </c>
      <c r="AK69" s="26">
        <f t="shared" ca="1" si="16"/>
        <v>13.960537363801526</v>
      </c>
      <c r="AL69" s="24">
        <f t="shared" ca="1" si="17"/>
        <v>1</v>
      </c>
      <c r="AM69" s="104">
        <f ca="1">IF(AND(R69&lt;"",AC69&lt;Variables!D$9),AC69/(7*24*60),"")</f>
        <v>0.5738493171553315</v>
      </c>
      <c r="AN69" s="18">
        <f t="shared" ca="1" si="18"/>
        <v>1</v>
      </c>
      <c r="AO69" s="24" cm="1">
        <f t="array" aca="1" ref="AO69" ca="1">IF(R69&lt;&gt;"",_xll.RiskBinomial(1,Variables!D$16/100),0)</f>
        <v>0</v>
      </c>
    </row>
    <row r="70" spans="1:41" ht="15" thickBot="1" x14ac:dyDescent="0.4">
      <c r="A70" s="92">
        <v>41</v>
      </c>
      <c r="B70" s="17" cm="1">
        <f t="array" aca="1" ref="B70" ca="1">_xll.RiskExpon(Variables!M$8)</f>
        <v>368.43220263240192</v>
      </c>
      <c r="C70" s="18">
        <f t="shared" ca="1" si="0"/>
        <v>5315.2010777300511</v>
      </c>
      <c r="D70" s="22">
        <f t="shared" ca="1" si="1"/>
        <v>57.377053327721114</v>
      </c>
      <c r="E70" s="17" cm="1">
        <f t="array" aca="1" ref="E70" ca="1">_xll.RiskPert(Variables!J$10,Variables!K$10,Variables!L$10)</f>
        <v>57.377053327721327</v>
      </c>
      <c r="F70" s="1">
        <f t="shared" ca="1" si="2"/>
        <v>5372.5781310577722</v>
      </c>
      <c r="G70" s="1" cm="1">
        <f t="array" aca="1" ref="G70" ca="1">_xll.RiskUniform(Variables!J$12,Variables!L$12)</f>
        <v>64.415919826898616</v>
      </c>
      <c r="H70" s="18">
        <f t="shared" ca="1" si="3"/>
        <v>5436.9940508846712</v>
      </c>
      <c r="I70" s="22">
        <f t="shared" ca="1" si="4"/>
        <v>0</v>
      </c>
      <c r="J70" s="17">
        <f t="shared" ca="1" si="5"/>
        <v>5436.9940508846712</v>
      </c>
      <c r="K70" s="1" cm="1">
        <f t="array" aca="1" ref="K70" ca="1">_xll.RiskWeibull(Variables!J$14,Variables!K$14)</f>
        <v>99.251956807519875</v>
      </c>
      <c r="L70" s="18">
        <f t="shared" ca="1" si="6"/>
        <v>5536.2460076921907</v>
      </c>
      <c r="M70" s="22">
        <f t="shared" ca="1" si="7"/>
        <v>143.77776245968926</v>
      </c>
      <c r="N70" s="17" cm="1">
        <f t="array" aca="1" ref="N70" ca="1">_xll.RiskGamma(Variables!J$16,1/Variables!L$16)</f>
        <v>143.77776245968917</v>
      </c>
      <c r="O70" s="1">
        <f t="shared" ca="1" si="8"/>
        <v>5680.0237701518799</v>
      </c>
      <c r="P70" s="1" cm="1">
        <f t="array" aca="1" ref="P70" ca="1">_xll.RiskUniform(Variables!J$19,Variables!L$19)</f>
        <v>24.010679242612834</v>
      </c>
      <c r="Q70" s="18">
        <f t="shared" ca="1" si="9"/>
        <v>5704.0344493944931</v>
      </c>
      <c r="R70" s="109">
        <f>IF(A70&lt;=(FLOOR(INT(Variables!D$10) / Variables!D$13, 1)*Variables!D$13),IF(R69=Variables!D$13,1,R69+1),"")</f>
        <v>1</v>
      </c>
      <c r="S70" s="110">
        <f t="shared" ca="1" si="10"/>
        <v>1138.2154641122288</v>
      </c>
      <c r="T70" s="17">
        <f t="shared" ca="1" si="11"/>
        <v>5704.0344493944931</v>
      </c>
      <c r="U70" s="1">
        <f ca="1">IF(R70&lt;&gt;"",INDEX(T70:T177, MATCH(Variables!D$13,R70:R177,0))-T70,"")</f>
        <v>1138.2154641122288</v>
      </c>
      <c r="V70" s="1">
        <f>IF(R70&lt;&gt;"",IF(MOD(R70,Variables!D$13)=0,Variables!D$15,0),"")</f>
        <v>0</v>
      </c>
      <c r="W70" s="1">
        <f>IF(R70&lt;&gt;"",IF(R70=Variables!D$13,T70+V70,0),"")</f>
        <v>0</v>
      </c>
      <c r="X70" s="18">
        <f ca="1">IF(R70&lt;&gt;"",INDEX(W70:W169,MATCH(Variables!D$13,R70:R169,0)),"")</f>
        <v>6962.2499135067219</v>
      </c>
      <c r="Y70" s="22">
        <f t="shared" ca="1" si="12"/>
        <v>101.31100589190282</v>
      </c>
      <c r="Z70" s="17" cm="1">
        <f t="array" aca="1" ref="Z70" ca="1">IF(R70&lt;&gt;"",IF(R70=1,_xll.RiskPert(Variables!J$21,Variables!K$21,Variables!L$21),0),"")</f>
        <v>101.31100589190301</v>
      </c>
      <c r="AA70" s="1">
        <f t="shared" ca="1" si="13"/>
        <v>7063.5609193986247</v>
      </c>
      <c r="AB70" s="1" cm="1">
        <f t="array" aca="1" ref="AB70" ca="1">IF(R70&lt;&gt;"",_xll.RiskUniform(Variables!J$23,Variables!L$23),"")</f>
        <v>29.083911507456602</v>
      </c>
      <c r="AC70" s="18">
        <f t="shared" ca="1" si="14"/>
        <v>7092.6448309060816</v>
      </c>
      <c r="AD70" s="24">
        <f ca="1">IF(R70&lt;&gt;"",IF(AC70&lt;Variables!D$9,AC70-C70,0),"")</f>
        <v>1777.4437531760304</v>
      </c>
      <c r="AE70" s="26">
        <f ca="1">IF(R70&lt;&gt;"",IF(AC70&lt;Variables!D$9,D70,0),"")</f>
        <v>57.377053327721114</v>
      </c>
      <c r="AF70" s="26">
        <f ca="1">IF(R70&lt;&gt;"",IF(AC70&lt;Variables!D$9,I70,0),"")</f>
        <v>0</v>
      </c>
      <c r="AG70" s="26">
        <f ca="1">IF(R70&lt;&gt;"",IF(AC70&lt;Variables!D$9,M70,0),"")</f>
        <v>143.77776245968926</v>
      </c>
      <c r="AH70" s="26">
        <f ca="1">IF(R70&lt;&gt;"",IF(AC70&lt;Variables!D$9,S70,0),"")</f>
        <v>1138.2154641122288</v>
      </c>
      <c r="AI70" s="26">
        <f ca="1">IF(R70&lt;&gt;"",IF(AC70&lt;Variables!D$9,Y70,0),"")</f>
        <v>101.31100589190282</v>
      </c>
      <c r="AJ70" s="24">
        <f t="shared" ca="1" si="15"/>
        <v>1440.681285791542</v>
      </c>
      <c r="AK70" s="26">
        <f t="shared" ca="1" si="16"/>
        <v>29.624062552933839</v>
      </c>
      <c r="AL70" s="24">
        <f t="shared" ca="1" si="17"/>
        <v>0</v>
      </c>
      <c r="AM70" s="104">
        <f ca="1">IF(AND(R70&lt;"",AC70&lt;Variables!D$9),AC70/(7*24*60),"")</f>
        <v>0.70363539989147639</v>
      </c>
      <c r="AN70" s="18">
        <f t="shared" ca="1" si="18"/>
        <v>1</v>
      </c>
      <c r="AO70" s="24" cm="1">
        <f t="array" aca="1" ref="AO70" ca="1">IF(R70&lt;&gt;"",_xll.RiskBinomial(1,Variables!D$16/100),0)</f>
        <v>0</v>
      </c>
    </row>
    <row r="71" spans="1:41" ht="15" thickBot="1" x14ac:dyDescent="0.4">
      <c r="A71" s="92">
        <v>42</v>
      </c>
      <c r="B71" s="17" cm="1">
        <f t="array" aca="1" ref="B71" ca="1">_xll.RiskExpon(Variables!M$8)</f>
        <v>117.63826472055341</v>
      </c>
      <c r="C71" s="18">
        <f t="shared" ca="1" si="0"/>
        <v>5432.8393424506048</v>
      </c>
      <c r="D71" s="22">
        <f t="shared" ca="1" si="1"/>
        <v>59.857075839842764</v>
      </c>
      <c r="E71" s="17" cm="1">
        <f t="array" aca="1" ref="E71" ca="1">_xll.RiskPert(Variables!J$10,Variables!K$10,Variables!L$10)</f>
        <v>55.702367405776116</v>
      </c>
      <c r="F71" s="1">
        <f t="shared" ca="1" si="2"/>
        <v>5492.6964182904476</v>
      </c>
      <c r="G71" s="1" cm="1">
        <f t="array" aca="1" ref="G71" ca="1">_xll.RiskUniform(Variables!J$12,Variables!L$12)</f>
        <v>66.014798167158006</v>
      </c>
      <c r="H71" s="18">
        <f t="shared" ca="1" si="3"/>
        <v>5558.7112164576056</v>
      </c>
      <c r="I71" s="22">
        <f t="shared" ca="1" si="4"/>
        <v>0</v>
      </c>
      <c r="J71" s="17">
        <f t="shared" ca="1" si="5"/>
        <v>5558.7112164576056</v>
      </c>
      <c r="K71" s="1" cm="1">
        <f t="array" aca="1" ref="K71" ca="1">_xll.RiskWeibull(Variables!J$14,Variables!K$14)</f>
        <v>85.088508759883695</v>
      </c>
      <c r="L71" s="18">
        <f t="shared" ca="1" si="6"/>
        <v>5643.7997252174891</v>
      </c>
      <c r="M71" s="22">
        <f t="shared" ca="1" si="7"/>
        <v>37.088299186852964</v>
      </c>
      <c r="N71" s="17" cm="1">
        <f t="array" aca="1" ref="N71" ca="1">_xll.RiskGamma(Variables!J$16,1/Variables!L$16)</f>
        <v>37.088299186852716</v>
      </c>
      <c r="O71" s="1">
        <f t="shared" ca="1" si="8"/>
        <v>5680.8880244043421</v>
      </c>
      <c r="P71" s="1" cm="1">
        <f t="array" aca="1" ref="P71" ca="1">_xll.RiskUniform(Variables!J$19,Variables!L$19)</f>
        <v>21.221314217903252</v>
      </c>
      <c r="Q71" s="18">
        <f t="shared" ca="1" si="9"/>
        <v>5702.1093386222456</v>
      </c>
      <c r="R71" s="109">
        <f>IF(A71&lt;=(FLOOR(INT(Variables!D$10) / Variables!D$13, 1)*Variables!D$13),IF(R70=Variables!D$13,1,R70+1),"")</f>
        <v>2</v>
      </c>
      <c r="S71" s="110">
        <f t="shared" ca="1" si="10"/>
        <v>1140.1405748844763</v>
      </c>
      <c r="T71" s="17">
        <f t="shared" ca="1" si="11"/>
        <v>5702.1093386222456</v>
      </c>
      <c r="U71" s="1">
        <f ca="1">IF(R71&lt;&gt;"",INDEX(T71:T178, MATCH(Variables!D$13,R71:R178,0))-T71,"")</f>
        <v>1140.1405748844763</v>
      </c>
      <c r="V71" s="1">
        <f>IF(R71&lt;&gt;"",IF(MOD(R71,Variables!D$13)=0,Variables!D$15,0),"")</f>
        <v>0</v>
      </c>
      <c r="W71" s="1">
        <f>IF(R71&lt;&gt;"",IF(R71=Variables!D$13,T71+V71,0),"")</f>
        <v>0</v>
      </c>
      <c r="X71" s="18">
        <f ca="1">IF(R71&lt;&gt;"",INDEX(W71:W170,MATCH(Variables!D$13,R71:R170,0)),"")</f>
        <v>6962.2499135067219</v>
      </c>
      <c r="Y71" s="22">
        <f t="shared" ca="1" si="12"/>
        <v>130.39491739935966</v>
      </c>
      <c r="Z71" s="17" cm="1">
        <f t="array" ref="Z71">IF(R71&lt;&gt;"",IF(R71=1,_xll.RiskPert(Variables!J$21,Variables!K$21,Variables!L$21),0),"")</f>
        <v>0</v>
      </c>
      <c r="AA71" s="1">
        <f t="shared" ca="1" si="13"/>
        <v>7092.6448309060816</v>
      </c>
      <c r="AB71" s="1" cm="1">
        <f t="array" aca="1" ref="AB71" ca="1">IF(R71&lt;&gt;"",_xll.RiskUniform(Variables!J$23,Variables!L$23),"")</f>
        <v>28.781474250830421</v>
      </c>
      <c r="AC71" s="18">
        <f t="shared" ca="1" si="14"/>
        <v>7121.4263051569123</v>
      </c>
      <c r="AD71" s="24">
        <f ca="1">IF(R71&lt;&gt;"",IF(AC71&lt;Variables!D$9,AC71-C71,0),"")</f>
        <v>1688.5869627063075</v>
      </c>
      <c r="AE71" s="26">
        <f ca="1">IF(R71&lt;&gt;"",IF(AC71&lt;Variables!D$9,D71,0),"")</f>
        <v>59.857075839842764</v>
      </c>
      <c r="AF71" s="26">
        <f ca="1">IF(R71&lt;&gt;"",IF(AC71&lt;Variables!D$9,I71,0),"")</f>
        <v>0</v>
      </c>
      <c r="AG71" s="26">
        <f ca="1">IF(R71&lt;&gt;"",IF(AC71&lt;Variables!D$9,M71,0),"")</f>
        <v>37.088299186852964</v>
      </c>
      <c r="AH71" s="26">
        <f ca="1">IF(R71&lt;&gt;"",IF(AC71&lt;Variables!D$9,S71,0),"")</f>
        <v>1140.1405748844763</v>
      </c>
      <c r="AI71" s="26">
        <f ca="1">IF(R71&lt;&gt;"",IF(AC71&lt;Variables!D$9,Y71,0),"")</f>
        <v>130.39491739935966</v>
      </c>
      <c r="AJ71" s="24">
        <f t="shared" ca="1" si="15"/>
        <v>1367.4808673105317</v>
      </c>
      <c r="AK71" s="26">
        <f t="shared" ca="1" si="16"/>
        <v>28.143116045105124</v>
      </c>
      <c r="AL71" s="24">
        <f t="shared" ca="1" si="17"/>
        <v>0</v>
      </c>
      <c r="AM71" s="104">
        <f ca="1">IF(AND(R71&lt;"",AC71&lt;Variables!D$9),AC71/(7*24*60),"")</f>
        <v>0.70649070487667787</v>
      </c>
      <c r="AN71" s="18">
        <f t="shared" ca="1" si="18"/>
        <v>1</v>
      </c>
      <c r="AO71" s="24" cm="1">
        <f t="array" aca="1" ref="AO71" ca="1">IF(R71&lt;&gt;"",_xll.RiskBinomial(1,Variables!D$16/100),0)</f>
        <v>0</v>
      </c>
    </row>
    <row r="72" spans="1:41" ht="15" thickBot="1" x14ac:dyDescent="0.4">
      <c r="A72" s="92">
        <v>43</v>
      </c>
      <c r="B72" s="17" cm="1">
        <f t="array" aca="1" ref="B72" ca="1">_xll.RiskExpon(Variables!M$8)</f>
        <v>634.43108525162938</v>
      </c>
      <c r="C72" s="18">
        <f t="shared" ca="1" si="0"/>
        <v>6067.270427702234</v>
      </c>
      <c r="D72" s="22">
        <f t="shared" ca="1" si="1"/>
        <v>63.529997243855178</v>
      </c>
      <c r="E72" s="17" cm="1">
        <f t="array" aca="1" ref="E72" ca="1">_xll.RiskPert(Variables!J$10,Variables!K$10,Variables!L$10)</f>
        <v>63.529997243854979</v>
      </c>
      <c r="F72" s="1">
        <f t="shared" ca="1" si="2"/>
        <v>6130.8004249460892</v>
      </c>
      <c r="G72" s="1" cm="1">
        <f t="array" aca="1" ref="G72" ca="1">_xll.RiskUniform(Variables!J$12,Variables!L$12)</f>
        <v>50.911128952261159</v>
      </c>
      <c r="H72" s="18">
        <f t="shared" ca="1" si="3"/>
        <v>6181.7115538983508</v>
      </c>
      <c r="I72" s="22">
        <f t="shared" ca="1" si="4"/>
        <v>0</v>
      </c>
      <c r="J72" s="17">
        <f t="shared" ca="1" si="5"/>
        <v>6181.7115538983508</v>
      </c>
      <c r="K72" s="1" cm="1">
        <f t="array" aca="1" ref="K72" ca="1">_xll.RiskWeibull(Variables!J$14,Variables!K$14)</f>
        <v>98.378947886135975</v>
      </c>
      <c r="L72" s="18">
        <f t="shared" ca="1" si="6"/>
        <v>6280.0905017844871</v>
      </c>
      <c r="M72" s="22">
        <f t="shared" ca="1" si="7"/>
        <v>33.637126497097597</v>
      </c>
      <c r="N72" s="17" cm="1">
        <f t="array" aca="1" ref="N72" ca="1">_xll.RiskGamma(Variables!J$16,1/Variables!L$16)</f>
        <v>33.637126497097789</v>
      </c>
      <c r="O72" s="1">
        <f t="shared" ca="1" si="8"/>
        <v>6313.7276282815847</v>
      </c>
      <c r="P72" s="1" cm="1">
        <f t="array" aca="1" ref="P72" ca="1">_xll.RiskUniform(Variables!J$19,Variables!L$19)</f>
        <v>21.566622245837934</v>
      </c>
      <c r="Q72" s="18">
        <f t="shared" ca="1" si="9"/>
        <v>6335.2942505274223</v>
      </c>
      <c r="R72" s="109">
        <f>IF(A72&lt;=(FLOOR(INT(Variables!D$10) / Variables!D$13, 1)*Variables!D$13),IF(R71=Variables!D$13,1,R71+1),"")</f>
        <v>3</v>
      </c>
      <c r="S72" s="110">
        <f t="shared" ca="1" si="10"/>
        <v>506.95566297929963</v>
      </c>
      <c r="T72" s="17">
        <f t="shared" ca="1" si="11"/>
        <v>6335.2942505274223</v>
      </c>
      <c r="U72" s="1">
        <f ca="1">IF(R72&lt;&gt;"",INDEX(T72:T179, MATCH(Variables!D$13,R72:R179,0))-T72,"")</f>
        <v>506.95566297929963</v>
      </c>
      <c r="V72" s="1">
        <f>IF(R72&lt;&gt;"",IF(MOD(R72,Variables!D$13)=0,Variables!D$15,0),"")</f>
        <v>0</v>
      </c>
      <c r="W72" s="1">
        <f>IF(R72&lt;&gt;"",IF(R72=Variables!D$13,T72+V72,0),"")</f>
        <v>0</v>
      </c>
      <c r="X72" s="18">
        <f ca="1">IF(R72&lt;&gt;"",INDEX(W72:W171,MATCH(Variables!D$13,R72:R171,0)),"")</f>
        <v>6962.2499135067219</v>
      </c>
      <c r="Y72" s="22">
        <f t="shared" ca="1" si="12"/>
        <v>159.17639165019045</v>
      </c>
      <c r="Z72" s="17" cm="1">
        <f t="array" ref="Z72">IF(R72&lt;&gt;"",IF(R72=1,_xll.RiskPert(Variables!J$21,Variables!K$21,Variables!L$21),0),"")</f>
        <v>0</v>
      </c>
      <c r="AA72" s="1">
        <f t="shared" ca="1" si="13"/>
        <v>7121.4263051569123</v>
      </c>
      <c r="AB72" s="1" cm="1">
        <f t="array" aca="1" ref="AB72" ca="1">IF(R72&lt;&gt;"",_xll.RiskUniform(Variables!J$23,Variables!L$23),"")</f>
        <v>29.446351014666931</v>
      </c>
      <c r="AC72" s="18">
        <f t="shared" ca="1" si="14"/>
        <v>7150.8726561715794</v>
      </c>
      <c r="AD72" s="24">
        <f ca="1">IF(R72&lt;&gt;"",IF(AC72&lt;Variables!D$9,AC72-C72,0),"")</f>
        <v>1083.6022284693454</v>
      </c>
      <c r="AE72" s="26">
        <f ca="1">IF(R72&lt;&gt;"",IF(AC72&lt;Variables!D$9,D72,0),"")</f>
        <v>63.529997243855178</v>
      </c>
      <c r="AF72" s="26">
        <f ca="1">IF(R72&lt;&gt;"",IF(AC72&lt;Variables!D$9,I72,0),"")</f>
        <v>0</v>
      </c>
      <c r="AG72" s="26">
        <f ca="1">IF(R72&lt;&gt;"",IF(AC72&lt;Variables!D$9,M72,0),"")</f>
        <v>33.637126497097597</v>
      </c>
      <c r="AH72" s="26">
        <f ca="1">IF(R72&lt;&gt;"",IF(AC72&lt;Variables!D$9,S72,0),"")</f>
        <v>506.95566297929963</v>
      </c>
      <c r="AI72" s="26">
        <f ca="1">IF(R72&lt;&gt;"",IF(AC72&lt;Variables!D$9,Y72,0),"")</f>
        <v>159.17639165019045</v>
      </c>
      <c r="AJ72" s="24">
        <f t="shared" ca="1" si="15"/>
        <v>763.29917837044286</v>
      </c>
      <c r="AK72" s="26">
        <f t="shared" ca="1" si="16"/>
        <v>18.060037141155757</v>
      </c>
      <c r="AL72" s="24">
        <f t="shared" ca="1" si="17"/>
        <v>1</v>
      </c>
      <c r="AM72" s="104">
        <f ca="1">IF(AND(R72&lt;"",AC72&lt;Variables!D$9),AC72/(7*24*60),"")</f>
        <v>0.70941196985829158</v>
      </c>
      <c r="AN72" s="18">
        <f t="shared" ca="1" si="18"/>
        <v>1</v>
      </c>
      <c r="AO72" s="24" cm="1">
        <f t="array" aca="1" ref="AO72" ca="1">IF(R72&lt;&gt;"",_xll.RiskBinomial(1,Variables!D$16/100),0)</f>
        <v>0</v>
      </c>
    </row>
    <row r="73" spans="1:41" ht="15" thickBot="1" x14ac:dyDescent="0.4">
      <c r="A73" s="92">
        <v>44</v>
      </c>
      <c r="B73" s="17" cm="1">
        <f t="array" aca="1" ref="B73" ca="1">_xll.RiskExpon(Variables!M$8)</f>
        <v>70.73688329440408</v>
      </c>
      <c r="C73" s="18">
        <f t="shared" ca="1" si="0"/>
        <v>6138.0073109966379</v>
      </c>
      <c r="D73" s="22">
        <f t="shared" ca="1" si="1"/>
        <v>88.575713971958066</v>
      </c>
      <c r="E73" s="17" cm="1">
        <f t="array" aca="1" ref="E73" ca="1">_xll.RiskPert(Variables!J$10,Variables!K$10,Variables!L$10)</f>
        <v>44.871471070245384</v>
      </c>
      <c r="F73" s="1">
        <f t="shared" ca="1" si="2"/>
        <v>6226.583024968596</v>
      </c>
      <c r="G73" s="1" cm="1">
        <f t="array" aca="1" ref="G73" ca="1">_xll.RiskUniform(Variables!J$12,Variables!L$12)</f>
        <v>53.459303643366404</v>
      </c>
      <c r="H73" s="18">
        <f t="shared" ca="1" si="3"/>
        <v>6280.0423286119621</v>
      </c>
      <c r="I73" s="22">
        <f t="shared" ca="1" si="4"/>
        <v>0</v>
      </c>
      <c r="J73" s="17">
        <f t="shared" ca="1" si="5"/>
        <v>6280.0423286119621</v>
      </c>
      <c r="K73" s="1" cm="1">
        <f t="array" aca="1" ref="K73" ca="1">_xll.RiskWeibull(Variables!J$14,Variables!K$14)</f>
        <v>100.58542834512724</v>
      </c>
      <c r="L73" s="18">
        <f t="shared" ca="1" si="6"/>
        <v>6380.6277569570893</v>
      </c>
      <c r="M73" s="22">
        <f t="shared" ca="1" si="7"/>
        <v>108.57435856458505</v>
      </c>
      <c r="N73" s="17" cm="1">
        <f t="array" aca="1" ref="N73" ca="1">_xll.RiskGamma(Variables!J$16,1/Variables!L$16)</f>
        <v>108.5743585645854</v>
      </c>
      <c r="O73" s="1">
        <f t="shared" ca="1" si="8"/>
        <v>6489.2021155216744</v>
      </c>
      <c r="P73" s="1" cm="1">
        <f t="array" aca="1" ref="P73" ca="1">_xll.RiskUniform(Variables!J$19,Variables!L$19)</f>
        <v>16.134352045069281</v>
      </c>
      <c r="Q73" s="18">
        <f t="shared" ca="1" si="9"/>
        <v>6505.3364675667435</v>
      </c>
      <c r="R73" s="109">
        <f>IF(A73&lt;=(FLOOR(INT(Variables!D$10) / Variables!D$13, 1)*Variables!D$13),IF(R72=Variables!D$13,1,R72+1),"")</f>
        <v>4</v>
      </c>
      <c r="S73" s="110">
        <f t="shared" ca="1" si="10"/>
        <v>336.91344593997837</v>
      </c>
      <c r="T73" s="17">
        <f t="shared" ca="1" si="11"/>
        <v>6505.3364675667435</v>
      </c>
      <c r="U73" s="1">
        <f ca="1">IF(R73&lt;&gt;"",INDEX(T73:T180, MATCH(Variables!D$13,R73:R180,0))-T73,"")</f>
        <v>336.91344593997837</v>
      </c>
      <c r="V73" s="1">
        <f>IF(R73&lt;&gt;"",IF(MOD(R73,Variables!D$13)=0,Variables!D$15,0),"")</f>
        <v>0</v>
      </c>
      <c r="W73" s="1">
        <f>IF(R73&lt;&gt;"",IF(R73=Variables!D$13,T73+V73,0),"")</f>
        <v>0</v>
      </c>
      <c r="X73" s="18">
        <f ca="1">IF(R73&lt;&gt;"",INDEX(W73:W172,MATCH(Variables!D$13,R73:R172,0)),"")</f>
        <v>6962.2499135067219</v>
      </c>
      <c r="Y73" s="22">
        <f t="shared" ca="1" si="12"/>
        <v>188.62274266485747</v>
      </c>
      <c r="Z73" s="17" cm="1">
        <f t="array" ref="Z73">IF(R73&lt;&gt;"",IF(R73=1,_xll.RiskPert(Variables!J$21,Variables!K$21,Variables!L$21),0),"")</f>
        <v>0</v>
      </c>
      <c r="AA73" s="1">
        <f t="shared" ca="1" si="13"/>
        <v>7150.8726561715794</v>
      </c>
      <c r="AB73" s="1" cm="1">
        <f t="array" aca="1" ref="AB73" ca="1">IF(R73&lt;&gt;"",_xll.RiskUniform(Variables!J$23,Variables!L$23),"")</f>
        <v>25.879782804899669</v>
      </c>
      <c r="AC73" s="18">
        <f t="shared" ca="1" si="14"/>
        <v>7176.7524389764794</v>
      </c>
      <c r="AD73" s="24">
        <f ca="1">IF(R73&lt;&gt;"",IF(AC73&lt;Variables!D$9,AC73-C73,0),"")</f>
        <v>1038.7451279798415</v>
      </c>
      <c r="AE73" s="26">
        <f ca="1">IF(R73&lt;&gt;"",IF(AC73&lt;Variables!D$9,D73,0),"")</f>
        <v>88.575713971958066</v>
      </c>
      <c r="AF73" s="26">
        <f ca="1">IF(R73&lt;&gt;"",IF(AC73&lt;Variables!D$9,I73,0),"")</f>
        <v>0</v>
      </c>
      <c r="AG73" s="26">
        <f ca="1">IF(R73&lt;&gt;"",IF(AC73&lt;Variables!D$9,M73,0),"")</f>
        <v>108.57435856458505</v>
      </c>
      <c r="AH73" s="26">
        <f ca="1">IF(R73&lt;&gt;"",IF(AC73&lt;Variables!D$9,S73,0),"")</f>
        <v>336.91344593997837</v>
      </c>
      <c r="AI73" s="26">
        <f ca="1">IF(R73&lt;&gt;"",IF(AC73&lt;Variables!D$9,Y73,0),"")</f>
        <v>188.62274266485747</v>
      </c>
      <c r="AJ73" s="24">
        <f t="shared" ca="1" si="15"/>
        <v>722.68626114137896</v>
      </c>
      <c r="AK73" s="26">
        <f t="shared" ca="1" si="16"/>
        <v>17.312418799664027</v>
      </c>
      <c r="AL73" s="24">
        <f t="shared" ca="1" si="17"/>
        <v>1</v>
      </c>
      <c r="AM73" s="104">
        <f ca="1">IF(AND(R73&lt;"",AC73&lt;Variables!D$9),AC73/(7*24*60),"")</f>
        <v>0.71197940862861897</v>
      </c>
      <c r="AN73" s="18">
        <f t="shared" ca="1" si="18"/>
        <v>1</v>
      </c>
      <c r="AO73" s="24" cm="1">
        <f t="array" aca="1" ref="AO73" ca="1">IF(R73&lt;&gt;"",_xll.RiskBinomial(1,Variables!D$16/100),0)</f>
        <v>0</v>
      </c>
    </row>
    <row r="74" spans="1:41" ht="15" thickBot="1" x14ac:dyDescent="0.4">
      <c r="A74" s="92">
        <v>45</v>
      </c>
      <c r="B74" s="17" cm="1">
        <f t="array" aca="1" ref="B74" ca="1">_xll.RiskExpon(Variables!M$8)</f>
        <v>26.968041307008949</v>
      </c>
      <c r="C74" s="18">
        <f t="shared" ca="1" si="0"/>
        <v>6164.975352303647</v>
      </c>
      <c r="D74" s="22">
        <f t="shared" ca="1" si="1"/>
        <v>156.8434937594493</v>
      </c>
      <c r="E74" s="17" cm="1">
        <f t="array" aca="1" ref="E74" ca="1">_xll.RiskPert(Variables!J$10,Variables!K$10,Variables!L$10)</f>
        <v>41.776517451133884</v>
      </c>
      <c r="F74" s="1">
        <f t="shared" ca="1" si="2"/>
        <v>6321.8188460630963</v>
      </c>
      <c r="G74" s="1" cm="1">
        <f t="array" aca="1" ref="G74" ca="1">_xll.RiskUniform(Variables!J$12,Variables!L$12)</f>
        <v>52.310165372203407</v>
      </c>
      <c r="H74" s="18">
        <f t="shared" ca="1" si="3"/>
        <v>6374.1290114352996</v>
      </c>
      <c r="I74" s="22">
        <f t="shared" ca="1" si="4"/>
        <v>0</v>
      </c>
      <c r="J74" s="17">
        <f t="shared" ca="1" si="5"/>
        <v>6374.1290114352996</v>
      </c>
      <c r="K74" s="1" cm="1">
        <f t="array" aca="1" ref="K74" ca="1">_xll.RiskWeibull(Variables!J$14,Variables!K$14)</f>
        <v>93.751435525028299</v>
      </c>
      <c r="L74" s="18">
        <f t="shared" ca="1" si="6"/>
        <v>6467.8804469603283</v>
      </c>
      <c r="M74" s="22">
        <f t="shared" ca="1" si="7"/>
        <v>32.904773239288261</v>
      </c>
      <c r="N74" s="17" cm="1">
        <f t="array" aca="1" ref="N74" ca="1">_xll.RiskGamma(Variables!J$16,1/Variables!L$16)</f>
        <v>32.90477323928836</v>
      </c>
      <c r="O74" s="1">
        <f t="shared" ca="1" si="8"/>
        <v>6500.7852201996166</v>
      </c>
      <c r="P74" s="1" cm="1">
        <f t="array" aca="1" ref="P74" ca="1">_xll.RiskUniform(Variables!J$19,Variables!L$19)</f>
        <v>18.717698112908352</v>
      </c>
      <c r="Q74" s="18">
        <f t="shared" ca="1" si="9"/>
        <v>6519.5029183125253</v>
      </c>
      <c r="R74" s="109">
        <f>IF(A74&lt;=(FLOOR(INT(Variables!D$10) / Variables!D$13, 1)*Variables!D$13),IF(R73=Variables!D$13,1,R73+1),"")</f>
        <v>5</v>
      </c>
      <c r="S74" s="110">
        <f t="shared" ca="1" si="10"/>
        <v>322.74699519419664</v>
      </c>
      <c r="T74" s="17">
        <f t="shared" ca="1" si="11"/>
        <v>6519.5029183125253</v>
      </c>
      <c r="U74" s="1">
        <f ca="1">IF(R74&lt;&gt;"",INDEX(T74:T181, MATCH(Variables!D$13,R74:R181,0))-T74,"")</f>
        <v>322.74699519419664</v>
      </c>
      <c r="V74" s="1">
        <f>IF(R74&lt;&gt;"",IF(MOD(R74,Variables!D$13)=0,Variables!D$15,0),"")</f>
        <v>0</v>
      </c>
      <c r="W74" s="1">
        <f>IF(R74&lt;&gt;"",IF(R74=Variables!D$13,T74+V74,0),"")</f>
        <v>0</v>
      </c>
      <c r="X74" s="18">
        <f ca="1">IF(R74&lt;&gt;"",INDEX(W74:W173,MATCH(Variables!D$13,R74:R173,0)),"")</f>
        <v>6962.2499135067219</v>
      </c>
      <c r="Y74" s="22">
        <f t="shared" ca="1" si="12"/>
        <v>214.50252546975753</v>
      </c>
      <c r="Z74" s="17" cm="1">
        <f t="array" ref="Z74">IF(R74&lt;&gt;"",IF(R74=1,_xll.RiskPert(Variables!J$21,Variables!K$21,Variables!L$21),0),"")</f>
        <v>0</v>
      </c>
      <c r="AA74" s="1">
        <f t="shared" ca="1" si="13"/>
        <v>7176.7524389764794</v>
      </c>
      <c r="AB74" s="1" cm="1">
        <f t="array" aca="1" ref="AB74" ca="1">IF(R74&lt;&gt;"",_xll.RiskUniform(Variables!J$23,Variables!L$23),"")</f>
        <v>22.170819355033249</v>
      </c>
      <c r="AC74" s="18">
        <f t="shared" ca="1" si="14"/>
        <v>7198.9232583315124</v>
      </c>
      <c r="AD74" s="24">
        <f ca="1">IF(R74&lt;&gt;"",IF(AC74&lt;Variables!D$9,AC74-C74,0),"")</f>
        <v>1033.9479060278654</v>
      </c>
      <c r="AE74" s="26">
        <f ca="1">IF(R74&lt;&gt;"",IF(AC74&lt;Variables!D$9,D74,0),"")</f>
        <v>156.8434937594493</v>
      </c>
      <c r="AF74" s="26">
        <f ca="1">IF(R74&lt;&gt;"",IF(AC74&lt;Variables!D$9,I74,0),"")</f>
        <v>0</v>
      </c>
      <c r="AG74" s="26">
        <f ca="1">IF(R74&lt;&gt;"",IF(AC74&lt;Variables!D$9,M74,0),"")</f>
        <v>32.904773239288261</v>
      </c>
      <c r="AH74" s="26">
        <f ca="1">IF(R74&lt;&gt;"",IF(AC74&lt;Variables!D$9,S74,0),"")</f>
        <v>322.74699519419664</v>
      </c>
      <c r="AI74" s="26">
        <f ca="1">IF(R74&lt;&gt;"",IF(AC74&lt;Variables!D$9,Y74,0),"")</f>
        <v>214.50252546975753</v>
      </c>
      <c r="AJ74" s="24">
        <f t="shared" ca="1" si="15"/>
        <v>726.99778766269174</v>
      </c>
      <c r="AK74" s="26">
        <f t="shared" ca="1" si="16"/>
        <v>17.232465100464424</v>
      </c>
      <c r="AL74" s="24">
        <f t="shared" ca="1" si="17"/>
        <v>1</v>
      </c>
      <c r="AM74" s="104">
        <f ca="1">IF(AND(R74&lt;"",AC74&lt;Variables!D$9),AC74/(7*24*60),"")</f>
        <v>0.71417889467574525</v>
      </c>
      <c r="AN74" s="18">
        <f t="shared" ca="1" si="18"/>
        <v>1</v>
      </c>
      <c r="AO74" s="24" cm="1">
        <f t="array" aca="1" ref="AO74" ca="1">IF(R74&lt;&gt;"",_xll.RiskBinomial(1,Variables!D$16/100),0)</f>
        <v>0</v>
      </c>
    </row>
    <row r="75" spans="1:41" ht="15" thickBot="1" x14ac:dyDescent="0.4">
      <c r="A75" s="92">
        <v>46</v>
      </c>
      <c r="B75" s="17" cm="1">
        <f t="array" aca="1" ref="B75" ca="1">_xll.RiskExpon(Variables!M$8)</f>
        <v>7.0166863716877499</v>
      </c>
      <c r="C75" s="18">
        <f t="shared" ca="1" si="0"/>
        <v>6171.9920386753347</v>
      </c>
      <c r="D75" s="22">
        <f t="shared" ca="1" si="1"/>
        <v>245.73010468050234</v>
      </c>
      <c r="E75" s="17" cm="1">
        <f t="array" aca="1" ref="E75" ca="1">_xll.RiskPert(Variables!J$10,Variables!K$10,Variables!L$10)</f>
        <v>43.593131920537381</v>
      </c>
      <c r="F75" s="1">
        <f t="shared" ca="1" si="2"/>
        <v>6417.722143355837</v>
      </c>
      <c r="G75" s="1" cm="1">
        <f t="array" aca="1" ref="G75" ca="1">_xll.RiskUniform(Variables!J$12,Variables!L$12)</f>
        <v>50.007811584549316</v>
      </c>
      <c r="H75" s="18">
        <f t="shared" ca="1" si="3"/>
        <v>6467.7299549403861</v>
      </c>
      <c r="I75" s="22">
        <f t="shared" ca="1" si="4"/>
        <v>0</v>
      </c>
      <c r="J75" s="17">
        <f t="shared" ca="1" si="5"/>
        <v>6467.7299549403861</v>
      </c>
      <c r="K75" s="1" cm="1">
        <f t="array" aca="1" ref="K75" ca="1">_xll.RiskWeibull(Variables!J$14,Variables!K$14)</f>
        <v>95.233986598464156</v>
      </c>
      <c r="L75" s="18">
        <f t="shared" ca="1" si="6"/>
        <v>6562.9639415388501</v>
      </c>
      <c r="M75" s="22">
        <f t="shared" ca="1" si="7"/>
        <v>115.31254417642049</v>
      </c>
      <c r="N75" s="17" cm="1">
        <f t="array" aca="1" ref="N75" ca="1">_xll.RiskGamma(Variables!J$16,1/Variables!L$16)</f>
        <v>115.31254417642042</v>
      </c>
      <c r="O75" s="1">
        <f t="shared" ca="1" si="8"/>
        <v>6678.2764857152706</v>
      </c>
      <c r="P75" s="1" cm="1">
        <f t="array" aca="1" ref="P75" ca="1">_xll.RiskUniform(Variables!J$19,Variables!L$19)</f>
        <v>16.281407888432533</v>
      </c>
      <c r="Q75" s="18">
        <f t="shared" ca="1" si="9"/>
        <v>6694.5578936037027</v>
      </c>
      <c r="R75" s="109">
        <f>IF(A75&lt;=(FLOOR(INT(Variables!D$10) / Variables!D$13, 1)*Variables!D$13),IF(R74=Variables!D$13,1,R74+1),"")</f>
        <v>6</v>
      </c>
      <c r="S75" s="110">
        <f t="shared" ca="1" si="10"/>
        <v>147.69201990301917</v>
      </c>
      <c r="T75" s="17">
        <f t="shared" ca="1" si="11"/>
        <v>6694.5578936037027</v>
      </c>
      <c r="U75" s="1">
        <f ca="1">IF(R75&lt;&gt;"",INDEX(T75:T182, MATCH(Variables!D$13,R75:R182,0))-T75,"")</f>
        <v>147.69201990301917</v>
      </c>
      <c r="V75" s="1">
        <f>IF(R75&lt;&gt;"",IF(MOD(R75,Variables!D$13)=0,Variables!D$15,0),"")</f>
        <v>0</v>
      </c>
      <c r="W75" s="1">
        <f>IF(R75&lt;&gt;"",IF(R75=Variables!D$13,T75+V75,0),"")</f>
        <v>0</v>
      </c>
      <c r="X75" s="18">
        <f ca="1">IF(R75&lt;&gt;"",INDEX(W75:W174,MATCH(Variables!D$13,R75:R174,0)),"")</f>
        <v>6962.2499135067219</v>
      </c>
      <c r="Y75" s="22">
        <f t="shared" ca="1" si="12"/>
        <v>236.67334482479055</v>
      </c>
      <c r="Z75" s="17" cm="1">
        <f t="array" ref="Z75">IF(R75&lt;&gt;"",IF(R75=1,_xll.RiskPert(Variables!J$21,Variables!K$21,Variables!L$21),0),"")</f>
        <v>0</v>
      </c>
      <c r="AA75" s="1">
        <f t="shared" ca="1" si="13"/>
        <v>7198.9232583315124</v>
      </c>
      <c r="AB75" s="1" cm="1">
        <f t="array" aca="1" ref="AB75" ca="1">IF(R75&lt;&gt;"",_xll.RiskUniform(Variables!J$23,Variables!L$23),"")</f>
        <v>20.729730728429317</v>
      </c>
      <c r="AC75" s="18">
        <f t="shared" ca="1" si="14"/>
        <v>7219.6529890599413</v>
      </c>
      <c r="AD75" s="24">
        <f ca="1">IF(R75&lt;&gt;"",IF(AC75&lt;Variables!D$9,AC75-C75,0),"")</f>
        <v>1047.6609503846066</v>
      </c>
      <c r="AE75" s="26">
        <f ca="1">IF(R75&lt;&gt;"",IF(AC75&lt;Variables!D$9,D75,0),"")</f>
        <v>245.73010468050234</v>
      </c>
      <c r="AF75" s="26">
        <f ca="1">IF(R75&lt;&gt;"",IF(AC75&lt;Variables!D$9,I75,0),"")</f>
        <v>0</v>
      </c>
      <c r="AG75" s="26">
        <f ca="1">IF(R75&lt;&gt;"",IF(AC75&lt;Variables!D$9,M75,0),"")</f>
        <v>115.31254417642049</v>
      </c>
      <c r="AH75" s="26">
        <f ca="1">IF(R75&lt;&gt;"",IF(AC75&lt;Variables!D$9,S75,0),"")</f>
        <v>147.69201990301917</v>
      </c>
      <c r="AI75" s="26">
        <f ca="1">IF(R75&lt;&gt;"",IF(AC75&lt;Variables!D$9,Y75,0),"")</f>
        <v>236.67334482479055</v>
      </c>
      <c r="AJ75" s="24">
        <f t="shared" ca="1" si="15"/>
        <v>745.40801358473254</v>
      </c>
      <c r="AK75" s="26">
        <f t="shared" ca="1" si="16"/>
        <v>17.461015839743443</v>
      </c>
      <c r="AL75" s="24">
        <f t="shared" ca="1" si="17"/>
        <v>1</v>
      </c>
      <c r="AM75" s="104">
        <f ca="1">IF(AND(R75&lt;"",AC75&lt;Variables!D$9),AC75/(7*24*60),"")</f>
        <v>0.7162354155813434</v>
      </c>
      <c r="AN75" s="18">
        <f t="shared" ca="1" si="18"/>
        <v>1</v>
      </c>
      <c r="AO75" s="24" cm="1">
        <f t="array" aca="1" ref="AO75" ca="1">IF(R75&lt;&gt;"",_xll.RiskBinomial(1,Variables!D$16/100),0)</f>
        <v>0</v>
      </c>
    </row>
    <row r="76" spans="1:41" ht="15" thickBot="1" x14ac:dyDescent="0.4">
      <c r="A76" s="92">
        <v>47</v>
      </c>
      <c r="B76" s="17" cm="1">
        <f t="array" aca="1" ref="B76" ca="1">_xll.RiskExpon(Variables!M$8)</f>
        <v>51.124447852556763</v>
      </c>
      <c r="C76" s="18">
        <f t="shared" ca="1" si="0"/>
        <v>6223.1164865278915</v>
      </c>
      <c r="D76" s="22">
        <f t="shared" ca="1" si="1"/>
        <v>291.99129386317145</v>
      </c>
      <c r="E76" s="17" cm="1">
        <f t="array" aca="1" ref="E76" ca="1">_xll.RiskPert(Variables!J$10,Variables!K$10,Variables!L$10)</f>
        <v>47.377825450676653</v>
      </c>
      <c r="F76" s="1">
        <f t="shared" ca="1" si="2"/>
        <v>6515.107780391063</v>
      </c>
      <c r="G76" s="1" cm="1">
        <f t="array" aca="1" ref="G76" ca="1">_xll.RiskUniform(Variables!J$12,Variables!L$12)</f>
        <v>69.479033541789434</v>
      </c>
      <c r="H76" s="18">
        <f t="shared" ca="1" si="3"/>
        <v>6584.5868139328522</v>
      </c>
      <c r="I76" s="22">
        <f t="shared" ca="1" si="4"/>
        <v>0</v>
      </c>
      <c r="J76" s="17">
        <f t="shared" ca="1" si="5"/>
        <v>6584.5868139328522</v>
      </c>
      <c r="K76" s="1" cm="1">
        <f t="array" aca="1" ref="K76" ca="1">_xll.RiskWeibull(Variables!J$14,Variables!K$14)</f>
        <v>99.785759556220995</v>
      </c>
      <c r="L76" s="18">
        <f t="shared" ca="1" si="6"/>
        <v>6684.3725734890731</v>
      </c>
      <c r="M76" s="22">
        <f t="shared" ca="1" si="7"/>
        <v>133.56082168855755</v>
      </c>
      <c r="N76" s="17" cm="1">
        <f t="array" aca="1" ref="N76" ca="1">_xll.RiskGamma(Variables!J$16,1/Variables!L$16)</f>
        <v>133.56082168855752</v>
      </c>
      <c r="O76" s="1">
        <f t="shared" ca="1" si="8"/>
        <v>6817.9333951776307</v>
      </c>
      <c r="P76" s="1" cm="1">
        <f t="array" aca="1" ref="P76" ca="1">_xll.RiskUniform(Variables!J$19,Variables!L$19)</f>
        <v>21.069772965574643</v>
      </c>
      <c r="Q76" s="18">
        <f t="shared" ca="1" si="9"/>
        <v>6839.0031681432056</v>
      </c>
      <c r="R76" s="109">
        <f>IF(A76&lt;=(FLOOR(INT(Variables!D$10) / Variables!D$13, 1)*Variables!D$13),IF(R75=Variables!D$13,1,R75+1),"")</f>
        <v>7</v>
      </c>
      <c r="S76" s="110">
        <f t="shared" ca="1" si="10"/>
        <v>3.246745363516311</v>
      </c>
      <c r="T76" s="17">
        <f t="shared" ca="1" si="11"/>
        <v>6839.0031681432056</v>
      </c>
      <c r="U76" s="1">
        <f ca="1">IF(R76&lt;&gt;"",INDEX(T76:T183, MATCH(Variables!D$13,R76:R183,0))-T76,"")</f>
        <v>3.246745363516311</v>
      </c>
      <c r="V76" s="1">
        <f>IF(R76&lt;&gt;"",IF(MOD(R76,Variables!D$13)=0,Variables!D$15,0),"")</f>
        <v>0</v>
      </c>
      <c r="W76" s="1">
        <f>IF(R76&lt;&gt;"",IF(R76=Variables!D$13,T76+V76,0),"")</f>
        <v>0</v>
      </c>
      <c r="X76" s="18">
        <f ca="1">IF(R76&lt;&gt;"",INDEX(W76:W175,MATCH(Variables!D$13,R76:R175,0)),"")</f>
        <v>6962.2499135067219</v>
      </c>
      <c r="Y76" s="22">
        <f t="shared" ca="1" si="12"/>
        <v>257.40307555321942</v>
      </c>
      <c r="Z76" s="17" cm="1">
        <f t="array" ref="Z76">IF(R76&lt;&gt;"",IF(R76=1,_xll.RiskPert(Variables!J$21,Variables!K$21,Variables!L$21),0),"")</f>
        <v>0</v>
      </c>
      <c r="AA76" s="1">
        <f t="shared" ca="1" si="13"/>
        <v>7219.6529890599413</v>
      </c>
      <c r="AB76" s="1" cm="1">
        <f t="array" aca="1" ref="AB76" ca="1">IF(R76&lt;&gt;"",_xll.RiskUniform(Variables!J$23,Variables!L$23),"")</f>
        <v>20.320121440162517</v>
      </c>
      <c r="AC76" s="18">
        <f t="shared" ca="1" si="14"/>
        <v>7239.9731105001038</v>
      </c>
      <c r="AD76" s="24">
        <f ca="1">IF(R76&lt;&gt;"",IF(AC76&lt;Variables!D$9,AC76-C76,0),"")</f>
        <v>1016.8566239722122</v>
      </c>
      <c r="AE76" s="26">
        <f ca="1">IF(R76&lt;&gt;"",IF(AC76&lt;Variables!D$9,D76,0),"")</f>
        <v>291.99129386317145</v>
      </c>
      <c r="AF76" s="26">
        <f ca="1">IF(R76&lt;&gt;"",IF(AC76&lt;Variables!D$9,I76,0),"")</f>
        <v>0</v>
      </c>
      <c r="AG76" s="26">
        <f ca="1">IF(R76&lt;&gt;"",IF(AC76&lt;Variables!D$9,M76,0),"")</f>
        <v>133.56082168855755</v>
      </c>
      <c r="AH76" s="26">
        <f ca="1">IF(R76&lt;&gt;"",IF(AC76&lt;Variables!D$9,S76,0),"")</f>
        <v>3.246745363516311</v>
      </c>
      <c r="AI76" s="26">
        <f ca="1">IF(R76&lt;&gt;"",IF(AC76&lt;Variables!D$9,Y76,0),"")</f>
        <v>257.40307555321942</v>
      </c>
      <c r="AJ76" s="24">
        <f t="shared" ca="1" si="15"/>
        <v>686.20193646846474</v>
      </c>
      <c r="AK76" s="26">
        <f t="shared" ca="1" si="16"/>
        <v>16.94761039953687</v>
      </c>
      <c r="AL76" s="24">
        <f t="shared" ca="1" si="17"/>
        <v>1</v>
      </c>
      <c r="AM76" s="104">
        <f ca="1">IF(AND(R76&lt;"",AC76&lt;Variables!D$9),AC76/(7*24*60),"")</f>
        <v>0.71825130064485154</v>
      </c>
      <c r="AN76" s="18">
        <f t="shared" ca="1" si="18"/>
        <v>1</v>
      </c>
      <c r="AO76" s="24" cm="1">
        <f t="array" aca="1" ref="AO76" ca="1">IF(R76&lt;&gt;"",_xll.RiskBinomial(1,Variables!D$16/100),0)</f>
        <v>0</v>
      </c>
    </row>
    <row r="77" spans="1:41" ht="15" thickBot="1" x14ac:dyDescent="0.4">
      <c r="A77" s="92">
        <v>48</v>
      </c>
      <c r="B77" s="17" cm="1">
        <f t="array" aca="1" ref="B77" ca="1">_xll.RiskExpon(Variables!M$8)</f>
        <v>105.00678882476053</v>
      </c>
      <c r="C77" s="18">
        <f t="shared" ca="1" si="0"/>
        <v>6328.1232753526519</v>
      </c>
      <c r="D77" s="22">
        <f t="shared" ca="1" si="1"/>
        <v>301.98402521011667</v>
      </c>
      <c r="E77" s="17" cm="1">
        <f t="array" aca="1" ref="E77" ca="1">_xll.RiskPert(Variables!J$10,Variables!K$10,Variables!L$10)</f>
        <v>45.520486629916803</v>
      </c>
      <c r="F77" s="1">
        <f t="shared" ca="1" si="2"/>
        <v>6630.1073005627686</v>
      </c>
      <c r="G77" s="1" cm="1">
        <f t="array" aca="1" ref="G77" ca="1">_xll.RiskUniform(Variables!J$12,Variables!L$12)</f>
        <v>68.8124424634657</v>
      </c>
      <c r="H77" s="18">
        <f t="shared" ca="1" si="3"/>
        <v>6698.9197430262348</v>
      </c>
      <c r="I77" s="22">
        <f t="shared" ca="1" si="4"/>
        <v>0</v>
      </c>
      <c r="J77" s="17">
        <f t="shared" ca="1" si="5"/>
        <v>6698.9197430262348</v>
      </c>
      <c r="K77" s="1" cm="1">
        <f t="array" aca="1" ref="K77" ca="1">_xll.RiskWeibull(Variables!J$14,Variables!K$14)</f>
        <v>96.873821615237048</v>
      </c>
      <c r="L77" s="18">
        <f t="shared" ca="1" si="6"/>
        <v>6795.7935646414717</v>
      </c>
      <c r="M77" s="22">
        <f t="shared" ca="1" si="7"/>
        <v>28.411395616069058</v>
      </c>
      <c r="N77" s="17" cm="1">
        <f t="array" aca="1" ref="N77" ca="1">_xll.RiskGamma(Variables!J$16,1/Variables!L$16)</f>
        <v>28.411395616069377</v>
      </c>
      <c r="O77" s="1">
        <f t="shared" ca="1" si="8"/>
        <v>6824.2049602575407</v>
      </c>
      <c r="P77" s="1" cm="1">
        <f t="array" aca="1" ref="P77" ca="1">_xll.RiskUniform(Variables!J$19,Variables!L$19)</f>
        <v>18.044953249181262</v>
      </c>
      <c r="Q77" s="18">
        <f t="shared" ca="1" si="9"/>
        <v>6842.2499135067219</v>
      </c>
      <c r="R77" s="109">
        <f>IF(A77&lt;=(FLOOR(INT(Variables!D$10) / Variables!D$13, 1)*Variables!D$13),IF(R76=Variables!D$13,1,R76+1),"")</f>
        <v>8</v>
      </c>
      <c r="S77" s="110">
        <f t="shared" ca="1" si="10"/>
        <v>0</v>
      </c>
      <c r="T77" s="17">
        <f t="shared" ca="1" si="11"/>
        <v>6842.2499135067219</v>
      </c>
      <c r="U77" s="1">
        <f ca="1">IF(R77&lt;&gt;"",INDEX(T77:T184, MATCH(Variables!D$13,R77:R184,0))-T77,"")</f>
        <v>0</v>
      </c>
      <c r="V77" s="1">
        <f>IF(R77&lt;&gt;"",IF(MOD(R77,Variables!D$13)=0,Variables!D$15,0),"")</f>
        <v>120</v>
      </c>
      <c r="W77" s="1">
        <f ca="1">IF(R77&lt;&gt;"",IF(R77=Variables!D$13,T77+V77,0),"")</f>
        <v>6962.2499135067219</v>
      </c>
      <c r="X77" s="18">
        <f ca="1">IF(R77&lt;&gt;"",INDEX(W77:W176,MATCH(Variables!D$13,R77:R176,0)),"")</f>
        <v>6962.2499135067219</v>
      </c>
      <c r="Y77" s="22">
        <f t="shared" ca="1" si="12"/>
        <v>277.72319699338186</v>
      </c>
      <c r="Z77" s="17" cm="1">
        <f t="array" ref="Z77">IF(R77&lt;&gt;"",IF(R77=1,_xll.RiskPert(Variables!J$21,Variables!K$21,Variables!L$21),0),"")</f>
        <v>0</v>
      </c>
      <c r="AA77" s="1">
        <f t="shared" ca="1" si="13"/>
        <v>7239.9731105001038</v>
      </c>
      <c r="AB77" s="1" cm="1">
        <f t="array" aca="1" ref="AB77" ca="1">IF(R77&lt;&gt;"",_xll.RiskUniform(Variables!J$23,Variables!L$23),"")</f>
        <v>21.216872181614924</v>
      </c>
      <c r="AC77" s="18">
        <f t="shared" ca="1" si="14"/>
        <v>7261.1899826817189</v>
      </c>
      <c r="AD77" s="24">
        <f ca="1">IF(R77&lt;&gt;"",IF(AC77&lt;Variables!D$9,AC77-C77,0),"")</f>
        <v>933.06670732906696</v>
      </c>
      <c r="AE77" s="26">
        <f ca="1">IF(R77&lt;&gt;"",IF(AC77&lt;Variables!D$9,D77,0),"")</f>
        <v>301.98402521011667</v>
      </c>
      <c r="AF77" s="26">
        <f ca="1">IF(R77&lt;&gt;"",IF(AC77&lt;Variables!D$9,I77,0),"")</f>
        <v>0</v>
      </c>
      <c r="AG77" s="26">
        <f ca="1">IF(R77&lt;&gt;"",IF(AC77&lt;Variables!D$9,M77,0),"")</f>
        <v>28.411395616069058</v>
      </c>
      <c r="AH77" s="26">
        <f ca="1">IF(R77&lt;&gt;"",IF(AC77&lt;Variables!D$9,S77,0),"")</f>
        <v>0</v>
      </c>
      <c r="AI77" s="26">
        <f ca="1">IF(R77&lt;&gt;"",IF(AC77&lt;Variables!D$9,Y77,0),"")</f>
        <v>277.72319699338186</v>
      </c>
      <c r="AJ77" s="24">
        <f t="shared" ca="1" si="15"/>
        <v>608.11861781956759</v>
      </c>
      <c r="AK77" s="26">
        <f t="shared" ca="1" si="16"/>
        <v>15.551111788817783</v>
      </c>
      <c r="AL77" s="24">
        <f t="shared" ca="1" si="17"/>
        <v>1</v>
      </c>
      <c r="AM77" s="104">
        <f ca="1">IF(AND(R77&lt;"",AC77&lt;Variables!D$9),AC77/(7*24*60),"")</f>
        <v>0.72035614907556733</v>
      </c>
      <c r="AN77" s="18">
        <f t="shared" ca="1" si="18"/>
        <v>1</v>
      </c>
      <c r="AO77" s="24" cm="1">
        <f t="array" aca="1" ref="AO77" ca="1">IF(R77&lt;&gt;"",_xll.RiskBinomial(1,Variables!D$16/100),0)</f>
        <v>0</v>
      </c>
    </row>
    <row r="78" spans="1:41" ht="15" thickBot="1" x14ac:dyDescent="0.4">
      <c r="A78" s="92">
        <v>49</v>
      </c>
      <c r="B78" s="17" cm="1">
        <f t="array" aca="1" ref="B78" ca="1">_xll.RiskExpon(Variables!M$8)</f>
        <v>62.616606727304301</v>
      </c>
      <c r="C78" s="18">
        <f t="shared" ca="1" si="0"/>
        <v>6390.7398820799563</v>
      </c>
      <c r="D78" s="22">
        <f t="shared" ca="1" si="1"/>
        <v>355.76736638919738</v>
      </c>
      <c r="E78" s="17" cm="1">
        <f t="array" aca="1" ref="E78" ca="1">_xll.RiskPert(Variables!J$10,Variables!K$10,Variables!L$10)</f>
        <v>47.587505442919088</v>
      </c>
      <c r="F78" s="1">
        <f t="shared" ca="1" si="2"/>
        <v>6746.5072484691536</v>
      </c>
      <c r="G78" s="1" cm="1">
        <f t="array" aca="1" ref="G78" ca="1">_xll.RiskUniform(Variables!J$12,Variables!L$12)</f>
        <v>51.099916457322351</v>
      </c>
      <c r="H78" s="18">
        <f t="shared" ca="1" si="3"/>
        <v>6797.6071649264759</v>
      </c>
      <c r="I78" s="22">
        <f t="shared" ca="1" si="4"/>
        <v>0</v>
      </c>
      <c r="J78" s="17">
        <f t="shared" ca="1" si="5"/>
        <v>6797.6071649264759</v>
      </c>
      <c r="K78" s="1" cm="1">
        <f t="array" aca="1" ref="K78" ca="1">_xll.RiskWeibull(Variables!J$14,Variables!K$14)</f>
        <v>85.05982367091147</v>
      </c>
      <c r="L78" s="18">
        <f t="shared" ca="1" si="6"/>
        <v>6882.666988597387</v>
      </c>
      <c r="M78" s="22">
        <f t="shared" ca="1" si="7"/>
        <v>83.318964152781518</v>
      </c>
      <c r="N78" s="17" cm="1">
        <f t="array" aca="1" ref="N78" ca="1">_xll.RiskGamma(Variables!J$16,1/Variables!L$16)</f>
        <v>83.318964152781874</v>
      </c>
      <c r="O78" s="1">
        <f t="shared" ca="1" si="8"/>
        <v>6965.9859527501685</v>
      </c>
      <c r="P78" s="1" cm="1">
        <f t="array" aca="1" ref="P78" ca="1">_xll.RiskUniform(Variables!J$19,Variables!L$19)</f>
        <v>23.653367461723864</v>
      </c>
      <c r="Q78" s="18">
        <f t="shared" ca="1" si="9"/>
        <v>6989.6393202118925</v>
      </c>
      <c r="R78" s="109">
        <f>IF(A78&lt;=(FLOOR(INT(Variables!D$10) / Variables!D$13, 1)*Variables!D$13),IF(R77=Variables!D$13,1,R77+1),"")</f>
        <v>1</v>
      </c>
      <c r="S78" s="110">
        <f t="shared" ca="1" si="10"/>
        <v>1207.7100409930663</v>
      </c>
      <c r="T78" s="17">
        <f t="shared" ca="1" si="11"/>
        <v>6989.6393202118925</v>
      </c>
      <c r="U78" s="1">
        <f ca="1">IF(R78&lt;&gt;"",INDEX(T78:T185, MATCH(Variables!D$13,R78:R185,0))-T78,"")</f>
        <v>1207.7100409930663</v>
      </c>
      <c r="V78" s="1">
        <f>IF(R78&lt;&gt;"",IF(MOD(R78,Variables!D$13)=0,Variables!D$15,0),"")</f>
        <v>0</v>
      </c>
      <c r="W78" s="1">
        <f>IF(R78&lt;&gt;"",IF(R78=Variables!D$13,T78+V78,0),"")</f>
        <v>0</v>
      </c>
      <c r="X78" s="18">
        <f ca="1">IF(R78&lt;&gt;"",INDEX(W78:W177,MATCH(Variables!D$13,R78:R177,0)),"")</f>
        <v>8317.3493612049588</v>
      </c>
      <c r="Y78" s="22">
        <f t="shared" ca="1" si="12"/>
        <v>108.60564559874911</v>
      </c>
      <c r="Z78" s="17" cm="1">
        <f t="array" aca="1" ref="Z78" ca="1">IF(R78&lt;&gt;"",IF(R78=1,_xll.RiskPert(Variables!J$21,Variables!K$21,Variables!L$21),0),"")</f>
        <v>108.60564559874908</v>
      </c>
      <c r="AA78" s="1">
        <f t="shared" ca="1" si="13"/>
        <v>8425.9550068037079</v>
      </c>
      <c r="AB78" s="1" cm="1">
        <f t="array" aca="1" ref="AB78" ca="1">IF(R78&lt;&gt;"",_xll.RiskUniform(Variables!J$23,Variables!L$23),"")</f>
        <v>26.938650657365969</v>
      </c>
      <c r="AC78" s="18">
        <f t="shared" ca="1" si="14"/>
        <v>8452.8936574610743</v>
      </c>
      <c r="AD78" s="24">
        <f ca="1">IF(R78&lt;&gt;"",IF(AC78&lt;Variables!D$9,AC78-C78,0),"")</f>
        <v>2062.1537753811181</v>
      </c>
      <c r="AE78" s="26">
        <f ca="1">IF(R78&lt;&gt;"",IF(AC78&lt;Variables!D$9,D78,0),"")</f>
        <v>355.76736638919738</v>
      </c>
      <c r="AF78" s="26">
        <f ca="1">IF(R78&lt;&gt;"",IF(AC78&lt;Variables!D$9,I78,0),"")</f>
        <v>0</v>
      </c>
      <c r="AG78" s="26">
        <f ca="1">IF(R78&lt;&gt;"",IF(AC78&lt;Variables!D$9,M78,0),"")</f>
        <v>83.318964152781518</v>
      </c>
      <c r="AH78" s="26">
        <f ca="1">IF(R78&lt;&gt;"",IF(AC78&lt;Variables!D$9,S78,0),"")</f>
        <v>1207.7100409930663</v>
      </c>
      <c r="AI78" s="26">
        <f ca="1">IF(R78&lt;&gt;"",IF(AC78&lt;Variables!D$9,Y78,0),"")</f>
        <v>108.60564559874911</v>
      </c>
      <c r="AJ78" s="24">
        <f t="shared" ca="1" si="15"/>
        <v>1755.4020171337943</v>
      </c>
      <c r="AK78" s="26">
        <f t="shared" ca="1" si="16"/>
        <v>34.369229589685304</v>
      </c>
      <c r="AL78" s="24">
        <f t="shared" ca="1" si="17"/>
        <v>0</v>
      </c>
      <c r="AM78" s="104">
        <f ca="1">IF(AND(R78&lt;"",AC78&lt;Variables!D$9),AC78/(7*24*60),"")</f>
        <v>0.83858071998621764</v>
      </c>
      <c r="AN78" s="18">
        <f t="shared" ca="1" si="18"/>
        <v>1</v>
      </c>
      <c r="AO78" s="24" cm="1">
        <f t="array" aca="1" ref="AO78" ca="1">IF(R78&lt;&gt;"",_xll.RiskBinomial(1,Variables!D$16/100),0)</f>
        <v>0</v>
      </c>
    </row>
    <row r="79" spans="1:41" ht="15" thickBot="1" x14ac:dyDescent="0.4">
      <c r="A79" s="92">
        <v>50</v>
      </c>
      <c r="B79" s="17" cm="1">
        <f t="array" aca="1" ref="B79" ca="1">_xll.RiskExpon(Variables!M$8)</f>
        <v>137.60387378569021</v>
      </c>
      <c r="C79" s="18">
        <f t="shared" ca="1" si="0"/>
        <v>6528.343755865646</v>
      </c>
      <c r="D79" s="22">
        <f t="shared" ca="1" si="1"/>
        <v>311.52837029342936</v>
      </c>
      <c r="E79" s="17" cm="1">
        <f t="array" aca="1" ref="E79" ca="1">_xll.RiskPert(Variables!J$10,Variables!K$10,Variables!L$10)</f>
        <v>42.264961232599205</v>
      </c>
      <c r="F79" s="1">
        <f t="shared" ca="1" si="2"/>
        <v>6839.8721261590754</v>
      </c>
      <c r="G79" s="1" cm="1">
        <f t="array" aca="1" ref="G79" ca="1">_xll.RiskUniform(Variables!J$12,Variables!L$12)</f>
        <v>59.943658266270482</v>
      </c>
      <c r="H79" s="18">
        <f t="shared" ca="1" si="3"/>
        <v>6899.8157844253456</v>
      </c>
      <c r="I79" s="22">
        <f t="shared" ca="1" si="4"/>
        <v>0</v>
      </c>
      <c r="J79" s="17">
        <f t="shared" ca="1" si="5"/>
        <v>6899.8157844253456</v>
      </c>
      <c r="K79" s="1" cm="1">
        <f t="array" aca="1" ref="K79" ca="1">_xll.RiskWeibull(Variables!J$14,Variables!K$14)</f>
        <v>94.231857732291786</v>
      </c>
      <c r="L79" s="18">
        <f t="shared" ca="1" si="6"/>
        <v>6994.0476421576377</v>
      </c>
      <c r="M79" s="22">
        <f t="shared" ca="1" si="7"/>
        <v>153.76311498028281</v>
      </c>
      <c r="N79" s="17" cm="1">
        <f t="array" aca="1" ref="N79" ca="1">_xll.RiskGamma(Variables!J$16,1/Variables!L$16)</f>
        <v>153.76311498028292</v>
      </c>
      <c r="O79" s="1">
        <f t="shared" ca="1" si="8"/>
        <v>7147.8107571379205</v>
      </c>
      <c r="P79" s="1" cm="1">
        <f t="array" aca="1" ref="P79" ca="1">_xll.RiskUniform(Variables!J$19,Variables!L$19)</f>
        <v>17.202356290855235</v>
      </c>
      <c r="Q79" s="18">
        <f t="shared" ca="1" si="9"/>
        <v>7165.0131134287758</v>
      </c>
      <c r="R79" s="109">
        <f>IF(A79&lt;=(FLOOR(INT(Variables!D$10) / Variables!D$13, 1)*Variables!D$13),IF(R78=Variables!D$13,1,R78+1),"")</f>
        <v>2</v>
      </c>
      <c r="S79" s="110">
        <f t="shared" ca="1" si="10"/>
        <v>1032.336247776183</v>
      </c>
      <c r="T79" s="17">
        <f t="shared" ca="1" si="11"/>
        <v>7165.0131134287758</v>
      </c>
      <c r="U79" s="1">
        <f ca="1">IF(R79&lt;&gt;"",INDEX(T79:T186, MATCH(Variables!D$13,R79:R186,0))-T79,"")</f>
        <v>1032.336247776183</v>
      </c>
      <c r="V79" s="1">
        <f>IF(R79&lt;&gt;"",IF(MOD(R79,Variables!D$13)=0,Variables!D$15,0),"")</f>
        <v>0</v>
      </c>
      <c r="W79" s="1">
        <f>IF(R79&lt;&gt;"",IF(R79=Variables!D$13,T79+V79,0),"")</f>
        <v>0</v>
      </c>
      <c r="X79" s="18">
        <f ca="1">IF(R79&lt;&gt;"",INDEX(W79:W178,MATCH(Variables!D$13,R79:R178,0)),"")</f>
        <v>8317.3493612049588</v>
      </c>
      <c r="Y79" s="22">
        <f t="shared" ca="1" si="12"/>
        <v>135.54429625611556</v>
      </c>
      <c r="Z79" s="17" cm="1">
        <f t="array" ref="Z79">IF(R79&lt;&gt;"",IF(R79=1,_xll.RiskPert(Variables!J$21,Variables!K$21,Variables!L$21),0),"")</f>
        <v>0</v>
      </c>
      <c r="AA79" s="1">
        <f t="shared" ca="1" si="13"/>
        <v>8452.8936574610743</v>
      </c>
      <c r="AB79" s="1" cm="1">
        <f t="array" aca="1" ref="AB79" ca="1">IF(R79&lt;&gt;"",_xll.RiskUniform(Variables!J$23,Variables!L$23),"")</f>
        <v>20.208347947174257</v>
      </c>
      <c r="AC79" s="18">
        <f t="shared" ca="1" si="14"/>
        <v>8473.1020054082492</v>
      </c>
      <c r="AD79" s="24">
        <f ca="1">IF(R79&lt;&gt;"",IF(AC79&lt;Variables!D$9,AC79-C79,0),"")</f>
        <v>1944.7582495426032</v>
      </c>
      <c r="AE79" s="26">
        <f ca="1">IF(R79&lt;&gt;"",IF(AC79&lt;Variables!D$9,D79,0),"")</f>
        <v>311.52837029342936</v>
      </c>
      <c r="AF79" s="26">
        <f ca="1">IF(R79&lt;&gt;"",IF(AC79&lt;Variables!D$9,I79,0),"")</f>
        <v>0</v>
      </c>
      <c r="AG79" s="26">
        <f ca="1">IF(R79&lt;&gt;"",IF(AC79&lt;Variables!D$9,M79,0),"")</f>
        <v>153.76311498028281</v>
      </c>
      <c r="AH79" s="26">
        <f ca="1">IF(R79&lt;&gt;"",IF(AC79&lt;Variables!D$9,S79,0),"")</f>
        <v>1032.336247776183</v>
      </c>
      <c r="AI79" s="26">
        <f ca="1">IF(R79&lt;&gt;"",IF(AC79&lt;Variables!D$9,Y79,0),"")</f>
        <v>135.54429625611556</v>
      </c>
      <c r="AJ79" s="24">
        <f t="shared" ca="1" si="15"/>
        <v>1633.1720293060107</v>
      </c>
      <c r="AK79" s="26">
        <f t="shared" ca="1" si="16"/>
        <v>32.412637492376717</v>
      </c>
      <c r="AL79" s="24">
        <f t="shared" ca="1" si="17"/>
        <v>0</v>
      </c>
      <c r="AM79" s="104">
        <f ca="1">IF(AND(R79&lt;"",AC79&lt;Variables!D$9),AC79/(7*24*60),"")</f>
        <v>0.84058551640954848</v>
      </c>
      <c r="AN79" s="18">
        <f t="shared" ca="1" si="18"/>
        <v>1</v>
      </c>
      <c r="AO79" s="24" cm="1">
        <f t="array" aca="1" ref="AO79" ca="1">IF(R79&lt;&gt;"",_xll.RiskBinomial(1,Variables!D$16/100),0)</f>
        <v>0</v>
      </c>
    </row>
    <row r="80" spans="1:41" ht="15" thickBot="1" x14ac:dyDescent="0.4">
      <c r="A80" s="92">
        <v>51</v>
      </c>
      <c r="B80" s="17" cm="1">
        <f t="array" aca="1" ref="B80" ca="1">_xll.RiskExpon(Variables!M$8)</f>
        <v>228.16818393960693</v>
      </c>
      <c r="C80" s="18">
        <f t="shared" ca="1" si="0"/>
        <v>6756.511939805253</v>
      </c>
      <c r="D80" s="22">
        <f t="shared" ca="1" si="1"/>
        <v>184.3706426379722</v>
      </c>
      <c r="E80" s="17" cm="1">
        <f t="array" aca="1" ref="E80" ca="1">_xll.RiskPert(Variables!J$10,Variables!K$10,Variables!L$10)</f>
        <v>41.066798017879236</v>
      </c>
      <c r="F80" s="1">
        <f t="shared" ca="1" si="2"/>
        <v>6940.8825824432251</v>
      </c>
      <c r="G80" s="1" cm="1">
        <f t="array" aca="1" ref="G80" ca="1">_xll.RiskUniform(Variables!J$12,Variables!L$12)</f>
        <v>56.244206228698701</v>
      </c>
      <c r="H80" s="18">
        <f t="shared" ca="1" si="3"/>
        <v>6997.1267886719243</v>
      </c>
      <c r="I80" s="22">
        <f t="shared" ca="1" si="4"/>
        <v>0</v>
      </c>
      <c r="J80" s="17">
        <f t="shared" ca="1" si="5"/>
        <v>6997.1267886719243</v>
      </c>
      <c r="K80" s="1" cm="1">
        <f t="array" aca="1" ref="K80" ca="1">_xll.RiskWeibull(Variables!J$14,Variables!K$14)</f>
        <v>70.385788376577963</v>
      </c>
      <c r="L80" s="18">
        <f t="shared" ca="1" si="6"/>
        <v>7067.512577048502</v>
      </c>
      <c r="M80" s="22">
        <f t="shared" ca="1" si="7"/>
        <v>123.8530892168219</v>
      </c>
      <c r="N80" s="17" cm="1">
        <f t="array" aca="1" ref="N80" ca="1">_xll.RiskGamma(Variables!J$16,1/Variables!L$16)</f>
        <v>123.85308921682147</v>
      </c>
      <c r="O80" s="1">
        <f t="shared" ca="1" si="8"/>
        <v>7191.3656662653239</v>
      </c>
      <c r="P80" s="1" cm="1">
        <f t="array" aca="1" ref="P80" ca="1">_xll.RiskUniform(Variables!J$19,Variables!L$19)</f>
        <v>21.023045442902671</v>
      </c>
      <c r="Q80" s="18">
        <f t="shared" ca="1" si="9"/>
        <v>7212.3887117082268</v>
      </c>
      <c r="R80" s="109">
        <f>IF(A80&lt;=(FLOOR(INT(Variables!D$10) / Variables!D$13, 1)*Variables!D$13),IF(R79=Variables!D$13,1,R79+1),"")</f>
        <v>3</v>
      </c>
      <c r="S80" s="110">
        <f t="shared" ca="1" si="10"/>
        <v>984.960649496732</v>
      </c>
      <c r="T80" s="17">
        <f t="shared" ca="1" si="11"/>
        <v>7212.3887117082268</v>
      </c>
      <c r="U80" s="1">
        <f ca="1">IF(R80&lt;&gt;"",INDEX(T80:T187, MATCH(Variables!D$13,R80:R187,0))-T80,"")</f>
        <v>984.960649496732</v>
      </c>
      <c r="V80" s="1">
        <f>IF(R80&lt;&gt;"",IF(MOD(R80,Variables!D$13)=0,Variables!D$15,0),"")</f>
        <v>0</v>
      </c>
      <c r="W80" s="1">
        <f>IF(R80&lt;&gt;"",IF(R80=Variables!D$13,T80+V80,0),"")</f>
        <v>0</v>
      </c>
      <c r="X80" s="18">
        <f ca="1">IF(R80&lt;&gt;"",INDEX(W80:W179,MATCH(Variables!D$13,R80:R179,0)),"")</f>
        <v>8317.3493612049588</v>
      </c>
      <c r="Y80" s="22">
        <f t="shared" ca="1" si="12"/>
        <v>155.7526442032904</v>
      </c>
      <c r="Z80" s="17" cm="1">
        <f t="array" ref="Z80">IF(R80&lt;&gt;"",IF(R80=1,_xll.RiskPert(Variables!J$21,Variables!K$21,Variables!L$21),0),"")</f>
        <v>0</v>
      </c>
      <c r="AA80" s="1">
        <f t="shared" ca="1" si="13"/>
        <v>8473.1020054082492</v>
      </c>
      <c r="AB80" s="1" cm="1">
        <f t="array" aca="1" ref="AB80" ca="1">IF(R80&lt;&gt;"",_xll.RiskUniform(Variables!J$23,Variables!L$23),"")</f>
        <v>20.499904077165599</v>
      </c>
      <c r="AC80" s="18">
        <f t="shared" ca="1" si="14"/>
        <v>8493.6019094854146</v>
      </c>
      <c r="AD80" s="24">
        <f ca="1">IF(R80&lt;&gt;"",IF(AC80&lt;Variables!D$9,AC80-C80,0),"")</f>
        <v>1737.0899696801616</v>
      </c>
      <c r="AE80" s="26">
        <f ca="1">IF(R80&lt;&gt;"",IF(AC80&lt;Variables!D$9,D80,0),"")</f>
        <v>184.3706426379722</v>
      </c>
      <c r="AF80" s="26">
        <f ca="1">IF(R80&lt;&gt;"",IF(AC80&lt;Variables!D$9,I80,0),"")</f>
        <v>0</v>
      </c>
      <c r="AG80" s="26">
        <f ca="1">IF(R80&lt;&gt;"",IF(AC80&lt;Variables!D$9,M80,0),"")</f>
        <v>123.8530892168219</v>
      </c>
      <c r="AH80" s="26">
        <f ca="1">IF(R80&lt;&gt;"",IF(AC80&lt;Variables!D$9,S80,0),"")</f>
        <v>984.960649496732</v>
      </c>
      <c r="AI80" s="26">
        <f ca="1">IF(R80&lt;&gt;"",IF(AC80&lt;Variables!D$9,Y80,0),"")</f>
        <v>155.7526442032904</v>
      </c>
      <c r="AJ80" s="24">
        <f t="shared" ca="1" si="15"/>
        <v>1448.9370255548165</v>
      </c>
      <c r="AK80" s="26">
        <f t="shared" ca="1" si="16"/>
        <v>28.95149949466936</v>
      </c>
      <c r="AL80" s="24">
        <f t="shared" ca="1" si="17"/>
        <v>0</v>
      </c>
      <c r="AM80" s="104">
        <f ca="1">IF(AND(R80&lt;"",AC80&lt;Variables!D$9),AC80/(7*24*60),"")</f>
        <v>0.84261923705212449</v>
      </c>
      <c r="AN80" s="18">
        <f t="shared" ca="1" si="18"/>
        <v>1</v>
      </c>
      <c r="AO80" s="24" cm="1">
        <f t="array" aca="1" ref="AO80" ca="1">IF(R80&lt;&gt;"",_xll.RiskBinomial(1,Variables!D$16/100),0)</f>
        <v>0</v>
      </c>
    </row>
    <row r="81" spans="1:41" ht="15" thickBot="1" x14ac:dyDescent="0.4">
      <c r="A81" s="92">
        <v>52</v>
      </c>
      <c r="B81" s="17" cm="1">
        <f t="array" aca="1" ref="B81" ca="1">_xll.RiskExpon(Variables!M$8)</f>
        <v>146.30185817347311</v>
      </c>
      <c r="C81" s="18">
        <f t="shared" ca="1" si="0"/>
        <v>6902.8137979787261</v>
      </c>
      <c r="D81" s="22">
        <f t="shared" ca="1" si="1"/>
        <v>139.33004212685228</v>
      </c>
      <c r="E81" s="17" cm="1">
        <f t="array" aca="1" ref="E81" ca="1">_xll.RiskPert(Variables!J$10,Variables!K$10,Variables!L$10)</f>
        <v>45.017051433654451</v>
      </c>
      <c r="F81" s="1">
        <f t="shared" ca="1" si="2"/>
        <v>7042.1438401055784</v>
      </c>
      <c r="G81" s="1" cm="1">
        <f t="array" aca="1" ref="G81" ca="1">_xll.RiskUniform(Variables!J$12,Variables!L$12)</f>
        <v>55.993817098576002</v>
      </c>
      <c r="H81" s="18">
        <f t="shared" ca="1" si="3"/>
        <v>7098.1376572041545</v>
      </c>
      <c r="I81" s="22">
        <f t="shared" ca="1" si="4"/>
        <v>0</v>
      </c>
      <c r="J81" s="17">
        <f t="shared" ca="1" si="5"/>
        <v>7098.1376572041545</v>
      </c>
      <c r="K81" s="1" cm="1">
        <f t="array" aca="1" ref="K81" ca="1">_xll.RiskWeibull(Variables!J$14,Variables!K$14)</f>
        <v>92.038886496672276</v>
      </c>
      <c r="L81" s="18">
        <f t="shared" ca="1" si="6"/>
        <v>7190.1765437008271</v>
      </c>
      <c r="M81" s="22">
        <f t="shared" ca="1" si="7"/>
        <v>38.669437128000936</v>
      </c>
      <c r="N81" s="17" cm="1">
        <f t="array" aca="1" ref="N81" ca="1">_xll.RiskGamma(Variables!J$16,1/Variables!L$16)</f>
        <v>38.669437128001228</v>
      </c>
      <c r="O81" s="1">
        <f t="shared" ca="1" si="8"/>
        <v>7228.845980828828</v>
      </c>
      <c r="P81" s="1" cm="1">
        <f t="array" aca="1" ref="P81" ca="1">_xll.RiskUniform(Variables!J$19,Variables!L$19)</f>
        <v>20.624959512688328</v>
      </c>
      <c r="Q81" s="18">
        <f t="shared" ca="1" si="9"/>
        <v>7249.4709403415163</v>
      </c>
      <c r="R81" s="109">
        <f>IF(A81&lt;=(FLOOR(INT(Variables!D$10) / Variables!D$13, 1)*Variables!D$13),IF(R80=Variables!D$13,1,R80+1),"")</f>
        <v>4</v>
      </c>
      <c r="S81" s="110">
        <f t="shared" ca="1" si="10"/>
        <v>947.87842086344244</v>
      </c>
      <c r="T81" s="17">
        <f t="shared" ca="1" si="11"/>
        <v>7249.4709403415163</v>
      </c>
      <c r="U81" s="1">
        <f ca="1">IF(R81&lt;&gt;"",INDEX(T81:T188, MATCH(Variables!D$13,R81:R188,0))-T81,"")</f>
        <v>947.87842086344244</v>
      </c>
      <c r="V81" s="1">
        <f>IF(R81&lt;&gt;"",IF(MOD(R81,Variables!D$13)=0,Variables!D$15,0),"")</f>
        <v>0</v>
      </c>
      <c r="W81" s="1">
        <f>IF(R81&lt;&gt;"",IF(R81=Variables!D$13,T81+V81,0),"")</f>
        <v>0</v>
      </c>
      <c r="X81" s="18">
        <f ca="1">IF(R81&lt;&gt;"",INDEX(W81:W180,MATCH(Variables!D$13,R81:R180,0)),"")</f>
        <v>8317.3493612049588</v>
      </c>
      <c r="Y81" s="22">
        <f t="shared" ca="1" si="12"/>
        <v>176.25254828045581</v>
      </c>
      <c r="Z81" s="17" cm="1">
        <f t="array" ref="Z81">IF(R81&lt;&gt;"",IF(R81=1,_xll.RiskPert(Variables!J$21,Variables!K$21,Variables!L$21),0),"")</f>
        <v>0</v>
      </c>
      <c r="AA81" s="1">
        <f t="shared" ca="1" si="13"/>
        <v>8493.6019094854146</v>
      </c>
      <c r="AB81" s="1" cm="1">
        <f t="array" aca="1" ref="AB81" ca="1">IF(R81&lt;&gt;"",_xll.RiskUniform(Variables!J$23,Variables!L$23),"")</f>
        <v>26.49423099632974</v>
      </c>
      <c r="AC81" s="18">
        <f t="shared" ca="1" si="14"/>
        <v>8520.0961404817444</v>
      </c>
      <c r="AD81" s="24">
        <f ca="1">IF(R81&lt;&gt;"",IF(AC81&lt;Variables!D$9,AC81-C81,0),"")</f>
        <v>1617.2823425030183</v>
      </c>
      <c r="AE81" s="26">
        <f ca="1">IF(R81&lt;&gt;"",IF(AC81&lt;Variables!D$9,D81,0),"")</f>
        <v>139.33004212685228</v>
      </c>
      <c r="AF81" s="26">
        <f ca="1">IF(R81&lt;&gt;"",IF(AC81&lt;Variables!D$9,I81,0),"")</f>
        <v>0</v>
      </c>
      <c r="AG81" s="26">
        <f ca="1">IF(R81&lt;&gt;"",IF(AC81&lt;Variables!D$9,M81,0),"")</f>
        <v>38.669437128000936</v>
      </c>
      <c r="AH81" s="26">
        <f ca="1">IF(R81&lt;&gt;"",IF(AC81&lt;Variables!D$9,S81,0),"")</f>
        <v>947.87842086344244</v>
      </c>
      <c r="AI81" s="26">
        <f ca="1">IF(R81&lt;&gt;"",IF(AC81&lt;Variables!D$9,Y81,0),"")</f>
        <v>176.25254828045581</v>
      </c>
      <c r="AJ81" s="24">
        <f t="shared" ca="1" si="15"/>
        <v>1302.1304483987515</v>
      </c>
      <c r="AK81" s="26">
        <f t="shared" ca="1" si="16"/>
        <v>26.954705708383639</v>
      </c>
      <c r="AL81" s="24">
        <f t="shared" ca="1" si="17"/>
        <v>0</v>
      </c>
      <c r="AM81" s="104">
        <f ca="1">IF(AND(R81&lt;"",AC81&lt;Variables!D$9),AC81/(7*24*60),"")</f>
        <v>0.84524763298430006</v>
      </c>
      <c r="AN81" s="18">
        <f t="shared" ca="1" si="18"/>
        <v>1</v>
      </c>
      <c r="AO81" s="24" cm="1">
        <f t="array" aca="1" ref="AO81" ca="1">IF(R81&lt;&gt;"",_xll.RiskBinomial(1,Variables!D$16/100),0)</f>
        <v>0</v>
      </c>
    </row>
    <row r="82" spans="1:41" ht="15" thickBot="1" x14ac:dyDescent="0.4">
      <c r="A82" s="92">
        <v>53</v>
      </c>
      <c r="B82" s="17" cm="1">
        <f t="array" aca="1" ref="B82" ca="1">_xll.RiskExpon(Variables!M$8)</f>
        <v>284.18674297066923</v>
      </c>
      <c r="C82" s="18">
        <f t="shared" ca="1" si="0"/>
        <v>7187.0005409493951</v>
      </c>
      <c r="D82" s="22">
        <f t="shared" ca="1" si="1"/>
        <v>40.590946804858504</v>
      </c>
      <c r="E82" s="17" cm="1">
        <f t="array" aca="1" ref="E82" ca="1">_xll.RiskPert(Variables!J$10,Variables!K$10,Variables!L$10)</f>
        <v>40.590946804858319</v>
      </c>
      <c r="F82" s="1">
        <f t="shared" ca="1" si="2"/>
        <v>7227.5914877542536</v>
      </c>
      <c r="G82" s="1" cm="1">
        <f t="array" aca="1" ref="G82" ca="1">_xll.RiskUniform(Variables!J$12,Variables!L$12)</f>
        <v>68.559186500529137</v>
      </c>
      <c r="H82" s="18">
        <f t="shared" ca="1" si="3"/>
        <v>7296.1506742547826</v>
      </c>
      <c r="I82" s="22">
        <f t="shared" ca="1" si="4"/>
        <v>0</v>
      </c>
      <c r="J82" s="17">
        <f t="shared" ca="1" si="5"/>
        <v>7296.1506742547826</v>
      </c>
      <c r="K82" s="1" cm="1">
        <f t="array" aca="1" ref="K82" ca="1">_xll.RiskWeibull(Variables!J$14,Variables!K$14)</f>
        <v>98.594915157367453</v>
      </c>
      <c r="L82" s="18">
        <f t="shared" ca="1" si="6"/>
        <v>7394.7455894121504</v>
      </c>
      <c r="M82" s="22">
        <f t="shared" ca="1" si="7"/>
        <v>150.11138951744033</v>
      </c>
      <c r="N82" s="17" cm="1">
        <f t="array" aca="1" ref="N82" ca="1">_xll.RiskGamma(Variables!J$16,1/Variables!L$16)</f>
        <v>150.11138951743993</v>
      </c>
      <c r="O82" s="1">
        <f t="shared" ca="1" si="8"/>
        <v>7544.8569789295907</v>
      </c>
      <c r="P82" s="1" cm="1">
        <f t="array" aca="1" ref="P82" ca="1">_xll.RiskUniform(Variables!J$19,Variables!L$19)</f>
        <v>21.81215015084932</v>
      </c>
      <c r="Q82" s="18">
        <f t="shared" ca="1" si="9"/>
        <v>7566.6691290804401</v>
      </c>
      <c r="R82" s="109">
        <f>IF(A82&lt;=(FLOOR(INT(Variables!D$10) / Variables!D$13, 1)*Variables!D$13),IF(R81=Variables!D$13,1,R81+1),"")</f>
        <v>5</v>
      </c>
      <c r="S82" s="110">
        <f t="shared" ca="1" si="10"/>
        <v>630.68023212451862</v>
      </c>
      <c r="T82" s="17">
        <f t="shared" ca="1" si="11"/>
        <v>7566.6691290804401</v>
      </c>
      <c r="U82" s="1">
        <f ca="1">IF(R82&lt;&gt;"",INDEX(T82:T189, MATCH(Variables!D$13,R82:R189,0))-T82,"")</f>
        <v>630.68023212451862</v>
      </c>
      <c r="V82" s="1">
        <f>IF(R82&lt;&gt;"",IF(MOD(R82,Variables!D$13)=0,Variables!D$15,0),"")</f>
        <v>0</v>
      </c>
      <c r="W82" s="1">
        <f>IF(R82&lt;&gt;"",IF(R82=Variables!D$13,T82+V82,0),"")</f>
        <v>0</v>
      </c>
      <c r="X82" s="18">
        <f ca="1">IF(R82&lt;&gt;"",INDEX(W82:W181,MATCH(Variables!D$13,R82:R181,0)),"")</f>
        <v>8317.3493612049588</v>
      </c>
      <c r="Y82" s="22">
        <f t="shared" ca="1" si="12"/>
        <v>202.74677927678567</v>
      </c>
      <c r="Z82" s="17" cm="1">
        <f t="array" ref="Z82">IF(R82&lt;&gt;"",IF(R82=1,_xll.RiskPert(Variables!J$21,Variables!K$21,Variables!L$21),0),"")</f>
        <v>0</v>
      </c>
      <c r="AA82" s="1">
        <f t="shared" ca="1" si="13"/>
        <v>8520.0961404817444</v>
      </c>
      <c r="AB82" s="1" cm="1">
        <f t="array" aca="1" ref="AB82" ca="1">IF(R82&lt;&gt;"",_xll.RiskUniform(Variables!J$23,Variables!L$23),"")</f>
        <v>27.429067992977927</v>
      </c>
      <c r="AC82" s="18">
        <f t="shared" ca="1" si="14"/>
        <v>8547.5252084747226</v>
      </c>
      <c r="AD82" s="24">
        <f ca="1">IF(R82&lt;&gt;"",IF(AC82&lt;Variables!D$9,AC82-C82,0),"")</f>
        <v>1360.5246675253275</v>
      </c>
      <c r="AE82" s="26">
        <f ca="1">IF(R82&lt;&gt;"",IF(AC82&lt;Variables!D$9,D82,0),"")</f>
        <v>40.590946804858504</v>
      </c>
      <c r="AF82" s="26">
        <f ca="1">IF(R82&lt;&gt;"",IF(AC82&lt;Variables!D$9,I82,0),"")</f>
        <v>0</v>
      </c>
      <c r="AG82" s="26">
        <f ca="1">IF(R82&lt;&gt;"",IF(AC82&lt;Variables!D$9,M82,0),"")</f>
        <v>150.11138951744033</v>
      </c>
      <c r="AH82" s="26">
        <f ca="1">IF(R82&lt;&gt;"",IF(AC82&lt;Variables!D$9,S82,0),"")</f>
        <v>630.68023212451862</v>
      </c>
      <c r="AI82" s="26">
        <f ca="1">IF(R82&lt;&gt;"",IF(AC82&lt;Variables!D$9,Y82,0),"")</f>
        <v>202.74677927678567</v>
      </c>
      <c r="AJ82" s="24">
        <f t="shared" ca="1" si="15"/>
        <v>1024.1293477236031</v>
      </c>
      <c r="AK82" s="26">
        <f t="shared" ca="1" si="16"/>
        <v>22.675411125422123</v>
      </c>
      <c r="AL82" s="24">
        <f t="shared" ca="1" si="17"/>
        <v>1</v>
      </c>
      <c r="AM82" s="104">
        <f ca="1">IF(AND(R82&lt;"",AC82&lt;Variables!D$9),AC82/(7*24*60),"")</f>
        <v>0.84796877068201615</v>
      </c>
      <c r="AN82" s="18">
        <f t="shared" ca="1" si="18"/>
        <v>1</v>
      </c>
      <c r="AO82" s="24" cm="1">
        <f t="array" aca="1" ref="AO82" ca="1">IF(R82&lt;&gt;"",_xll.RiskBinomial(1,Variables!D$16/100),0)</f>
        <v>0</v>
      </c>
    </row>
    <row r="83" spans="1:41" ht="15" thickBot="1" x14ac:dyDescent="0.4">
      <c r="A83" s="92">
        <v>54</v>
      </c>
      <c r="B83" s="17" cm="1">
        <f t="array" aca="1" ref="B83" ca="1">_xll.RiskExpon(Variables!M$8)</f>
        <v>65.765808751586817</v>
      </c>
      <c r="C83" s="18">
        <f t="shared" ca="1" si="0"/>
        <v>7252.7663497009817</v>
      </c>
      <c r="D83" s="22">
        <f t="shared" ca="1" si="1"/>
        <v>99.544413940921913</v>
      </c>
      <c r="E83" s="17" cm="1">
        <f t="array" aca="1" ref="E83" ca="1">_xll.RiskPert(Variables!J$10,Variables!K$10,Variables!L$10)</f>
        <v>56.16008938712136</v>
      </c>
      <c r="F83" s="1">
        <f t="shared" ca="1" si="2"/>
        <v>7352.3107636419036</v>
      </c>
      <c r="G83" s="1" cm="1">
        <f t="array" aca="1" ref="G83" ca="1">_xll.RiskUniform(Variables!J$12,Variables!L$12)</f>
        <v>57.50147986856436</v>
      </c>
      <c r="H83" s="18">
        <f t="shared" ca="1" si="3"/>
        <v>7409.8122435104679</v>
      </c>
      <c r="I83" s="22">
        <f t="shared" ca="1" si="4"/>
        <v>0</v>
      </c>
      <c r="J83" s="17">
        <f t="shared" ca="1" si="5"/>
        <v>7409.8122435104679</v>
      </c>
      <c r="K83" s="1" cm="1">
        <f t="array" aca="1" ref="K83" ca="1">_xll.RiskWeibull(Variables!J$14,Variables!K$14)</f>
        <v>114.99755078885387</v>
      </c>
      <c r="L83" s="18">
        <f t="shared" ca="1" si="6"/>
        <v>7524.8097942993218</v>
      </c>
      <c r="M83" s="22">
        <f t="shared" ca="1" si="7"/>
        <v>103.7232788884703</v>
      </c>
      <c r="N83" s="17" cm="1">
        <f t="array" aca="1" ref="N83" ca="1">_xll.RiskGamma(Variables!J$16,1/Variables!L$16)</f>
        <v>103.72327888847019</v>
      </c>
      <c r="O83" s="1">
        <f t="shared" ca="1" si="8"/>
        <v>7628.5330731877921</v>
      </c>
      <c r="P83" s="1" cm="1">
        <f t="array" aca="1" ref="P83" ca="1">_xll.RiskUniform(Variables!J$19,Variables!L$19)</f>
        <v>22.454411952830547</v>
      </c>
      <c r="Q83" s="18">
        <f t="shared" ca="1" si="9"/>
        <v>7650.987485140623</v>
      </c>
      <c r="R83" s="109">
        <f>IF(A83&lt;=(FLOOR(INT(Variables!D$10) / Variables!D$13, 1)*Variables!D$13),IF(R82=Variables!D$13,1,R82+1),"")</f>
        <v>6</v>
      </c>
      <c r="S83" s="110">
        <f t="shared" ca="1" si="10"/>
        <v>546.36187606433577</v>
      </c>
      <c r="T83" s="17">
        <f t="shared" ca="1" si="11"/>
        <v>7650.987485140623</v>
      </c>
      <c r="U83" s="1">
        <f ca="1">IF(R83&lt;&gt;"",INDEX(T83:T190, MATCH(Variables!D$13,R83:R190,0))-T83,"")</f>
        <v>546.36187606433577</v>
      </c>
      <c r="V83" s="1">
        <f>IF(R83&lt;&gt;"",IF(MOD(R83,Variables!D$13)=0,Variables!D$15,0),"")</f>
        <v>0</v>
      </c>
      <c r="W83" s="1">
        <f>IF(R83&lt;&gt;"",IF(R83=Variables!D$13,T83+V83,0),"")</f>
        <v>0</v>
      </c>
      <c r="X83" s="18">
        <f ca="1">IF(R83&lt;&gt;"",INDEX(W83:W182,MATCH(Variables!D$13,R83:R182,0)),"")</f>
        <v>8317.3493612049588</v>
      </c>
      <c r="Y83" s="22">
        <f t="shared" ca="1" si="12"/>
        <v>230.17584726976384</v>
      </c>
      <c r="Z83" s="17" cm="1">
        <f t="array" ref="Z83">IF(R83&lt;&gt;"",IF(R83=1,_xll.RiskPert(Variables!J$21,Variables!K$21,Variables!L$21),0),"")</f>
        <v>0</v>
      </c>
      <c r="AA83" s="1">
        <f t="shared" ca="1" si="13"/>
        <v>8547.5252084747226</v>
      </c>
      <c r="AB83" s="1" cm="1">
        <f t="array" aca="1" ref="AB83" ca="1">IF(R83&lt;&gt;"",_xll.RiskUniform(Variables!J$23,Variables!L$23),"")</f>
        <v>24.103415131149664</v>
      </c>
      <c r="AC83" s="18">
        <f t="shared" ca="1" si="14"/>
        <v>8571.6286236058731</v>
      </c>
      <c r="AD83" s="24">
        <f ca="1">IF(R83&lt;&gt;"",IF(AC83&lt;Variables!D$9,AC83-C83,0),"")</f>
        <v>1318.8622739048915</v>
      </c>
      <c r="AE83" s="26">
        <f ca="1">IF(R83&lt;&gt;"",IF(AC83&lt;Variables!D$9,D83,0),"")</f>
        <v>99.544413940921913</v>
      </c>
      <c r="AF83" s="26">
        <f ca="1">IF(R83&lt;&gt;"",IF(AC83&lt;Variables!D$9,I83,0),"")</f>
        <v>0</v>
      </c>
      <c r="AG83" s="26">
        <f ca="1">IF(R83&lt;&gt;"",IF(AC83&lt;Variables!D$9,M83,0),"")</f>
        <v>103.7232788884703</v>
      </c>
      <c r="AH83" s="26">
        <f ca="1">IF(R83&lt;&gt;"",IF(AC83&lt;Variables!D$9,S83,0),"")</f>
        <v>546.36187606433577</v>
      </c>
      <c r="AI83" s="26">
        <f ca="1">IF(R83&lt;&gt;"",IF(AC83&lt;Variables!D$9,Y83,0),"")</f>
        <v>230.17584726976384</v>
      </c>
      <c r="AJ83" s="24">
        <f t="shared" ca="1" si="15"/>
        <v>979.80541616349183</v>
      </c>
      <c r="AK83" s="26">
        <f t="shared" ca="1" si="16"/>
        <v>21.981037898414858</v>
      </c>
      <c r="AL83" s="24">
        <f t="shared" ca="1" si="17"/>
        <v>1</v>
      </c>
      <c r="AM83" s="104">
        <f ca="1">IF(AND(R83&lt;"",AC83&lt;Variables!D$9),AC83/(7*24*60),"")</f>
        <v>0.85035998250058265</v>
      </c>
      <c r="AN83" s="18">
        <f t="shared" ca="1" si="18"/>
        <v>1</v>
      </c>
      <c r="AO83" s="24" cm="1">
        <f t="array" aca="1" ref="AO83" ca="1">IF(R83&lt;&gt;"",_xll.RiskBinomial(1,Variables!D$16/100),0)</f>
        <v>0</v>
      </c>
    </row>
    <row r="84" spans="1:41" ht="15" thickBot="1" x14ac:dyDescent="0.4">
      <c r="A84" s="92">
        <v>55</v>
      </c>
      <c r="B84" s="17" cm="1">
        <f t="array" aca="1" ref="B84" ca="1">_xll.RiskExpon(Variables!M$8)</f>
        <v>210.3020680152535</v>
      </c>
      <c r="C84" s="18">
        <f t="shared" ca="1" si="0"/>
        <v>7463.0684177162348</v>
      </c>
      <c r="D84" s="22">
        <f t="shared" ca="1" si="1"/>
        <v>49.634439202320209</v>
      </c>
      <c r="E84" s="17" cm="1">
        <f t="array" aca="1" ref="E84" ca="1">_xll.RiskPert(Variables!J$10,Variables!K$10,Variables!L$10)</f>
        <v>49.634439202320436</v>
      </c>
      <c r="F84" s="1">
        <f t="shared" ca="1" si="2"/>
        <v>7512.702856918555</v>
      </c>
      <c r="G84" s="1" cm="1">
        <f t="array" aca="1" ref="G84" ca="1">_xll.RiskUniform(Variables!J$12,Variables!L$12)</f>
        <v>67.824576296106102</v>
      </c>
      <c r="H84" s="18">
        <f t="shared" ca="1" si="3"/>
        <v>7580.527433214661</v>
      </c>
      <c r="I84" s="22">
        <f t="shared" ca="1" si="4"/>
        <v>0</v>
      </c>
      <c r="J84" s="17">
        <f t="shared" ca="1" si="5"/>
        <v>7580.527433214661</v>
      </c>
      <c r="K84" s="1" cm="1">
        <f t="array" aca="1" ref="K84" ca="1">_xll.RiskWeibull(Variables!J$14,Variables!K$14)</f>
        <v>91.445579706589271</v>
      </c>
      <c r="L84" s="18">
        <f t="shared" ca="1" si="6"/>
        <v>7671.9730129212503</v>
      </c>
      <c r="M84" s="22">
        <f t="shared" ca="1" si="7"/>
        <v>42.995559667832822</v>
      </c>
      <c r="N84" s="17" cm="1">
        <f t="array" aca="1" ref="N84" ca="1">_xll.RiskGamma(Variables!J$16,1/Variables!L$16)</f>
        <v>42.995559667832957</v>
      </c>
      <c r="O84" s="1">
        <f t="shared" ca="1" si="8"/>
        <v>7714.9685725890831</v>
      </c>
      <c r="P84" s="1" cm="1">
        <f t="array" aca="1" ref="P84" ca="1">_xll.RiskUniform(Variables!J$19,Variables!L$19)</f>
        <v>18.829069316396552</v>
      </c>
      <c r="Q84" s="18">
        <f t="shared" ca="1" si="9"/>
        <v>7733.7976419054794</v>
      </c>
      <c r="R84" s="109">
        <f>IF(A84&lt;=(FLOOR(INT(Variables!D$10) / Variables!D$13, 1)*Variables!D$13),IF(R83=Variables!D$13,1,R83+1),"")</f>
        <v>7</v>
      </c>
      <c r="S84" s="110">
        <f t="shared" ca="1" si="10"/>
        <v>463.55171929947937</v>
      </c>
      <c r="T84" s="17">
        <f t="shared" ca="1" si="11"/>
        <v>7733.7976419054794</v>
      </c>
      <c r="U84" s="1">
        <f ca="1">IF(R84&lt;&gt;"",INDEX(T84:T191, MATCH(Variables!D$13,R84:R191,0))-T84,"")</f>
        <v>463.55171929947937</v>
      </c>
      <c r="V84" s="1">
        <f>IF(R84&lt;&gt;"",IF(MOD(R84,Variables!D$13)=0,Variables!D$15,0),"")</f>
        <v>0</v>
      </c>
      <c r="W84" s="1">
        <f>IF(R84&lt;&gt;"",IF(R84=Variables!D$13,T84+V84,0),"")</f>
        <v>0</v>
      </c>
      <c r="X84" s="18">
        <f ca="1">IF(R84&lt;&gt;"",INDEX(W84:W183,MATCH(Variables!D$13,R84:R183,0)),"")</f>
        <v>8317.3493612049588</v>
      </c>
      <c r="Y84" s="22">
        <f t="shared" ca="1" si="12"/>
        <v>254.27926240091438</v>
      </c>
      <c r="Z84" s="17" cm="1">
        <f t="array" ref="Z84">IF(R84&lt;&gt;"",IF(R84=1,_xll.RiskPert(Variables!J$21,Variables!K$21,Variables!L$21),0),"")</f>
        <v>0</v>
      </c>
      <c r="AA84" s="1">
        <f t="shared" ca="1" si="13"/>
        <v>8571.6286236058731</v>
      </c>
      <c r="AB84" s="1" cm="1">
        <f t="array" aca="1" ref="AB84" ca="1">IF(R84&lt;&gt;"",_xll.RiskUniform(Variables!J$23,Variables!L$23),"")</f>
        <v>26.230291166357887</v>
      </c>
      <c r="AC84" s="18">
        <f t="shared" ca="1" si="14"/>
        <v>8597.8589147722305</v>
      </c>
      <c r="AD84" s="24">
        <f ca="1">IF(R84&lt;&gt;"",IF(AC84&lt;Variables!D$9,AC84-C84,0),"")</f>
        <v>1134.7904970559957</v>
      </c>
      <c r="AE84" s="26">
        <f ca="1">IF(R84&lt;&gt;"",IF(AC84&lt;Variables!D$9,D84,0),"")</f>
        <v>49.634439202320209</v>
      </c>
      <c r="AF84" s="26">
        <f ca="1">IF(R84&lt;&gt;"",IF(AC84&lt;Variables!D$9,I84,0),"")</f>
        <v>0</v>
      </c>
      <c r="AG84" s="26">
        <f ca="1">IF(R84&lt;&gt;"",IF(AC84&lt;Variables!D$9,M84,0),"")</f>
        <v>42.995559667832822</v>
      </c>
      <c r="AH84" s="26">
        <f ca="1">IF(R84&lt;&gt;"",IF(AC84&lt;Variables!D$9,S84,0),"")</f>
        <v>463.55171929947937</v>
      </c>
      <c r="AI84" s="26">
        <f ca="1">IF(R84&lt;&gt;"",IF(AC84&lt;Variables!D$9,Y84,0),"")</f>
        <v>254.27926240091438</v>
      </c>
      <c r="AJ84" s="24">
        <f t="shared" ca="1" si="15"/>
        <v>810.46098057054678</v>
      </c>
      <c r="AK84" s="26">
        <f t="shared" ca="1" si="16"/>
        <v>18.913174950933261</v>
      </c>
      <c r="AL84" s="24">
        <f t="shared" ca="1" si="17"/>
        <v>1</v>
      </c>
      <c r="AM84" s="104">
        <f ca="1">IF(AND(R84&lt;"",AC84&lt;Variables!D$9),AC84/(7*24*60),"")</f>
        <v>0.85296219392581651</v>
      </c>
      <c r="AN84" s="18">
        <f t="shared" ca="1" si="18"/>
        <v>1</v>
      </c>
      <c r="AO84" s="24" cm="1">
        <f t="array" aca="1" ref="AO84" ca="1">IF(R84&lt;&gt;"",_xll.RiskBinomial(1,Variables!D$16/100),0)</f>
        <v>0</v>
      </c>
    </row>
    <row r="85" spans="1:41" ht="15" thickBot="1" x14ac:dyDescent="0.4">
      <c r="A85" s="92">
        <v>56</v>
      </c>
      <c r="B85" s="17" cm="1">
        <f t="array" aca="1" ref="B85" ca="1">_xll.RiskExpon(Variables!M$8)</f>
        <v>386.36978605756804</v>
      </c>
      <c r="C85" s="18">
        <f t="shared" ca="1" si="0"/>
        <v>7849.4382037738033</v>
      </c>
      <c r="D85" s="22">
        <f t="shared" ca="1" si="1"/>
        <v>61.167241081287102</v>
      </c>
      <c r="E85" s="17" cm="1">
        <f t="array" aca="1" ref="E85" ca="1">_xll.RiskPert(Variables!J$10,Variables!K$10,Variables!L$10)</f>
        <v>61.16724108128691</v>
      </c>
      <c r="F85" s="1">
        <f t="shared" ca="1" si="2"/>
        <v>7910.6054448550904</v>
      </c>
      <c r="G85" s="1" cm="1">
        <f t="array" aca="1" ref="G85" ca="1">_xll.RiskUniform(Variables!J$12,Variables!L$12)</f>
        <v>67.835194633786557</v>
      </c>
      <c r="H85" s="18">
        <f t="shared" ca="1" si="3"/>
        <v>7978.4406394888765</v>
      </c>
      <c r="I85" s="22">
        <f t="shared" ca="1" si="4"/>
        <v>0</v>
      </c>
      <c r="J85" s="17">
        <f t="shared" ca="1" si="5"/>
        <v>7978.4406394888765</v>
      </c>
      <c r="K85" s="1" cm="1">
        <f t="array" aca="1" ref="K85" ca="1">_xll.RiskWeibull(Variables!J$14,Variables!K$14)</f>
        <v>94.975861697971794</v>
      </c>
      <c r="L85" s="18">
        <f t="shared" ca="1" si="6"/>
        <v>8073.4165011868481</v>
      </c>
      <c r="M85" s="22">
        <f t="shared" ca="1" si="7"/>
        <v>103.78421449170037</v>
      </c>
      <c r="N85" s="17" cm="1">
        <f t="array" aca="1" ref="N85" ca="1">_xll.RiskGamma(Variables!J$16,1/Variables!L$16)</f>
        <v>103.78421449170081</v>
      </c>
      <c r="O85" s="1">
        <f t="shared" ca="1" si="8"/>
        <v>8177.2007156785485</v>
      </c>
      <c r="P85" s="1" cm="1">
        <f t="array" aca="1" ref="P85" ca="1">_xll.RiskUniform(Variables!J$19,Variables!L$19)</f>
        <v>20.148645526410419</v>
      </c>
      <c r="Q85" s="18">
        <f t="shared" ca="1" si="9"/>
        <v>8197.3493612049588</v>
      </c>
      <c r="R85" s="109">
        <f>IF(A85&lt;=(FLOOR(INT(Variables!D$10) / Variables!D$13, 1)*Variables!D$13),IF(R84=Variables!D$13,1,R84+1),"")</f>
        <v>8</v>
      </c>
      <c r="S85" s="110">
        <f t="shared" ca="1" si="10"/>
        <v>0</v>
      </c>
      <c r="T85" s="17">
        <f t="shared" ca="1" si="11"/>
        <v>8197.3493612049588</v>
      </c>
      <c r="U85" s="1">
        <f ca="1">IF(R85&lt;&gt;"",INDEX(T85:T192, MATCH(Variables!D$13,R85:R192,0))-T85,"")</f>
        <v>0</v>
      </c>
      <c r="V85" s="1">
        <f>IF(R85&lt;&gt;"",IF(MOD(R85,Variables!D$13)=0,Variables!D$15,0),"")</f>
        <v>120</v>
      </c>
      <c r="W85" s="1">
        <f ca="1">IF(R85&lt;&gt;"",IF(R85=Variables!D$13,T85+V85,0),"")</f>
        <v>8317.3493612049588</v>
      </c>
      <c r="X85" s="18">
        <f ca="1">IF(R85&lt;&gt;"",INDEX(W85:W184,MATCH(Variables!D$13,R85:R184,0)),"")</f>
        <v>8317.3493612049588</v>
      </c>
      <c r="Y85" s="22">
        <f t="shared" ca="1" si="12"/>
        <v>280.50955356727172</v>
      </c>
      <c r="Z85" s="17" cm="1">
        <f t="array" ref="Z85">IF(R85&lt;&gt;"",IF(R85=1,_xll.RiskPert(Variables!J$21,Variables!K$21,Variables!L$21),0),"")</f>
        <v>0</v>
      </c>
      <c r="AA85" s="1">
        <f t="shared" ca="1" si="13"/>
        <v>8597.8589147722305</v>
      </c>
      <c r="AB85" s="1" cm="1">
        <f t="array" aca="1" ref="AB85" ca="1">IF(R85&lt;&gt;"",_xll.RiskUniform(Variables!J$23,Variables!L$23),"")</f>
        <v>27.156720382004664</v>
      </c>
      <c r="AC85" s="18">
        <f t="shared" ca="1" si="14"/>
        <v>8625.0156351542355</v>
      </c>
      <c r="AD85" s="24">
        <f ca="1">IF(R85&lt;&gt;"",IF(AC85&lt;Variables!D$9,AC85-C85,0),"")</f>
        <v>775.57743138043224</v>
      </c>
      <c r="AE85" s="26">
        <f ca="1">IF(R85&lt;&gt;"",IF(AC85&lt;Variables!D$9,D85,0),"")</f>
        <v>61.167241081287102</v>
      </c>
      <c r="AF85" s="26">
        <f ca="1">IF(R85&lt;&gt;"",IF(AC85&lt;Variables!D$9,I85,0),"")</f>
        <v>0</v>
      </c>
      <c r="AG85" s="26">
        <f ca="1">IF(R85&lt;&gt;"",IF(AC85&lt;Variables!D$9,M85,0),"")</f>
        <v>103.78421449170037</v>
      </c>
      <c r="AH85" s="26">
        <f ca="1">IF(R85&lt;&gt;"",IF(AC85&lt;Variables!D$9,S85,0),"")</f>
        <v>0</v>
      </c>
      <c r="AI85" s="26">
        <f ca="1">IF(R85&lt;&gt;"",IF(AC85&lt;Variables!D$9,Y85,0),"")</f>
        <v>280.50955356727172</v>
      </c>
      <c r="AJ85" s="24">
        <f t="shared" ca="1" si="15"/>
        <v>445.46100914025919</v>
      </c>
      <c r="AK85" s="26">
        <f t="shared" ca="1" si="16"/>
        <v>12.926290523007204</v>
      </c>
      <c r="AL85" s="24">
        <f t="shared" ca="1" si="17"/>
        <v>1</v>
      </c>
      <c r="AM85" s="104">
        <f ca="1">IF(AND(R85&lt;"",AC85&lt;Variables!D$9),AC85/(7*24*60),"")</f>
        <v>0.85565631301133294</v>
      </c>
      <c r="AN85" s="18">
        <f t="shared" ca="1" si="18"/>
        <v>1</v>
      </c>
      <c r="AO85" s="24" cm="1">
        <f t="array" aca="1" ref="AO85" ca="1">IF(R85&lt;&gt;"",_xll.RiskBinomial(1,Variables!D$16/100),0)</f>
        <v>0</v>
      </c>
    </row>
    <row r="86" spans="1:41" ht="15" thickBot="1" x14ac:dyDescent="0.4">
      <c r="A86" s="92">
        <v>57</v>
      </c>
      <c r="B86" s="17" cm="1">
        <f t="array" aca="1" ref="B86" ca="1">_xll.RiskExpon(Variables!M$8)</f>
        <v>102.17584794643967</v>
      </c>
      <c r="C86" s="18">
        <f t="shared" ca="1" si="0"/>
        <v>7951.614051720243</v>
      </c>
      <c r="D86" s="22">
        <f t="shared" ca="1" si="1"/>
        <v>74.739764121957705</v>
      </c>
      <c r="E86" s="17" cm="1">
        <f t="array" aca="1" ref="E86" ca="1">_xll.RiskPert(Variables!J$10,Variables!K$10,Variables!L$10)</f>
        <v>47.913176353324005</v>
      </c>
      <c r="F86" s="1">
        <f t="shared" ca="1" si="2"/>
        <v>8026.3538158422007</v>
      </c>
      <c r="G86" s="1" cm="1">
        <f t="array" aca="1" ref="G86" ca="1">_xll.RiskUniform(Variables!J$12,Variables!L$12)</f>
        <v>66.967070407750754</v>
      </c>
      <c r="H86" s="18">
        <f t="shared" ca="1" si="3"/>
        <v>8093.3208862499514</v>
      </c>
      <c r="I86" s="22">
        <f t="shared" ca="1" si="4"/>
        <v>0</v>
      </c>
      <c r="J86" s="17">
        <f t="shared" ca="1" si="5"/>
        <v>8093.3208862499514</v>
      </c>
      <c r="K86" s="1" cm="1">
        <f t="array" aca="1" ref="K86" ca="1">_xll.RiskWeibull(Variables!J$14,Variables!K$14)</f>
        <v>115.1153068325896</v>
      </c>
      <c r="L86" s="18">
        <f t="shared" ca="1" si="6"/>
        <v>8208.4361930825416</v>
      </c>
      <c r="M86" s="22">
        <f t="shared" ca="1" si="7"/>
        <v>196.19780533064113</v>
      </c>
      <c r="N86" s="17" cm="1">
        <f t="array" aca="1" ref="N86" ca="1">_xll.RiskGamma(Variables!J$16,1/Variables!L$16)</f>
        <v>196.19780533064031</v>
      </c>
      <c r="O86" s="1">
        <f t="shared" ca="1" si="8"/>
        <v>8404.6339984131828</v>
      </c>
      <c r="P86" s="1" cm="1">
        <f t="array" aca="1" ref="P86" ca="1">_xll.RiskUniform(Variables!J$19,Variables!L$19)</f>
        <v>24.152380800760167</v>
      </c>
      <c r="Q86" s="18">
        <f t="shared" ca="1" si="9"/>
        <v>8428.7863792139433</v>
      </c>
      <c r="R86" s="109">
        <f>IF(A86&lt;=(FLOOR(INT(Variables!D$10) / Variables!D$13, 1)*Variables!D$13),IF(R85=Variables!D$13,1,R85+1),"")</f>
        <v>1</v>
      </c>
      <c r="S86" s="110">
        <f t="shared" ca="1" si="10"/>
        <v>701.47036600001957</v>
      </c>
      <c r="T86" s="17">
        <f t="shared" ca="1" si="11"/>
        <v>8428.7863792139433</v>
      </c>
      <c r="U86" s="1">
        <f ca="1">IF(R86&lt;&gt;"",INDEX(T86:T193, MATCH(Variables!D$13,R86:R193,0))-T86,"")</f>
        <v>701.47036600001957</v>
      </c>
      <c r="V86" s="1">
        <f>IF(R86&lt;&gt;"",IF(MOD(R86,Variables!D$13)=0,Variables!D$15,0),"")</f>
        <v>0</v>
      </c>
      <c r="W86" s="1">
        <f>IF(R86&lt;&gt;"",IF(R86=Variables!D$13,T86+V86,0),"")</f>
        <v>0</v>
      </c>
      <c r="X86" s="18">
        <f ca="1">IF(R86&lt;&gt;"",INDEX(W86:W185,MATCH(Variables!D$13,R86:R185,0)),"")</f>
        <v>9250.2567452139629</v>
      </c>
      <c r="Y86" s="22">
        <f t="shared" ca="1" si="12"/>
        <v>101.7360435895207</v>
      </c>
      <c r="Z86" s="17" cm="1">
        <f t="array" aca="1" ref="Z86" ca="1">IF(R86&lt;&gt;"",IF(R86=1,_xll.RiskPert(Variables!J$21,Variables!K$21,Variables!L$21),0),"")</f>
        <v>101.73604358952097</v>
      </c>
      <c r="AA86" s="1">
        <f t="shared" ca="1" si="13"/>
        <v>9351.9927888034836</v>
      </c>
      <c r="AB86" s="1" cm="1">
        <f t="array" aca="1" ref="AB86" ca="1">IF(R86&lt;&gt;"",_xll.RiskUniform(Variables!J$23,Variables!L$23),"")</f>
        <v>25.589812383269763</v>
      </c>
      <c r="AC86" s="18">
        <f t="shared" ca="1" si="14"/>
        <v>9377.5826011867539</v>
      </c>
      <c r="AD86" s="24">
        <f ca="1">IF(R86&lt;&gt;"",IF(AC86&lt;Variables!D$9,AC86-C86,0),"")</f>
        <v>1425.9685494665109</v>
      </c>
      <c r="AE86" s="26">
        <f ca="1">IF(R86&lt;&gt;"",IF(AC86&lt;Variables!D$9,D86,0),"")</f>
        <v>74.739764121957705</v>
      </c>
      <c r="AF86" s="26">
        <f ca="1">IF(R86&lt;&gt;"",IF(AC86&lt;Variables!D$9,I86,0),"")</f>
        <v>0</v>
      </c>
      <c r="AG86" s="26">
        <f ca="1">IF(R86&lt;&gt;"",IF(AC86&lt;Variables!D$9,M86,0),"")</f>
        <v>196.19780533064113</v>
      </c>
      <c r="AH86" s="26">
        <f ca="1">IF(R86&lt;&gt;"",IF(AC86&lt;Variables!D$9,S86,0),"")</f>
        <v>701.47036600001957</v>
      </c>
      <c r="AI86" s="26">
        <f ca="1">IF(R86&lt;&gt;"",IF(AC86&lt;Variables!D$9,Y86,0),"")</f>
        <v>101.7360435895207</v>
      </c>
      <c r="AJ86" s="24">
        <f t="shared" ca="1" si="15"/>
        <v>1074.1439790421391</v>
      </c>
      <c r="AK86" s="26">
        <f t="shared" ca="1" si="16"/>
        <v>23.766142491108514</v>
      </c>
      <c r="AL86" s="24">
        <f t="shared" ca="1" si="17"/>
        <v>1</v>
      </c>
      <c r="AM86" s="104">
        <f ca="1">IF(AND(R86&lt;"",AC86&lt;Variables!D$9),AC86/(7*24*60),"")</f>
        <v>0.9303157342447177</v>
      </c>
      <c r="AN86" s="18">
        <f t="shared" ca="1" si="18"/>
        <v>1</v>
      </c>
      <c r="AO86" s="24" cm="1">
        <f t="array" aca="1" ref="AO86" ca="1">IF(R86&lt;&gt;"",_xll.RiskBinomial(1,Variables!D$16/100),0)</f>
        <v>0</v>
      </c>
    </row>
    <row r="87" spans="1:41" ht="15" thickBot="1" x14ac:dyDescent="0.4">
      <c r="A87" s="92">
        <v>58</v>
      </c>
      <c r="B87" s="17" cm="1">
        <f t="array" aca="1" ref="B87" ca="1">_xll.RiskExpon(Variables!M$8)</f>
        <v>143.93246553528232</v>
      </c>
      <c r="C87" s="18">
        <f t="shared" ca="1" si="0"/>
        <v>8095.546517255525</v>
      </c>
      <c r="D87" s="22">
        <f t="shared" ca="1" si="1"/>
        <v>56.57543142664872</v>
      </c>
      <c r="E87" s="17" cm="1">
        <f t="array" aca="1" ref="E87" ca="1">_xll.RiskPert(Variables!J$10,Variables!K$10,Variables!L$10)</f>
        <v>56.575431426648649</v>
      </c>
      <c r="F87" s="1">
        <f t="shared" ca="1" si="2"/>
        <v>8152.1219486821738</v>
      </c>
      <c r="G87" s="1" cm="1">
        <f t="array" aca="1" ref="G87" ca="1">_xll.RiskUniform(Variables!J$12,Variables!L$12)</f>
        <v>53.451126455356132</v>
      </c>
      <c r="H87" s="18">
        <f t="shared" ca="1" si="3"/>
        <v>8205.5730751375304</v>
      </c>
      <c r="I87" s="22">
        <f t="shared" ca="1" si="4"/>
        <v>0</v>
      </c>
      <c r="J87" s="17">
        <f t="shared" ca="1" si="5"/>
        <v>8205.5730751375304</v>
      </c>
      <c r="K87" s="1" cm="1">
        <f t="array" aca="1" ref="K87" ca="1">_xll.RiskWeibull(Variables!J$14,Variables!K$14)</f>
        <v>98.081052794586938</v>
      </c>
      <c r="L87" s="18">
        <f t="shared" ca="1" si="6"/>
        <v>8303.6541279321173</v>
      </c>
      <c r="M87" s="22">
        <f t="shared" ca="1" si="7"/>
        <v>35.795519411878558</v>
      </c>
      <c r="N87" s="17" cm="1">
        <f t="array" aca="1" ref="N87" ca="1">_xll.RiskGamma(Variables!J$16,1/Variables!L$16)</f>
        <v>35.795519411877891</v>
      </c>
      <c r="O87" s="1">
        <f t="shared" ca="1" si="8"/>
        <v>8339.4496473439958</v>
      </c>
      <c r="P87" s="1" cm="1">
        <f t="array" aca="1" ref="P87" ca="1">_xll.RiskUniform(Variables!J$19,Variables!L$19)</f>
        <v>17.117988687863061</v>
      </c>
      <c r="Q87" s="18">
        <f t="shared" ca="1" si="9"/>
        <v>8356.5676360318594</v>
      </c>
      <c r="R87" s="109">
        <f>IF(A87&lt;=(FLOOR(INT(Variables!D$10) / Variables!D$13, 1)*Variables!D$13),IF(R86=Variables!D$13,1,R86+1),"")</f>
        <v>2</v>
      </c>
      <c r="S87" s="110">
        <f t="shared" ca="1" si="10"/>
        <v>773.68910918210349</v>
      </c>
      <c r="T87" s="17">
        <f t="shared" ca="1" si="11"/>
        <v>8356.5676360318594</v>
      </c>
      <c r="U87" s="1">
        <f ca="1">IF(R87&lt;&gt;"",INDEX(T87:T194, MATCH(Variables!D$13,R87:R194,0))-T87,"")</f>
        <v>773.68910918210349</v>
      </c>
      <c r="V87" s="1">
        <f>IF(R87&lt;&gt;"",IF(MOD(R87,Variables!D$13)=0,Variables!D$15,0),"")</f>
        <v>0</v>
      </c>
      <c r="W87" s="1">
        <f>IF(R87&lt;&gt;"",IF(R87=Variables!D$13,T87+V87,0),"")</f>
        <v>0</v>
      </c>
      <c r="X87" s="18">
        <f ca="1">IF(R87&lt;&gt;"",INDEX(W87:W186,MATCH(Variables!D$13,R87:R186,0)),"")</f>
        <v>9250.2567452139629</v>
      </c>
      <c r="Y87" s="22">
        <f t="shared" ca="1" si="12"/>
        <v>127.32585597279103</v>
      </c>
      <c r="Z87" s="17" cm="1">
        <f t="array" ref="Z87">IF(R87&lt;&gt;"",IF(R87=1,_xll.RiskPert(Variables!J$21,Variables!K$21,Variables!L$21),0),"")</f>
        <v>0</v>
      </c>
      <c r="AA87" s="1">
        <f t="shared" ca="1" si="13"/>
        <v>9377.5826011867539</v>
      </c>
      <c r="AB87" s="1" cm="1">
        <f t="array" aca="1" ref="AB87" ca="1">IF(R87&lt;&gt;"",_xll.RiskUniform(Variables!J$23,Variables!L$23),"")</f>
        <v>26.078362121499723</v>
      </c>
      <c r="AC87" s="18">
        <f t="shared" ca="1" si="14"/>
        <v>9403.6609633082535</v>
      </c>
      <c r="AD87" s="24">
        <f ca="1">IF(R87&lt;&gt;"",IF(AC87&lt;Variables!D$9,AC87-C87,0),"")</f>
        <v>1308.1144460527285</v>
      </c>
      <c r="AE87" s="26">
        <f ca="1">IF(R87&lt;&gt;"",IF(AC87&lt;Variables!D$9,D87,0),"")</f>
        <v>56.57543142664872</v>
      </c>
      <c r="AF87" s="26">
        <f ca="1">IF(R87&lt;&gt;"",IF(AC87&lt;Variables!D$9,I87,0),"")</f>
        <v>0</v>
      </c>
      <c r="AG87" s="26">
        <f ca="1">IF(R87&lt;&gt;"",IF(AC87&lt;Variables!D$9,M87,0),"")</f>
        <v>35.795519411878558</v>
      </c>
      <c r="AH87" s="26">
        <f ca="1">IF(R87&lt;&gt;"",IF(AC87&lt;Variables!D$9,S87,0),"")</f>
        <v>773.68910918210349</v>
      </c>
      <c r="AI87" s="26">
        <f ca="1">IF(R87&lt;&gt;"",IF(AC87&lt;Variables!D$9,Y87,0),"")</f>
        <v>127.32585597279103</v>
      </c>
      <c r="AJ87" s="24">
        <f t="shared" ca="1" si="15"/>
        <v>993.3859159934218</v>
      </c>
      <c r="AK87" s="26">
        <f t="shared" ca="1" si="16"/>
        <v>21.80190743421214</v>
      </c>
      <c r="AL87" s="24">
        <f t="shared" ca="1" si="17"/>
        <v>1</v>
      </c>
      <c r="AM87" s="104">
        <f ca="1">IF(AND(R87&lt;"",AC87&lt;Variables!D$9),AC87/(7*24*60),"")</f>
        <v>0.93290287334407274</v>
      </c>
      <c r="AN87" s="18">
        <f t="shared" ca="1" si="18"/>
        <v>1</v>
      </c>
      <c r="AO87" s="24" cm="1">
        <f t="array" aca="1" ref="AO87" ca="1">IF(R87&lt;&gt;"",_xll.RiskBinomial(1,Variables!D$16/100),0)</f>
        <v>0</v>
      </c>
    </row>
    <row r="88" spans="1:41" ht="15" thickBot="1" x14ac:dyDescent="0.4">
      <c r="A88" s="92">
        <v>59</v>
      </c>
      <c r="B88" s="17" cm="1">
        <f t="array" aca="1" ref="B88" ca="1">_xll.RiskExpon(Variables!M$8)</f>
        <v>97.053427663661267</v>
      </c>
      <c r="C88" s="18">
        <f t="shared" ca="1" si="0"/>
        <v>8192.5999449191859</v>
      </c>
      <c r="D88" s="22">
        <f t="shared" ca="1" si="1"/>
        <v>66.256921153626536</v>
      </c>
      <c r="E88" s="17" cm="1">
        <f t="array" aca="1" ref="E88" ca="1">_xll.RiskPert(Variables!J$10,Variables!K$10,Variables!L$10)</f>
        <v>53.283790935282525</v>
      </c>
      <c r="F88" s="1">
        <f t="shared" ca="1" si="2"/>
        <v>8258.8568660728124</v>
      </c>
      <c r="G88" s="1" cm="1">
        <f t="array" aca="1" ref="G88" ca="1">_xll.RiskUniform(Variables!J$12,Variables!L$12)</f>
        <v>55.724202450668635</v>
      </c>
      <c r="H88" s="18">
        <f t="shared" ca="1" si="3"/>
        <v>8314.581068523481</v>
      </c>
      <c r="I88" s="22">
        <f t="shared" ca="1" si="4"/>
        <v>0</v>
      </c>
      <c r="J88" s="17">
        <f t="shared" ca="1" si="5"/>
        <v>8314.581068523481</v>
      </c>
      <c r="K88" s="1" cm="1">
        <f t="array" aca="1" ref="K88" ca="1">_xll.RiskWeibull(Variables!J$14,Variables!K$14)</f>
        <v>104.61674413626905</v>
      </c>
      <c r="L88" s="18">
        <f t="shared" ca="1" si="6"/>
        <v>8419.1978126597496</v>
      </c>
      <c r="M88" s="22">
        <f t="shared" ca="1" si="7"/>
        <v>140.61446445296497</v>
      </c>
      <c r="N88" s="17" cm="1">
        <f t="array" aca="1" ref="N88" ca="1">_xll.RiskGamma(Variables!J$16,1/Variables!L$16)</f>
        <v>140.61446445296573</v>
      </c>
      <c r="O88" s="1">
        <f t="shared" ca="1" si="8"/>
        <v>8559.8122771127146</v>
      </c>
      <c r="P88" s="1" cm="1">
        <f t="array" aca="1" ref="P88" ca="1">_xll.RiskUniform(Variables!J$19,Variables!L$19)</f>
        <v>21.77685569315733</v>
      </c>
      <c r="Q88" s="18">
        <f t="shared" ca="1" si="9"/>
        <v>8581.5891328058715</v>
      </c>
      <c r="R88" s="109">
        <f>IF(A88&lt;=(FLOOR(INT(Variables!D$10) / Variables!D$13, 1)*Variables!D$13),IF(R87=Variables!D$13,1,R87+1),"")</f>
        <v>3</v>
      </c>
      <c r="S88" s="110">
        <f t="shared" ca="1" si="10"/>
        <v>548.66761240809137</v>
      </c>
      <c r="T88" s="17">
        <f t="shared" ca="1" si="11"/>
        <v>8581.5891328058715</v>
      </c>
      <c r="U88" s="1">
        <f ca="1">IF(R88&lt;&gt;"",INDEX(T88:T195, MATCH(Variables!D$13,R88:R195,0))-T88,"")</f>
        <v>548.66761240809137</v>
      </c>
      <c r="V88" s="1">
        <f>IF(R88&lt;&gt;"",IF(MOD(R88,Variables!D$13)=0,Variables!D$15,0),"")</f>
        <v>0</v>
      </c>
      <c r="W88" s="1">
        <f>IF(R88&lt;&gt;"",IF(R88=Variables!D$13,T88+V88,0),"")</f>
        <v>0</v>
      </c>
      <c r="X88" s="18">
        <f ca="1">IF(R88&lt;&gt;"",INDEX(W88:W187,MATCH(Variables!D$13,R88:R187,0)),"")</f>
        <v>9250.2567452139629</v>
      </c>
      <c r="Y88" s="22">
        <f t="shared" ca="1" si="12"/>
        <v>153.40421809429063</v>
      </c>
      <c r="Z88" s="17" cm="1">
        <f t="array" ref="Z88">IF(R88&lt;&gt;"",IF(R88=1,_xll.RiskPert(Variables!J$21,Variables!K$21,Variables!L$21),0),"")</f>
        <v>0</v>
      </c>
      <c r="AA88" s="1">
        <f t="shared" ca="1" si="13"/>
        <v>9403.6609633082535</v>
      </c>
      <c r="AB88" s="1" cm="1">
        <f t="array" aca="1" ref="AB88" ca="1">IF(R88&lt;&gt;"",_xll.RiskUniform(Variables!J$23,Variables!L$23),"")</f>
        <v>26.711482675781973</v>
      </c>
      <c r="AC88" s="18">
        <f t="shared" ca="1" si="14"/>
        <v>9430.3724459840359</v>
      </c>
      <c r="AD88" s="24">
        <f ca="1">IF(R88&lt;&gt;"",IF(AC88&lt;Variables!D$9,AC88-C88,0),"")</f>
        <v>1237.7725010648501</v>
      </c>
      <c r="AE88" s="26">
        <f ca="1">IF(R88&lt;&gt;"",IF(AC88&lt;Variables!D$9,D88,0),"")</f>
        <v>66.256921153626536</v>
      </c>
      <c r="AF88" s="26">
        <f ca="1">IF(R88&lt;&gt;"",IF(AC88&lt;Variables!D$9,I88,0),"")</f>
        <v>0</v>
      </c>
      <c r="AG88" s="26">
        <f ca="1">IF(R88&lt;&gt;"",IF(AC88&lt;Variables!D$9,M88,0),"")</f>
        <v>140.61446445296497</v>
      </c>
      <c r="AH88" s="26">
        <f ca="1">IF(R88&lt;&gt;"",IF(AC88&lt;Variables!D$9,S88,0),"")</f>
        <v>548.66761240809137</v>
      </c>
      <c r="AI88" s="26">
        <f ca="1">IF(R88&lt;&gt;"",IF(AC88&lt;Variables!D$9,Y88,0),"")</f>
        <v>153.40421809429063</v>
      </c>
      <c r="AJ88" s="24">
        <f t="shared" ca="1" si="15"/>
        <v>908.9432161089735</v>
      </c>
      <c r="AK88" s="26">
        <f t="shared" ca="1" si="16"/>
        <v>20.629541684414168</v>
      </c>
      <c r="AL88" s="24">
        <f t="shared" ca="1" si="17"/>
        <v>1</v>
      </c>
      <c r="AM88" s="104">
        <f ca="1">IF(AND(R88&lt;"",AC88&lt;Variables!D$9),AC88/(7*24*60),"")</f>
        <v>0.93555282202222578</v>
      </c>
      <c r="AN88" s="18">
        <f t="shared" ca="1" si="18"/>
        <v>1</v>
      </c>
      <c r="AO88" s="24" cm="1">
        <f t="array" aca="1" ref="AO88" ca="1">IF(R88&lt;&gt;"",_xll.RiskBinomial(1,Variables!D$16/100),0)</f>
        <v>0</v>
      </c>
    </row>
    <row r="89" spans="1:41" ht="15" thickBot="1" x14ac:dyDescent="0.4">
      <c r="A89" s="92">
        <v>60</v>
      </c>
      <c r="B89" s="17" cm="1">
        <f t="array" aca="1" ref="B89" ca="1">_xll.RiskExpon(Variables!M$8)</f>
        <v>149.72182688264778</v>
      </c>
      <c r="C89" s="18">
        <f t="shared" ca="1" si="0"/>
        <v>8342.3217718018332</v>
      </c>
      <c r="D89" s="22">
        <f t="shared" ca="1" si="1"/>
        <v>66.815744754176194</v>
      </c>
      <c r="E89" s="17" cm="1">
        <f t="array" aca="1" ref="E89" ca="1">_xll.RiskPert(Variables!J$10,Variables!K$10,Variables!L$10)</f>
        <v>66.815744754176251</v>
      </c>
      <c r="F89" s="1">
        <f t="shared" ca="1" si="2"/>
        <v>8409.1375165560094</v>
      </c>
      <c r="G89" s="1" cm="1">
        <f t="array" aca="1" ref="G89" ca="1">_xll.RiskUniform(Variables!J$12,Variables!L$12)</f>
        <v>61.66931240198349</v>
      </c>
      <c r="H89" s="18">
        <f t="shared" ca="1" si="3"/>
        <v>8470.8068289579933</v>
      </c>
      <c r="I89" s="22">
        <f t="shared" ca="1" si="4"/>
        <v>0</v>
      </c>
      <c r="J89" s="17">
        <f t="shared" ca="1" si="5"/>
        <v>8470.8068289579933</v>
      </c>
      <c r="K89" s="1" cm="1">
        <f t="array" aca="1" ref="K89" ca="1">_xll.RiskWeibull(Variables!J$14,Variables!K$14)</f>
        <v>79.064878269145368</v>
      </c>
      <c r="L89" s="18">
        <f t="shared" ca="1" si="6"/>
        <v>8549.8717072271393</v>
      </c>
      <c r="M89" s="22">
        <f t="shared" ca="1" si="7"/>
        <v>63.848648938148472</v>
      </c>
      <c r="N89" s="17" cm="1">
        <f t="array" aca="1" ref="N89" ca="1">_xll.RiskGamma(Variables!J$16,1/Variables!L$16)</f>
        <v>63.84864893814845</v>
      </c>
      <c r="O89" s="1">
        <f t="shared" ca="1" si="8"/>
        <v>8613.7203561652877</v>
      </c>
      <c r="P89" s="1" cm="1">
        <f t="array" aca="1" ref="P89" ca="1">_xll.RiskUniform(Variables!J$19,Variables!L$19)</f>
        <v>23.637020396715293</v>
      </c>
      <c r="Q89" s="18">
        <f t="shared" ca="1" si="9"/>
        <v>8637.3573765620022</v>
      </c>
      <c r="R89" s="109">
        <f>IF(A89&lt;=(FLOOR(INT(Variables!D$10) / Variables!D$13, 1)*Variables!D$13),IF(R88=Variables!D$13,1,R88+1),"")</f>
        <v>4</v>
      </c>
      <c r="S89" s="110">
        <f t="shared" ca="1" si="10"/>
        <v>492.89936865196069</v>
      </c>
      <c r="T89" s="17">
        <f t="shared" ca="1" si="11"/>
        <v>8637.3573765620022</v>
      </c>
      <c r="U89" s="1">
        <f ca="1">IF(R89&lt;&gt;"",INDEX(T89:T196, MATCH(Variables!D$13,R89:R196,0))-T89,"")</f>
        <v>492.89936865196069</v>
      </c>
      <c r="V89" s="1">
        <f>IF(R89&lt;&gt;"",IF(MOD(R89,Variables!D$13)=0,Variables!D$15,0),"")</f>
        <v>0</v>
      </c>
      <c r="W89" s="1">
        <f>IF(R89&lt;&gt;"",IF(R89=Variables!D$13,T89+V89,0),"")</f>
        <v>0</v>
      </c>
      <c r="X89" s="18">
        <f ca="1">IF(R89&lt;&gt;"",INDEX(W89:W188,MATCH(Variables!D$13,R89:R188,0)),"")</f>
        <v>9250.2567452139629</v>
      </c>
      <c r="Y89" s="22">
        <f t="shared" ca="1" si="12"/>
        <v>180.11570077007309</v>
      </c>
      <c r="Z89" s="17" cm="1">
        <f t="array" ref="Z89">IF(R89&lt;&gt;"",IF(R89=1,_xll.RiskPert(Variables!J$21,Variables!K$21,Variables!L$21),0),"")</f>
        <v>0</v>
      </c>
      <c r="AA89" s="1">
        <f t="shared" ca="1" si="13"/>
        <v>9430.3724459840359</v>
      </c>
      <c r="AB89" s="1" cm="1">
        <f t="array" aca="1" ref="AB89" ca="1">IF(R89&lt;&gt;"",_xll.RiskUniform(Variables!J$23,Variables!L$23),"")</f>
        <v>28.966959102739501</v>
      </c>
      <c r="AC89" s="18">
        <f t="shared" ca="1" si="14"/>
        <v>9459.3394050867755</v>
      </c>
      <c r="AD89" s="24">
        <f ca="1">IF(R89&lt;&gt;"",IF(AC89&lt;Variables!D$9,AC89-C89,0),"")</f>
        <v>1117.0176332849423</v>
      </c>
      <c r="AE89" s="26">
        <f ca="1">IF(R89&lt;&gt;"",IF(AC89&lt;Variables!D$9,D89,0),"")</f>
        <v>66.815744754176194</v>
      </c>
      <c r="AF89" s="26">
        <f ca="1">IF(R89&lt;&gt;"",IF(AC89&lt;Variables!D$9,I89,0),"")</f>
        <v>0</v>
      </c>
      <c r="AG89" s="26">
        <f ca="1">IF(R89&lt;&gt;"",IF(AC89&lt;Variables!D$9,M89,0),"")</f>
        <v>63.848648938148472</v>
      </c>
      <c r="AH89" s="26">
        <f ca="1">IF(R89&lt;&gt;"",IF(AC89&lt;Variables!D$9,S89,0),"")</f>
        <v>492.89936865196069</v>
      </c>
      <c r="AI89" s="26">
        <f ca="1">IF(R89&lt;&gt;"",IF(AC89&lt;Variables!D$9,Y89,0),"")</f>
        <v>180.11570077007309</v>
      </c>
      <c r="AJ89" s="24">
        <f t="shared" ca="1" si="15"/>
        <v>803.67946311435844</v>
      </c>
      <c r="AK89" s="26">
        <f t="shared" ca="1" si="16"/>
        <v>18.616960554749038</v>
      </c>
      <c r="AL89" s="24">
        <f t="shared" ca="1" si="17"/>
        <v>1</v>
      </c>
      <c r="AM89" s="104">
        <f ca="1">IF(AND(R89&lt;"",AC89&lt;Variables!D$9),AC89/(7*24*60),"")</f>
        <v>0.93842652828241824</v>
      </c>
      <c r="AN89" s="18">
        <f t="shared" ca="1" si="18"/>
        <v>1</v>
      </c>
      <c r="AO89" s="24" cm="1">
        <f t="array" aca="1" ref="AO89" ca="1">IF(R89&lt;&gt;"",_xll.RiskBinomial(1,Variables!D$16/100),0)</f>
        <v>0</v>
      </c>
    </row>
    <row r="90" spans="1:41" ht="15" thickBot="1" x14ac:dyDescent="0.4">
      <c r="A90" s="92">
        <v>61</v>
      </c>
      <c r="B90" s="17" cm="1">
        <f t="array" aca="1" ref="B90" ca="1">_xll.RiskExpon(Variables!M$8)</f>
        <v>54.406280299456967</v>
      </c>
      <c r="C90" s="18">
        <f t="shared" ca="1" si="0"/>
        <v>8396.7280521012908</v>
      </c>
      <c r="D90" s="22">
        <f t="shared" ca="1" si="1"/>
        <v>123.64409449739469</v>
      </c>
      <c r="E90" s="17" cm="1">
        <f t="array" aca="1" ref="E90" ca="1">_xll.RiskPert(Variables!J$10,Variables!K$10,Variables!L$10)</f>
        <v>49.565317640692214</v>
      </c>
      <c r="F90" s="1">
        <f t="shared" ca="1" si="2"/>
        <v>8520.3721465986855</v>
      </c>
      <c r="G90" s="1" cm="1">
        <f t="array" aca="1" ref="G90" ca="1">_xll.RiskUniform(Variables!J$12,Variables!L$12)</f>
        <v>51.233164151535163</v>
      </c>
      <c r="H90" s="18">
        <f t="shared" ca="1" si="3"/>
        <v>8571.6053107502212</v>
      </c>
      <c r="I90" s="22">
        <f t="shared" ca="1" si="4"/>
        <v>0</v>
      </c>
      <c r="J90" s="17">
        <f t="shared" ca="1" si="5"/>
        <v>8571.6053107502212</v>
      </c>
      <c r="K90" s="1" cm="1">
        <f t="array" aca="1" ref="K90" ca="1">_xll.RiskWeibull(Variables!J$14,Variables!K$14)</f>
        <v>100.4991710894993</v>
      </c>
      <c r="L90" s="18">
        <f t="shared" ca="1" si="6"/>
        <v>8672.1044818397204</v>
      </c>
      <c r="M90" s="22">
        <f t="shared" ca="1" si="7"/>
        <v>195.34453419632882</v>
      </c>
      <c r="N90" s="17" cm="1">
        <f t="array" aca="1" ref="N90" ca="1">_xll.RiskGamma(Variables!J$16,1/Variables!L$16)</f>
        <v>195.34453419632931</v>
      </c>
      <c r="O90" s="1">
        <f t="shared" ca="1" si="8"/>
        <v>8867.4490160360492</v>
      </c>
      <c r="P90" s="1" cm="1">
        <f t="array" aca="1" ref="P90" ca="1">_xll.RiskUniform(Variables!J$19,Variables!L$19)</f>
        <v>23.985179413627172</v>
      </c>
      <c r="Q90" s="18">
        <f t="shared" ca="1" si="9"/>
        <v>8891.4341954496758</v>
      </c>
      <c r="R90" s="109">
        <f>IF(A90&lt;=(FLOOR(INT(Variables!D$10) / Variables!D$13, 1)*Variables!D$13),IF(R89=Variables!D$13,1,R89+1),"")</f>
        <v>5</v>
      </c>
      <c r="S90" s="110">
        <f t="shared" ca="1" si="10"/>
        <v>238.82254976428703</v>
      </c>
      <c r="T90" s="17">
        <f t="shared" ca="1" si="11"/>
        <v>8891.4341954496758</v>
      </c>
      <c r="U90" s="1">
        <f ca="1">IF(R90&lt;&gt;"",INDEX(T90:T197, MATCH(Variables!D$13,R90:R197,0))-T90,"")</f>
        <v>238.82254976428703</v>
      </c>
      <c r="V90" s="1">
        <f>IF(R90&lt;&gt;"",IF(MOD(R90,Variables!D$13)=0,Variables!D$15,0),"")</f>
        <v>0</v>
      </c>
      <c r="W90" s="1">
        <f>IF(R90&lt;&gt;"",IF(R90=Variables!D$13,T90+V90,0),"")</f>
        <v>0</v>
      </c>
      <c r="X90" s="18">
        <f ca="1">IF(R90&lt;&gt;"",INDEX(W90:W189,MATCH(Variables!D$13,R90:R189,0)),"")</f>
        <v>9250.2567452139629</v>
      </c>
      <c r="Y90" s="22">
        <f t="shared" ca="1" si="12"/>
        <v>209.08265987281266</v>
      </c>
      <c r="Z90" s="17" cm="1">
        <f t="array" ref="Z90">IF(R90&lt;&gt;"",IF(R90=1,_xll.RiskPert(Variables!J$21,Variables!K$21,Variables!L$21),0),"")</f>
        <v>0</v>
      </c>
      <c r="AA90" s="1">
        <f t="shared" ca="1" si="13"/>
        <v>9459.3394050867755</v>
      </c>
      <c r="AB90" s="1" cm="1">
        <f t="array" aca="1" ref="AB90" ca="1">IF(R90&lt;&gt;"",_xll.RiskUniform(Variables!J$23,Variables!L$23),"")</f>
        <v>25.805380165931297</v>
      </c>
      <c r="AC90" s="18">
        <f t="shared" ca="1" si="14"/>
        <v>9485.1447852527072</v>
      </c>
      <c r="AD90" s="24">
        <f ca="1">IF(R90&lt;&gt;"",IF(AC90&lt;Variables!D$9,AC90-C90,0),"")</f>
        <v>1088.4167331514163</v>
      </c>
      <c r="AE90" s="26">
        <f ca="1">IF(R90&lt;&gt;"",IF(AC90&lt;Variables!D$9,D90,0),"")</f>
        <v>123.64409449739469</v>
      </c>
      <c r="AF90" s="26">
        <f ca="1">IF(R90&lt;&gt;"",IF(AC90&lt;Variables!D$9,I90,0),"")</f>
        <v>0</v>
      </c>
      <c r="AG90" s="26">
        <f ca="1">IF(R90&lt;&gt;"",IF(AC90&lt;Variables!D$9,M90,0),"")</f>
        <v>195.34453419632882</v>
      </c>
      <c r="AH90" s="26">
        <f ca="1">IF(R90&lt;&gt;"",IF(AC90&lt;Variables!D$9,S90,0),"")</f>
        <v>238.82254976428703</v>
      </c>
      <c r="AI90" s="26">
        <f ca="1">IF(R90&lt;&gt;"",IF(AC90&lt;Variables!D$9,Y90,0),"")</f>
        <v>209.08265987281266</v>
      </c>
      <c r="AJ90" s="24">
        <f t="shared" ca="1" si="15"/>
        <v>766.8938383308232</v>
      </c>
      <c r="AK90" s="26">
        <f t="shared" ca="1" si="16"/>
        <v>18.14027888585694</v>
      </c>
      <c r="AL90" s="24">
        <f t="shared" ca="1" si="17"/>
        <v>1</v>
      </c>
      <c r="AM90" s="104">
        <f ca="1">IF(AND(R90&lt;"",AC90&lt;Variables!D$9),AC90/(7*24*60),"")</f>
        <v>0.94098658583856221</v>
      </c>
      <c r="AN90" s="18">
        <f t="shared" ca="1" si="18"/>
        <v>1</v>
      </c>
      <c r="AO90" s="24" cm="1">
        <f t="array" aca="1" ref="AO90" ca="1">IF(R90&lt;&gt;"",_xll.RiskBinomial(1,Variables!D$16/100),0)</f>
        <v>0</v>
      </c>
    </row>
    <row r="91" spans="1:41" ht="15" thickBot="1" x14ac:dyDescent="0.4">
      <c r="A91" s="92">
        <v>62</v>
      </c>
      <c r="B91" s="17" cm="1">
        <f t="array" aca="1" ref="B91" ca="1">_xll.RiskExpon(Variables!M$8)</f>
        <v>45.885712067160789</v>
      </c>
      <c r="C91" s="18">
        <f t="shared" ca="1" si="0"/>
        <v>8442.6137641684509</v>
      </c>
      <c r="D91" s="22">
        <f t="shared" ca="1" si="1"/>
        <v>178.62073801430779</v>
      </c>
      <c r="E91" s="17" cm="1">
        <f t="array" aca="1" ref="E91" ca="1">_xll.RiskPert(Variables!J$10,Variables!K$10,Variables!L$10)</f>
        <v>49.629191432536878</v>
      </c>
      <c r="F91" s="1">
        <f t="shared" ca="1" si="2"/>
        <v>8621.2345021827587</v>
      </c>
      <c r="G91" s="1" cm="1">
        <f t="array" aca="1" ref="G91" ca="1">_xll.RiskUniform(Variables!J$12,Variables!L$12)</f>
        <v>52.436890366147772</v>
      </c>
      <c r="H91" s="18">
        <f t="shared" ca="1" si="3"/>
        <v>8673.6713925489057</v>
      </c>
      <c r="I91" s="22">
        <f t="shared" ca="1" si="4"/>
        <v>0</v>
      </c>
      <c r="J91" s="17">
        <f t="shared" ca="1" si="5"/>
        <v>8673.6713925489057</v>
      </c>
      <c r="K91" s="1" cm="1">
        <f t="array" aca="1" ref="K91" ca="1">_xll.RiskWeibull(Variables!J$14,Variables!K$14)</f>
        <v>67.397716946761292</v>
      </c>
      <c r="L91" s="18">
        <f t="shared" ca="1" si="6"/>
        <v>8741.0691094956674</v>
      </c>
      <c r="M91" s="22">
        <f t="shared" ca="1" si="7"/>
        <v>88.278248124721358</v>
      </c>
      <c r="N91" s="17" cm="1">
        <f t="array" aca="1" ref="N91" ca="1">_xll.RiskGamma(Variables!J$16,1/Variables!L$16)</f>
        <v>88.278248124720733</v>
      </c>
      <c r="O91" s="1">
        <f t="shared" ca="1" si="8"/>
        <v>8829.3473576203887</v>
      </c>
      <c r="P91" s="1" cm="1">
        <f t="array" aca="1" ref="P91" ca="1">_xll.RiskUniform(Variables!J$19,Variables!L$19)</f>
        <v>21.427765644177175</v>
      </c>
      <c r="Q91" s="18">
        <f t="shared" ca="1" si="9"/>
        <v>8850.775123264566</v>
      </c>
      <c r="R91" s="109">
        <f>IF(A91&lt;=(FLOOR(INT(Variables!D$10) / Variables!D$13, 1)*Variables!D$13),IF(R90=Variables!D$13,1,R90+1),"")</f>
        <v>6</v>
      </c>
      <c r="S91" s="110">
        <f t="shared" ca="1" si="10"/>
        <v>279.48162194939687</v>
      </c>
      <c r="T91" s="17">
        <f t="shared" ca="1" si="11"/>
        <v>8850.775123264566</v>
      </c>
      <c r="U91" s="1">
        <f ca="1">IF(R91&lt;&gt;"",INDEX(T91:T198, MATCH(Variables!D$13,R91:R198,0))-T91,"")</f>
        <v>279.48162194939687</v>
      </c>
      <c r="V91" s="1">
        <f>IF(R91&lt;&gt;"",IF(MOD(R91,Variables!D$13)=0,Variables!D$15,0),"")</f>
        <v>0</v>
      </c>
      <c r="W91" s="1">
        <f>IF(R91&lt;&gt;"",IF(R91=Variables!D$13,T91+V91,0),"")</f>
        <v>0</v>
      </c>
      <c r="X91" s="18">
        <f ca="1">IF(R91&lt;&gt;"",INDEX(W91:W190,MATCH(Variables!D$13,R91:R190,0)),"")</f>
        <v>9250.2567452139629</v>
      </c>
      <c r="Y91" s="22">
        <f t="shared" ca="1" si="12"/>
        <v>234.88804003874429</v>
      </c>
      <c r="Z91" s="17" cm="1">
        <f t="array" ref="Z91">IF(R91&lt;&gt;"",IF(R91=1,_xll.RiskPert(Variables!J$21,Variables!K$21,Variables!L$21),0),"")</f>
        <v>0</v>
      </c>
      <c r="AA91" s="1">
        <f t="shared" ca="1" si="13"/>
        <v>9485.1447852527072</v>
      </c>
      <c r="AB91" s="1" cm="1">
        <f t="array" aca="1" ref="AB91" ca="1">IF(R91&lt;&gt;"",_xll.RiskUniform(Variables!J$23,Variables!L$23),"")</f>
        <v>22.699399202471419</v>
      </c>
      <c r="AC91" s="18">
        <f t="shared" ca="1" si="14"/>
        <v>9507.844184455178</v>
      </c>
      <c r="AD91" s="24">
        <f ca="1">IF(R91&lt;&gt;"",IF(AC91&lt;Variables!D$9,AC91-C91,0),"")</f>
        <v>1065.2304202867272</v>
      </c>
      <c r="AE91" s="26">
        <f ca="1">IF(R91&lt;&gt;"",IF(AC91&lt;Variables!D$9,D91,0),"")</f>
        <v>178.62073801430779</v>
      </c>
      <c r="AF91" s="26">
        <f ca="1">IF(R91&lt;&gt;"",IF(AC91&lt;Variables!D$9,I91,0),"")</f>
        <v>0</v>
      </c>
      <c r="AG91" s="26">
        <f ca="1">IF(R91&lt;&gt;"",IF(AC91&lt;Variables!D$9,M91,0),"")</f>
        <v>88.278248124721358</v>
      </c>
      <c r="AH91" s="26">
        <f ca="1">IF(R91&lt;&gt;"",IF(AC91&lt;Variables!D$9,S91,0),"")</f>
        <v>279.48162194939687</v>
      </c>
      <c r="AI91" s="26">
        <f ca="1">IF(R91&lt;&gt;"",IF(AC91&lt;Variables!D$9,Y91,0),"")</f>
        <v>234.88804003874429</v>
      </c>
      <c r="AJ91" s="24">
        <f t="shared" ca="1" si="15"/>
        <v>781.26864812717031</v>
      </c>
      <c r="AK91" s="26">
        <f t="shared" ca="1" si="16"/>
        <v>17.75384033811212</v>
      </c>
      <c r="AL91" s="24">
        <f t="shared" ca="1" si="17"/>
        <v>1</v>
      </c>
      <c r="AM91" s="104">
        <f ca="1">IF(AND(R91&lt;"",AC91&lt;Variables!D$9),AC91/(7*24*60),"")</f>
        <v>0.94323851036261686</v>
      </c>
      <c r="AN91" s="18">
        <f t="shared" ca="1" si="18"/>
        <v>1</v>
      </c>
      <c r="AO91" s="24" cm="1">
        <f t="array" aca="1" ref="AO91" ca="1">IF(R91&lt;&gt;"",_xll.RiskBinomial(1,Variables!D$16/100),0)</f>
        <v>0</v>
      </c>
    </row>
    <row r="92" spans="1:41" ht="15" thickBot="1" x14ac:dyDescent="0.4">
      <c r="A92" s="92">
        <v>63</v>
      </c>
      <c r="B92" s="17" cm="1">
        <f t="array" aca="1" ref="B92" ca="1">_xll.RiskExpon(Variables!M$8)</f>
        <v>181.95413519910528</v>
      </c>
      <c r="C92" s="18">
        <f t="shared" ca="1" si="0"/>
        <v>8624.5678993675556</v>
      </c>
      <c r="D92" s="22">
        <f t="shared" ca="1" si="1"/>
        <v>102.04755156093415</v>
      </c>
      <c r="E92" s="17" cm="1">
        <f t="array" aca="1" ref="E92" ca="1">_xll.RiskPert(Variables!J$10,Variables!K$10,Variables!L$10)</f>
        <v>52.944058379584838</v>
      </c>
      <c r="F92" s="1">
        <f t="shared" ca="1" si="2"/>
        <v>8726.6154509284897</v>
      </c>
      <c r="G92" s="1" cm="1">
        <f t="array" aca="1" ref="G92" ca="1">_xll.RiskUniform(Variables!J$12,Variables!L$12)</f>
        <v>62.319335584949826</v>
      </c>
      <c r="H92" s="18">
        <f t="shared" ca="1" si="3"/>
        <v>8788.9347865134387</v>
      </c>
      <c r="I92" s="22">
        <f t="shared" ca="1" si="4"/>
        <v>0</v>
      </c>
      <c r="J92" s="17">
        <f t="shared" ca="1" si="5"/>
        <v>8788.9347865134387</v>
      </c>
      <c r="K92" s="1" cm="1">
        <f t="array" aca="1" ref="K92" ca="1">_xll.RiskWeibull(Variables!J$14,Variables!K$14)</f>
        <v>121.94960065153508</v>
      </c>
      <c r="L92" s="18">
        <f t="shared" ca="1" si="6"/>
        <v>8910.8843871649733</v>
      </c>
      <c r="M92" s="22">
        <f t="shared" ca="1" si="7"/>
        <v>108.2069705036738</v>
      </c>
      <c r="N92" s="17" cm="1">
        <f t="array" aca="1" ref="N92" ca="1">_xll.RiskGamma(Variables!J$16,1/Variables!L$16)</f>
        <v>108.20697050367393</v>
      </c>
      <c r="O92" s="1">
        <f t="shared" ca="1" si="8"/>
        <v>9019.0913576686471</v>
      </c>
      <c r="P92" s="1" cm="1">
        <f t="array" aca="1" ref="P92" ca="1">_xll.RiskUniform(Variables!J$19,Variables!L$19)</f>
        <v>15.986876286335907</v>
      </c>
      <c r="Q92" s="18">
        <f t="shared" ca="1" si="9"/>
        <v>9035.0782339549824</v>
      </c>
      <c r="R92" s="109">
        <f>IF(A92&lt;=(FLOOR(INT(Variables!D$10) / Variables!D$13, 1)*Variables!D$13),IF(R91=Variables!D$13,1,R91+1),"")</f>
        <v>7</v>
      </c>
      <c r="S92" s="110">
        <f t="shared" ca="1" si="10"/>
        <v>95.178511258980507</v>
      </c>
      <c r="T92" s="17">
        <f t="shared" ca="1" si="11"/>
        <v>9035.0782339549824</v>
      </c>
      <c r="U92" s="1">
        <f ca="1">IF(R92&lt;&gt;"",INDEX(T92:T199, MATCH(Variables!D$13,R92:R199,0))-T92,"")</f>
        <v>95.178511258980507</v>
      </c>
      <c r="V92" s="1">
        <f>IF(R92&lt;&gt;"",IF(MOD(R92,Variables!D$13)=0,Variables!D$15,0),"")</f>
        <v>0</v>
      </c>
      <c r="W92" s="1">
        <f>IF(R92&lt;&gt;"",IF(R92=Variables!D$13,T92+V92,0),"")</f>
        <v>0</v>
      </c>
      <c r="X92" s="18">
        <f ca="1">IF(R92&lt;&gt;"",INDEX(W92:W191,MATCH(Variables!D$13,R92:R191,0)),"")</f>
        <v>9250.2567452139629</v>
      </c>
      <c r="Y92" s="22">
        <f t="shared" ca="1" si="12"/>
        <v>257.58743924121518</v>
      </c>
      <c r="Z92" s="17" cm="1">
        <f t="array" ref="Z92">IF(R92&lt;&gt;"",IF(R92=1,_xll.RiskPert(Variables!J$21,Variables!K$21,Variables!L$21),0),"")</f>
        <v>0</v>
      </c>
      <c r="AA92" s="1">
        <f t="shared" ca="1" si="13"/>
        <v>9507.844184455178</v>
      </c>
      <c r="AB92" s="1" cm="1">
        <f t="array" aca="1" ref="AB92" ca="1">IF(R92&lt;&gt;"",_xll.RiskUniform(Variables!J$23,Variables!L$23),"")</f>
        <v>27.331435208396336</v>
      </c>
      <c r="AC92" s="18">
        <f t="shared" ca="1" si="14"/>
        <v>9535.1756196635743</v>
      </c>
      <c r="AD92" s="24">
        <f ca="1">IF(R92&lt;&gt;"",IF(AC92&lt;Variables!D$9,AC92-C92,0),"")</f>
        <v>910.60772029601867</v>
      </c>
      <c r="AE92" s="26">
        <f ca="1">IF(R92&lt;&gt;"",IF(AC92&lt;Variables!D$9,D92,0),"")</f>
        <v>102.04755156093415</v>
      </c>
      <c r="AF92" s="26">
        <f ca="1">IF(R92&lt;&gt;"",IF(AC92&lt;Variables!D$9,I92,0),"")</f>
        <v>0</v>
      </c>
      <c r="AG92" s="26">
        <f ca="1">IF(R92&lt;&gt;"",IF(AC92&lt;Variables!D$9,M92,0),"")</f>
        <v>108.2069705036738</v>
      </c>
      <c r="AH92" s="26">
        <f ca="1">IF(R92&lt;&gt;"",IF(AC92&lt;Variables!D$9,S92,0),"")</f>
        <v>95.178511258980507</v>
      </c>
      <c r="AI92" s="26">
        <f ca="1">IF(R92&lt;&gt;"",IF(AC92&lt;Variables!D$9,Y92,0),"")</f>
        <v>257.58743924121518</v>
      </c>
      <c r="AJ92" s="24">
        <f t="shared" ca="1" si="15"/>
        <v>563.02047256480364</v>
      </c>
      <c r="AK92" s="26">
        <f t="shared" ca="1" si="16"/>
        <v>15.176795338266977</v>
      </c>
      <c r="AL92" s="24">
        <f t="shared" ca="1" si="17"/>
        <v>1</v>
      </c>
      <c r="AM92" s="104">
        <f ca="1">IF(AND(R92&lt;"",AC92&lt;Variables!D$9),AC92/(7*24*60),"")</f>
        <v>0.94594996226821171</v>
      </c>
      <c r="AN92" s="18">
        <f t="shared" ca="1" si="18"/>
        <v>1</v>
      </c>
      <c r="AO92" s="24" cm="1">
        <f t="array" aca="1" ref="AO92" ca="1">IF(R92&lt;&gt;"",_xll.RiskBinomial(1,Variables!D$16/100),0)</f>
        <v>0</v>
      </c>
    </row>
    <row r="93" spans="1:41" ht="15" thickBot="1" x14ac:dyDescent="0.4">
      <c r="A93" s="92">
        <v>64</v>
      </c>
      <c r="B93" s="17" cm="1">
        <f t="array" aca="1" ref="B93" ca="1">_xll.RiskExpon(Variables!M$8)</f>
        <v>144.89183236287511</v>
      </c>
      <c r="C93" s="18">
        <f t="shared" ca="1" si="0"/>
        <v>8769.4597317304306</v>
      </c>
      <c r="D93" s="22">
        <f t="shared" ca="1" si="1"/>
        <v>63.862740472190126</v>
      </c>
      <c r="E93" s="17" cm="1">
        <f t="array" aca="1" ref="E93" ca="1">_xll.RiskPert(Variables!J$10,Variables!K$10,Variables!L$10)</f>
        <v>44.387685689181865</v>
      </c>
      <c r="F93" s="1">
        <f t="shared" ca="1" si="2"/>
        <v>8833.3224722026207</v>
      </c>
      <c r="G93" s="1" cm="1">
        <f t="array" aca="1" ref="G93" ca="1">_xll.RiskUniform(Variables!J$12,Variables!L$12)</f>
        <v>69.302096753255796</v>
      </c>
      <c r="H93" s="18">
        <f t="shared" ca="1" si="3"/>
        <v>8902.6245689558764</v>
      </c>
      <c r="I93" s="22">
        <f t="shared" ca="1" si="4"/>
        <v>0</v>
      </c>
      <c r="J93" s="17">
        <f t="shared" ca="1" si="5"/>
        <v>8902.6245689558764</v>
      </c>
      <c r="K93" s="1" cm="1">
        <f t="array" aca="1" ref="K93" ca="1">_xll.RiskWeibull(Variables!J$14,Variables!K$14)</f>
        <v>127.3230864538381</v>
      </c>
      <c r="L93" s="18">
        <f t="shared" ca="1" si="6"/>
        <v>9029.9476554097146</v>
      </c>
      <c r="M93" s="22">
        <f t="shared" ca="1" si="7"/>
        <v>75.521607557004245</v>
      </c>
      <c r="N93" s="17" cm="1">
        <f t="array" aca="1" ref="N93" ca="1">_xll.RiskGamma(Variables!J$16,1/Variables!L$16)</f>
        <v>75.521607557003676</v>
      </c>
      <c r="O93" s="1">
        <f t="shared" ca="1" si="8"/>
        <v>9105.4692629667188</v>
      </c>
      <c r="P93" s="1" cm="1">
        <f t="array" aca="1" ref="P93" ca="1">_xll.RiskUniform(Variables!J$19,Variables!L$19)</f>
        <v>24.787482247243673</v>
      </c>
      <c r="Q93" s="18">
        <f t="shared" ca="1" si="9"/>
        <v>9130.2567452139629</v>
      </c>
      <c r="R93" s="109">
        <f>IF(A93&lt;=(FLOOR(INT(Variables!D$10) / Variables!D$13, 1)*Variables!D$13),IF(R92=Variables!D$13,1,R92+1),"")</f>
        <v>8</v>
      </c>
      <c r="S93" s="110">
        <f t="shared" ca="1" si="10"/>
        <v>0</v>
      </c>
      <c r="T93" s="17">
        <f t="shared" ca="1" si="11"/>
        <v>9130.2567452139629</v>
      </c>
      <c r="U93" s="1">
        <f ca="1">IF(R93&lt;&gt;"",INDEX(T93:T200, MATCH(Variables!D$13,R93:R200,0))-T93,"")</f>
        <v>0</v>
      </c>
      <c r="V93" s="1">
        <f>IF(R93&lt;&gt;"",IF(MOD(R93,Variables!D$13)=0,Variables!D$15,0),"")</f>
        <v>120</v>
      </c>
      <c r="W93" s="1">
        <f ca="1">IF(R93&lt;&gt;"",IF(R93=Variables!D$13,T93+V93,0),"")</f>
        <v>9250.2567452139629</v>
      </c>
      <c r="X93" s="18">
        <f ca="1">IF(R93&lt;&gt;"",INDEX(W93:W192,MATCH(Variables!D$13,R93:R192,0)),"")</f>
        <v>9250.2567452139629</v>
      </c>
      <c r="Y93" s="22">
        <f t="shared" ca="1" si="12"/>
        <v>284.91887444961139</v>
      </c>
      <c r="Z93" s="17" cm="1">
        <f t="array" ref="Z93">IF(R93&lt;&gt;"",IF(R93=1,_xll.RiskPert(Variables!J$21,Variables!K$21,Variables!L$21),0),"")</f>
        <v>0</v>
      </c>
      <c r="AA93" s="1">
        <f t="shared" ca="1" si="13"/>
        <v>9535.1756196635743</v>
      </c>
      <c r="AB93" s="1" cm="1">
        <f t="array" aca="1" ref="AB93" ca="1">IF(R93&lt;&gt;"",_xll.RiskUniform(Variables!J$23,Variables!L$23),"")</f>
        <v>27.053382776532541</v>
      </c>
      <c r="AC93" s="18">
        <f t="shared" ca="1" si="14"/>
        <v>9562.2290024401063</v>
      </c>
      <c r="AD93" s="24">
        <f ca="1">IF(R93&lt;&gt;"",IF(AC93&lt;Variables!D$9,AC93-C93,0),"")</f>
        <v>792.76927070967577</v>
      </c>
      <c r="AE93" s="26">
        <f ca="1">IF(R93&lt;&gt;"",IF(AC93&lt;Variables!D$9,D93,0),"")</f>
        <v>63.862740472190126</v>
      </c>
      <c r="AF93" s="26">
        <f ca="1">IF(R93&lt;&gt;"",IF(AC93&lt;Variables!D$9,I93,0),"")</f>
        <v>0</v>
      </c>
      <c r="AG93" s="26">
        <f ca="1">IF(R93&lt;&gt;"",IF(AC93&lt;Variables!D$9,M93,0),"")</f>
        <v>75.521607557004245</v>
      </c>
      <c r="AH93" s="26">
        <f ca="1">IF(R93&lt;&gt;"",IF(AC93&lt;Variables!D$9,S93,0),"")</f>
        <v>0</v>
      </c>
      <c r="AI93" s="26">
        <f ca="1">IF(R93&lt;&gt;"",IF(AC93&lt;Variables!D$9,Y93,0),"")</f>
        <v>284.91887444961139</v>
      </c>
      <c r="AJ93" s="24">
        <f t="shared" ca="1" si="15"/>
        <v>424.30322247880576</v>
      </c>
      <c r="AK93" s="26">
        <f t="shared" ca="1" si="16"/>
        <v>13.212821178494597</v>
      </c>
      <c r="AL93" s="24">
        <f t="shared" ca="1" si="17"/>
        <v>1</v>
      </c>
      <c r="AM93" s="104">
        <f ca="1">IF(AND(R93&lt;"",AC93&lt;Variables!D$9),AC93/(7*24*60),"")</f>
        <v>0.94863382960715337</v>
      </c>
      <c r="AN93" s="18">
        <f t="shared" ca="1" si="18"/>
        <v>1</v>
      </c>
      <c r="AO93" s="24" cm="1">
        <f t="array" aca="1" ref="AO93" ca="1">IF(R93&lt;&gt;"",_xll.RiskBinomial(1,Variables!D$16/100),0)</f>
        <v>0</v>
      </c>
    </row>
    <row r="94" spans="1:41" ht="15" thickBot="1" x14ac:dyDescent="0.4">
      <c r="A94" s="92">
        <v>65</v>
      </c>
      <c r="B94" s="17" cm="1">
        <f t="array" aca="1" ref="B94" ca="1">_xll.RiskExpon(Variables!M$8)</f>
        <v>108.12908654402924</v>
      </c>
      <c r="C94" s="18">
        <f t="shared" ca="1" si="0"/>
        <v>8877.5888182744602</v>
      </c>
      <c r="D94" s="22">
        <f t="shared" ca="1" si="1"/>
        <v>73.062690237027709</v>
      </c>
      <c r="E94" s="17" cm="1">
        <f t="array" aca="1" ref="E94" ca="1">_xll.RiskPert(Variables!J$10,Variables!K$10,Variables!L$10)</f>
        <v>48.026939555611023</v>
      </c>
      <c r="F94" s="1">
        <f t="shared" ca="1" si="2"/>
        <v>8950.6515085114879</v>
      </c>
      <c r="G94" s="1" cm="1">
        <f t="array" aca="1" ref="G94" ca="1">_xll.RiskUniform(Variables!J$12,Variables!L$12)</f>
        <v>52.225237530414383</v>
      </c>
      <c r="H94" s="18">
        <f t="shared" ca="1" si="3"/>
        <v>9002.8767460419022</v>
      </c>
      <c r="I94" s="22">
        <f t="shared" ca="1" si="4"/>
        <v>0</v>
      </c>
      <c r="J94" s="17">
        <f t="shared" ca="1" si="5"/>
        <v>9002.8767460419022</v>
      </c>
      <c r="K94" s="1" cm="1">
        <f t="array" aca="1" ref="K94" ca="1">_xll.RiskWeibull(Variables!J$14,Variables!K$14)</f>
        <v>92.964059140536719</v>
      </c>
      <c r="L94" s="18">
        <f t="shared" ca="1" si="6"/>
        <v>9095.840805182439</v>
      </c>
      <c r="M94" s="22">
        <f t="shared" ca="1" si="7"/>
        <v>46.616847522034732</v>
      </c>
      <c r="N94" s="17" cm="1">
        <f t="array" aca="1" ref="N94" ca="1">_xll.RiskGamma(Variables!J$16,1/Variables!L$16)</f>
        <v>46.616847522034192</v>
      </c>
      <c r="O94" s="1">
        <f t="shared" ca="1" si="8"/>
        <v>9142.4576527044737</v>
      </c>
      <c r="P94" s="1" cm="1">
        <f t="array" aca="1" ref="P94" ca="1">_xll.RiskUniform(Variables!J$19,Variables!L$19)</f>
        <v>22.40253214317557</v>
      </c>
      <c r="Q94" s="18">
        <f t="shared" ca="1" si="9"/>
        <v>9164.8601848476501</v>
      </c>
      <c r="R94" s="109">
        <f>IF(A94&lt;=(FLOOR(INT(Variables!D$10) / Variables!D$13, 1)*Variables!D$13),IF(R93=Variables!D$13,1,R93+1),"")</f>
        <v>1</v>
      </c>
      <c r="S94" s="110">
        <f t="shared" ca="1" si="10"/>
        <v>1318.4293629233907</v>
      </c>
      <c r="T94" s="17">
        <f t="shared" ca="1" si="11"/>
        <v>9250.2567452139629</v>
      </c>
      <c r="U94" s="1">
        <f ca="1">IF(R94&lt;&gt;"",INDEX(T94:T201, MATCH(Variables!D$13,R94:R201,0))-T94,"")</f>
        <v>1233.032802557078</v>
      </c>
      <c r="V94" s="1">
        <f>IF(R94&lt;&gt;"",IF(MOD(R94,Variables!D$13)=0,Variables!D$15,0),"")</f>
        <v>0</v>
      </c>
      <c r="W94" s="1">
        <f>IF(R94&lt;&gt;"",IF(R94=Variables!D$13,T94+V94,0),"")</f>
        <v>0</v>
      </c>
      <c r="X94" s="18">
        <f ca="1">IF(R94&lt;&gt;"",INDEX(W94:W193,MATCH(Variables!D$13,R94:R193,0)),"")</f>
        <v>10603.289547771041</v>
      </c>
      <c r="Y94" s="22">
        <f t="shared" ca="1" si="12"/>
        <v>110.51582284192045</v>
      </c>
      <c r="Z94" s="17" cm="1">
        <f t="array" aca="1" ref="Z94" ca="1">IF(R94&lt;&gt;"",IF(R94=1,_xll.RiskPert(Variables!J$21,Variables!K$21,Variables!L$21),0),"")</f>
        <v>110.51582284192087</v>
      </c>
      <c r="AA94" s="1">
        <f t="shared" ca="1" si="13"/>
        <v>10713.805370612961</v>
      </c>
      <c r="AB94" s="1" cm="1">
        <f t="array" aca="1" ref="AB94" ca="1">IF(R94&lt;&gt;"",_xll.RiskUniform(Variables!J$23,Variables!L$23),"")</f>
        <v>21.766188374057275</v>
      </c>
      <c r="AC94" s="18">
        <f t="shared" ca="1" si="14"/>
        <v>10735.571558987018</v>
      </c>
      <c r="AD94" s="24">
        <f ca="1">IF(R94&lt;&gt;"",IF(AC94&lt;Variables!D$9,AC94-C94,0),"")</f>
        <v>0</v>
      </c>
      <c r="AE94" s="26">
        <f ca="1">IF(R94&lt;&gt;"",IF(AC94&lt;Variables!D$9,D94,0),"")</f>
        <v>0</v>
      </c>
      <c r="AF94" s="26">
        <f ca="1">IF(R94&lt;&gt;"",IF(AC94&lt;Variables!D$9,I94,0),"")</f>
        <v>0</v>
      </c>
      <c r="AG94" s="26">
        <f ca="1">IF(R94&lt;&gt;"",IF(AC94&lt;Variables!D$9,M94,0),"")</f>
        <v>0</v>
      </c>
      <c r="AH94" s="26">
        <f ca="1">IF(R94&lt;&gt;"",IF(AC94&lt;Variables!D$9,S94,0),"")</f>
        <v>0</v>
      </c>
      <c r="AI94" s="26">
        <f ca="1">IF(R94&lt;&gt;"",IF(AC94&lt;Variables!D$9,Y94,0),"")</f>
        <v>0</v>
      </c>
      <c r="AJ94" s="24">
        <f t="shared" ca="1" si="15"/>
        <v>0</v>
      </c>
      <c r="AK94" s="26">
        <f t="shared" ca="1" si="16"/>
        <v>0</v>
      </c>
      <c r="AL94" s="24">
        <f t="shared" ca="1" si="17"/>
        <v>0</v>
      </c>
      <c r="AM94" s="104" t="str">
        <f ca="1">IF(AND(R94&lt;"",AC94&lt;Variables!D$9),AC94/(7*24*60),"")</f>
        <v/>
      </c>
      <c r="AN94" s="18" t="str">
        <f t="shared" ca="1" si="18"/>
        <v/>
      </c>
      <c r="AO94" s="24" cm="1">
        <f t="array" aca="1" ref="AO94" ca="1">IF(R94&lt;&gt;"",_xll.RiskBinomial(1,Variables!D$16/100),0)</f>
        <v>0</v>
      </c>
    </row>
    <row r="95" spans="1:41" ht="15" thickBot="1" x14ac:dyDescent="0.4">
      <c r="A95" s="92">
        <v>66</v>
      </c>
      <c r="B95" s="17" cm="1">
        <f t="array" aca="1" ref="B95" ca="1">_xll.RiskExpon(Variables!M$8)</f>
        <v>19.841225214570535</v>
      </c>
      <c r="C95" s="18">
        <f t="shared" ref="C95:C129" ca="1" si="19">B95+C94</f>
        <v>8897.4300434890301</v>
      </c>
      <c r="D95" s="22">
        <f t="shared" ref="D95:D129" ca="1" si="20">F95-C95</f>
        <v>161.38481481852796</v>
      </c>
      <c r="E95" s="17" cm="1">
        <f t="array" aca="1" ref="E95" ca="1">_xll.RiskPert(Variables!J$10,Variables!K$10,Variables!L$10)</f>
        <v>55.938112265655604</v>
      </c>
      <c r="F95" s="1">
        <f t="shared" ref="F95:F129" ca="1" si="21">MAX(H94,C95)+E95</f>
        <v>9058.8148583075581</v>
      </c>
      <c r="G95" s="1" cm="1">
        <f t="array" aca="1" ref="G95" ca="1">_xll.RiskUniform(Variables!J$12,Variables!L$12)</f>
        <v>50.515210673516769</v>
      </c>
      <c r="H95" s="18">
        <f t="shared" ref="H95:H129" ca="1" si="22">F95+G95</f>
        <v>9109.3300689810749</v>
      </c>
      <c r="I95" s="22">
        <f t="shared" ref="I95:I129" ca="1" si="23">J95-H95</f>
        <v>0</v>
      </c>
      <c r="J95" s="17">
        <f t="shared" ref="J95:J129" ca="1" si="24">H95</f>
        <v>9109.3300689810749</v>
      </c>
      <c r="K95" s="1" cm="1">
        <f t="array" aca="1" ref="K95" ca="1">_xll.RiskWeibull(Variables!J$14,Variables!K$14)</f>
        <v>74.5147455936592</v>
      </c>
      <c r="L95" s="18">
        <f t="shared" ref="L95:L129" ca="1" si="25">J95+K95</f>
        <v>9183.8448145747334</v>
      </c>
      <c r="M95" s="22">
        <f t="shared" ref="M95:M129" ca="1" si="26">O95-L95</f>
        <v>106.75521742287674</v>
      </c>
      <c r="N95" s="17" cm="1">
        <f t="array" aca="1" ref="N95" ca="1">_xll.RiskGamma(Variables!J$16,1/Variables!L$16)</f>
        <v>106.75521742287708</v>
      </c>
      <c r="O95" s="1">
        <f t="shared" ref="O95:O129" ca="1" si="27">L95+N95</f>
        <v>9290.6000319976101</v>
      </c>
      <c r="P95" s="1" cm="1">
        <f t="array" aca="1" ref="P95" ca="1">_xll.RiskUniform(Variables!J$19,Variables!L$19)</f>
        <v>21.305203911850494</v>
      </c>
      <c r="Q95" s="18">
        <f t="shared" ref="Q95:Q129" ca="1" si="28">O95+P95</f>
        <v>9311.9052359094603</v>
      </c>
      <c r="R95" s="109">
        <f>IF(A95&lt;=(FLOOR(INT(Variables!D$10) / Variables!D$13, 1)*Variables!D$13),IF(R94=Variables!D$13,1,R94+1),"")</f>
        <v>2</v>
      </c>
      <c r="S95" s="110">
        <f t="shared" ref="S95:S129" ca="1" si="29">IF(R95&lt;&gt;"",T95-Q95+U95,"")</f>
        <v>1171.3843118615805</v>
      </c>
      <c r="T95" s="17">
        <f t="shared" ref="T95:T129" ca="1" si="30">IF(R95&lt;&gt;"",IF(R95=1,MAX(W94,Q95),Q95),"")</f>
        <v>9311.9052359094603</v>
      </c>
      <c r="U95" s="1">
        <f ca="1">IF(R95&lt;&gt;"",INDEX(T95:T202, MATCH(Variables!D$13,R95:R202,0))-T95,"")</f>
        <v>1171.3843118615805</v>
      </c>
      <c r="V95" s="1">
        <f>IF(R95&lt;&gt;"",IF(MOD(R95,Variables!D$13)=0,Variables!D$15,0),"")</f>
        <v>0</v>
      </c>
      <c r="W95" s="1">
        <f>IF(R95&lt;&gt;"",IF(R95=Variables!D$13,T95+V95,0),"")</f>
        <v>0</v>
      </c>
      <c r="X95" s="18">
        <f ca="1">IF(R95&lt;&gt;"",INDEX(W95:W194,MATCH(Variables!D$13,R95:R194,0)),"")</f>
        <v>10603.289547771041</v>
      </c>
      <c r="Y95" s="22">
        <f t="shared" ref="Y95:Y129" ca="1" si="31">IF(R95&lt;&gt;"",AA95-X95,"")</f>
        <v>132.28201121597704</v>
      </c>
      <c r="Z95" s="17" cm="1">
        <f t="array" ref="Z95">IF(R95&lt;&gt;"",IF(R95=1,_xll.RiskPert(Variables!J$21,Variables!K$21,Variables!L$21),0),"")</f>
        <v>0</v>
      </c>
      <c r="AA95" s="1">
        <f t="shared" ref="AA95:AA129" ca="1" si="32">IF(R95&lt;&gt;"",IF(X95&lt;&gt;0,MAX(AC94,X95)+Z95,0),"")</f>
        <v>10735.571558987018</v>
      </c>
      <c r="AB95" s="1" cm="1">
        <f t="array" aca="1" ref="AB95" ca="1">IF(R95&lt;&gt;"",_xll.RiskUniform(Variables!J$23,Variables!L$23),"")</f>
        <v>24.732681791647252</v>
      </c>
      <c r="AC95" s="18">
        <f t="shared" ref="AC95:AC129" ca="1" si="33">IF(R95&lt;&gt;"",IF(AA95&lt;&gt;0,AA95+AB95,0),"")</f>
        <v>10760.304240778665</v>
      </c>
      <c r="AD95" s="24">
        <f ca="1">IF(R95&lt;&gt;"",IF(AC95&lt;Variables!D$9,AC95-C95,0),"")</f>
        <v>0</v>
      </c>
      <c r="AE95" s="26">
        <f ca="1">IF(R95&lt;&gt;"",IF(AC95&lt;Variables!D$9,D95,0),"")</f>
        <v>0</v>
      </c>
      <c r="AF95" s="26">
        <f ca="1">IF(R95&lt;&gt;"",IF(AC95&lt;Variables!D$9,I95,0),"")</f>
        <v>0</v>
      </c>
      <c r="AG95" s="26">
        <f ca="1">IF(R95&lt;&gt;"",IF(AC95&lt;Variables!D$9,M95,0),"")</f>
        <v>0</v>
      </c>
      <c r="AH95" s="26">
        <f ca="1">IF(R95&lt;&gt;"",IF(AC95&lt;Variables!D$9,S95,0),"")</f>
        <v>0</v>
      </c>
      <c r="AI95" s="26">
        <f ca="1">IF(R95&lt;&gt;"",IF(AC95&lt;Variables!D$9,Y95,0),"")</f>
        <v>0</v>
      </c>
      <c r="AJ95" s="24">
        <f t="shared" ref="AJ95:AJ129" ca="1" si="34">IF(R95&lt;&gt;"",IF(AD95&lt;&gt;0,SUM(AE95:AI95),0),"")</f>
        <v>0</v>
      </c>
      <c r="AK95" s="26">
        <f t="shared" ref="AK95:AK129" ca="1" si="35">IF(AND(R95&lt;&gt;"",AD95&lt;&gt;0),AD95/60,0)</f>
        <v>0</v>
      </c>
      <c r="AL95" s="24">
        <f t="shared" ref="AL95:AL129" ca="1" si="36">IF(AND(AK95&lt;=24,AK95&gt;0,R95&lt;&gt;""),1,0)</f>
        <v>0</v>
      </c>
      <c r="AM95" s="104" t="str">
        <f ca="1">IF(AND(R95&lt;"",AC95&lt;Variables!D$9),AC95/(7*24*60),"")</f>
        <v/>
      </c>
      <c r="AN95" s="18" t="str">
        <f t="shared" ref="AN95:AN129" ca="1" si="37">IF(R95&lt;&gt;"",IF(AND(AC95/(7*24*60)&lt;=1,AC95/(7*24*60)&gt;0),1,""),"")</f>
        <v/>
      </c>
      <c r="AO95" s="24" cm="1">
        <f t="array" aca="1" ref="AO95" ca="1">IF(R95&lt;&gt;"",_xll.RiskBinomial(1,Variables!D$16/100),0)</f>
        <v>0</v>
      </c>
    </row>
    <row r="96" spans="1:41" ht="15" thickBot="1" x14ac:dyDescent="0.4">
      <c r="A96" s="92">
        <v>67</v>
      </c>
      <c r="B96" s="17" cm="1">
        <f t="array" aca="1" ref="B96" ca="1">_xll.RiskExpon(Variables!M$8)</f>
        <v>692.22009723001031</v>
      </c>
      <c r="C96" s="18">
        <f t="shared" ca="1" si="19"/>
        <v>9589.6501407190408</v>
      </c>
      <c r="D96" s="22">
        <f t="shared" ca="1" si="20"/>
        <v>50.155267830068624</v>
      </c>
      <c r="E96" s="17" cm="1">
        <f t="array" aca="1" ref="E96" ca="1">_xll.RiskPert(Variables!J$10,Variables!K$10,Variables!L$10)</f>
        <v>50.155267830068716</v>
      </c>
      <c r="F96" s="1">
        <f t="shared" ca="1" si="21"/>
        <v>9639.8054085491094</v>
      </c>
      <c r="G96" s="1" cm="1">
        <f t="array" aca="1" ref="G96" ca="1">_xll.RiskUniform(Variables!J$12,Variables!L$12)</f>
        <v>64.604383221962337</v>
      </c>
      <c r="H96" s="18">
        <f t="shared" ca="1" si="22"/>
        <v>9704.4097917710715</v>
      </c>
      <c r="I96" s="22">
        <f t="shared" ca="1" si="23"/>
        <v>0</v>
      </c>
      <c r="J96" s="17">
        <f t="shared" ca="1" si="24"/>
        <v>9704.4097917710715</v>
      </c>
      <c r="K96" s="1" cm="1">
        <f t="array" aca="1" ref="K96" ca="1">_xll.RiskWeibull(Variables!J$14,Variables!K$14)</f>
        <v>106.91086087691373</v>
      </c>
      <c r="L96" s="18">
        <f t="shared" ca="1" si="25"/>
        <v>9811.3206526479844</v>
      </c>
      <c r="M96" s="22">
        <f t="shared" ca="1" si="26"/>
        <v>63.451711123383575</v>
      </c>
      <c r="N96" s="17" cm="1">
        <f t="array" aca="1" ref="N96" ca="1">_xll.RiskGamma(Variables!J$16,1/Variables!L$16)</f>
        <v>63.451711123384349</v>
      </c>
      <c r="O96" s="1">
        <f t="shared" ca="1" si="27"/>
        <v>9874.772363771368</v>
      </c>
      <c r="P96" s="1" cm="1">
        <f t="array" aca="1" ref="P96" ca="1">_xll.RiskUniform(Variables!J$19,Variables!L$19)</f>
        <v>24.336164319572017</v>
      </c>
      <c r="Q96" s="18">
        <f t="shared" ca="1" si="28"/>
        <v>9899.1085280909392</v>
      </c>
      <c r="R96" s="109">
        <f>IF(A96&lt;=(FLOOR(INT(Variables!D$10) / Variables!D$13, 1)*Variables!D$13),IF(R95=Variables!D$13,1,R95+1),"")</f>
        <v>3</v>
      </c>
      <c r="S96" s="110">
        <f t="shared" ca="1" si="29"/>
        <v>584.1810196801016</v>
      </c>
      <c r="T96" s="17">
        <f t="shared" ca="1" si="30"/>
        <v>9899.1085280909392</v>
      </c>
      <c r="U96" s="1">
        <f ca="1">IF(R96&lt;&gt;"",INDEX(T96:T203, MATCH(Variables!D$13,R96:R203,0))-T96,"")</f>
        <v>584.1810196801016</v>
      </c>
      <c r="V96" s="1">
        <f>IF(R96&lt;&gt;"",IF(MOD(R96,Variables!D$13)=0,Variables!D$15,0),"")</f>
        <v>0</v>
      </c>
      <c r="W96" s="1">
        <f>IF(R96&lt;&gt;"",IF(R96=Variables!D$13,T96+V96,0),"")</f>
        <v>0</v>
      </c>
      <c r="X96" s="18">
        <f ca="1">IF(R96&lt;&gt;"",INDEX(W96:W195,MATCH(Variables!D$13,R96:R195,0)),"")</f>
        <v>10603.289547771041</v>
      </c>
      <c r="Y96" s="22">
        <f t="shared" ca="1" si="31"/>
        <v>157.01469300762437</v>
      </c>
      <c r="Z96" s="17" cm="1">
        <f t="array" ref="Z96">IF(R96&lt;&gt;"",IF(R96=1,_xll.RiskPert(Variables!J$21,Variables!K$21,Variables!L$21),0),"")</f>
        <v>0</v>
      </c>
      <c r="AA96" s="1">
        <f t="shared" ca="1" si="32"/>
        <v>10760.304240778665</v>
      </c>
      <c r="AB96" s="1" cm="1">
        <f t="array" aca="1" ref="AB96" ca="1">IF(R96&lt;&gt;"",_xll.RiskUniform(Variables!J$23,Variables!L$23),"")</f>
        <v>27.669523641285728</v>
      </c>
      <c r="AC96" s="18">
        <f t="shared" ca="1" si="33"/>
        <v>10787.97376441995</v>
      </c>
      <c r="AD96" s="24">
        <f ca="1">IF(R96&lt;&gt;"",IF(AC96&lt;Variables!D$9,AC96-C96,0),"")</f>
        <v>0</v>
      </c>
      <c r="AE96" s="26">
        <f ca="1">IF(R96&lt;&gt;"",IF(AC96&lt;Variables!D$9,D96,0),"")</f>
        <v>0</v>
      </c>
      <c r="AF96" s="26">
        <f ca="1">IF(R96&lt;&gt;"",IF(AC96&lt;Variables!D$9,I96,0),"")</f>
        <v>0</v>
      </c>
      <c r="AG96" s="26">
        <f ca="1">IF(R96&lt;&gt;"",IF(AC96&lt;Variables!D$9,M96,0),"")</f>
        <v>0</v>
      </c>
      <c r="AH96" s="26">
        <f ca="1">IF(R96&lt;&gt;"",IF(AC96&lt;Variables!D$9,S96,0),"")</f>
        <v>0</v>
      </c>
      <c r="AI96" s="26">
        <f ca="1">IF(R96&lt;&gt;"",IF(AC96&lt;Variables!D$9,Y96,0),"")</f>
        <v>0</v>
      </c>
      <c r="AJ96" s="24">
        <f t="shared" ca="1" si="34"/>
        <v>0</v>
      </c>
      <c r="AK96" s="26">
        <f t="shared" ca="1" si="35"/>
        <v>0</v>
      </c>
      <c r="AL96" s="24">
        <f t="shared" ca="1" si="36"/>
        <v>0</v>
      </c>
      <c r="AM96" s="104" t="str">
        <f ca="1">IF(AND(R96&lt;"",AC96&lt;Variables!D$9),AC96/(7*24*60),"")</f>
        <v/>
      </c>
      <c r="AN96" s="18" t="str">
        <f t="shared" ca="1" si="37"/>
        <v/>
      </c>
      <c r="AO96" s="24" cm="1">
        <f t="array" aca="1" ref="AO96" ca="1">IF(R96&lt;&gt;"",_xll.RiskBinomial(1,Variables!D$16/100),0)</f>
        <v>0</v>
      </c>
    </row>
    <row r="97" spans="1:41" ht="15" thickBot="1" x14ac:dyDescent="0.4">
      <c r="A97" s="92">
        <v>68</v>
      </c>
      <c r="B97" s="17" cm="1">
        <f t="array" aca="1" ref="B97" ca="1">_xll.RiskExpon(Variables!M$8)</f>
        <v>53.77154499779455</v>
      </c>
      <c r="C97" s="18">
        <f t="shared" ca="1" si="19"/>
        <v>9643.4216857168358</v>
      </c>
      <c r="D97" s="22">
        <f t="shared" ca="1" si="20"/>
        <v>106.41392190265105</v>
      </c>
      <c r="E97" s="17" cm="1">
        <f t="array" aca="1" ref="E97" ca="1">_xll.RiskPert(Variables!J$10,Variables!K$10,Variables!L$10)</f>
        <v>45.425815848415077</v>
      </c>
      <c r="F97" s="1">
        <f t="shared" ca="1" si="21"/>
        <v>9749.8356076194868</v>
      </c>
      <c r="G97" s="1" cm="1">
        <f t="array" aca="1" ref="G97" ca="1">_xll.RiskUniform(Variables!J$12,Variables!L$12)</f>
        <v>54.518091471468054</v>
      </c>
      <c r="H97" s="18">
        <f t="shared" ca="1" si="22"/>
        <v>9804.3536990909543</v>
      </c>
      <c r="I97" s="22">
        <f t="shared" ca="1" si="23"/>
        <v>0</v>
      </c>
      <c r="J97" s="17">
        <f t="shared" ca="1" si="24"/>
        <v>9804.3536990909543</v>
      </c>
      <c r="K97" s="1" cm="1">
        <f t="array" aca="1" ref="K97" ca="1">_xll.RiskWeibull(Variables!J$14,Variables!K$14)</f>
        <v>100.64650140346316</v>
      </c>
      <c r="L97" s="18">
        <f t="shared" ca="1" si="25"/>
        <v>9905.0002004944181</v>
      </c>
      <c r="M97" s="22">
        <f t="shared" ca="1" si="26"/>
        <v>188.39846179713095</v>
      </c>
      <c r="N97" s="17" cm="1">
        <f t="array" aca="1" ref="N97" ca="1">_xll.RiskGamma(Variables!J$16,1/Variables!L$16)</f>
        <v>188.39846179713044</v>
      </c>
      <c r="O97" s="1">
        <f t="shared" ca="1" si="27"/>
        <v>10093.398662291549</v>
      </c>
      <c r="P97" s="1" cm="1">
        <f t="array" aca="1" ref="P97" ca="1">_xll.RiskUniform(Variables!J$19,Variables!L$19)</f>
        <v>15.280686533411986</v>
      </c>
      <c r="Q97" s="18">
        <f t="shared" ca="1" si="28"/>
        <v>10108.67934882496</v>
      </c>
      <c r="R97" s="109">
        <f>IF(A97&lt;=(FLOOR(INT(Variables!D$10) / Variables!D$13, 1)*Variables!D$13),IF(R96=Variables!D$13,1,R96+1),"")</f>
        <v>4</v>
      </c>
      <c r="S97" s="110">
        <f t="shared" ca="1" si="29"/>
        <v>374.61019894608035</v>
      </c>
      <c r="T97" s="17">
        <f t="shared" ca="1" si="30"/>
        <v>10108.67934882496</v>
      </c>
      <c r="U97" s="1">
        <f ca="1">IF(R97&lt;&gt;"",INDEX(T97:T204, MATCH(Variables!D$13,R97:R204,0))-T97,"")</f>
        <v>374.61019894608035</v>
      </c>
      <c r="V97" s="1">
        <f>IF(R97&lt;&gt;"",IF(MOD(R97,Variables!D$13)=0,Variables!D$15,0),"")</f>
        <v>0</v>
      </c>
      <c r="W97" s="1">
        <f>IF(R97&lt;&gt;"",IF(R97=Variables!D$13,T97+V97,0),"")</f>
        <v>0</v>
      </c>
      <c r="X97" s="18">
        <f ca="1">IF(R97&lt;&gt;"",INDEX(W97:W196,MATCH(Variables!D$13,R97:R196,0)),"")</f>
        <v>10603.289547771041</v>
      </c>
      <c r="Y97" s="22">
        <f t="shared" ca="1" si="31"/>
        <v>184.68421664890957</v>
      </c>
      <c r="Z97" s="17" cm="1">
        <f t="array" ref="Z97">IF(R97&lt;&gt;"",IF(R97=1,_xll.RiskPert(Variables!J$21,Variables!K$21,Variables!L$21),0),"")</f>
        <v>0</v>
      </c>
      <c r="AA97" s="1">
        <f t="shared" ca="1" si="32"/>
        <v>10787.97376441995</v>
      </c>
      <c r="AB97" s="1" cm="1">
        <f t="array" aca="1" ref="AB97" ca="1">IF(R97&lt;&gt;"",_xll.RiskUniform(Variables!J$23,Variables!L$23),"")</f>
        <v>24.715900605760979</v>
      </c>
      <c r="AC97" s="18">
        <f t="shared" ca="1" si="33"/>
        <v>10812.689665025711</v>
      </c>
      <c r="AD97" s="24">
        <f ca="1">IF(R97&lt;&gt;"",IF(AC97&lt;Variables!D$9,AC97-C97,0),"")</f>
        <v>0</v>
      </c>
      <c r="AE97" s="26">
        <f ca="1">IF(R97&lt;&gt;"",IF(AC97&lt;Variables!D$9,D97,0),"")</f>
        <v>0</v>
      </c>
      <c r="AF97" s="26">
        <f ca="1">IF(R97&lt;&gt;"",IF(AC97&lt;Variables!D$9,I97,0),"")</f>
        <v>0</v>
      </c>
      <c r="AG97" s="26">
        <f ca="1">IF(R97&lt;&gt;"",IF(AC97&lt;Variables!D$9,M97,0),"")</f>
        <v>0</v>
      </c>
      <c r="AH97" s="26">
        <f ca="1">IF(R97&lt;&gt;"",IF(AC97&lt;Variables!D$9,S97,0),"")</f>
        <v>0</v>
      </c>
      <c r="AI97" s="26">
        <f ca="1">IF(R97&lt;&gt;"",IF(AC97&lt;Variables!D$9,Y97,0),"")</f>
        <v>0</v>
      </c>
      <c r="AJ97" s="24">
        <f t="shared" ca="1" si="34"/>
        <v>0</v>
      </c>
      <c r="AK97" s="26">
        <f t="shared" ca="1" si="35"/>
        <v>0</v>
      </c>
      <c r="AL97" s="24">
        <f t="shared" ca="1" si="36"/>
        <v>0</v>
      </c>
      <c r="AM97" s="104" t="str">
        <f ca="1">IF(AND(R97&lt;"",AC97&lt;Variables!D$9),AC97/(7*24*60),"")</f>
        <v/>
      </c>
      <c r="AN97" s="18" t="str">
        <f t="shared" ca="1" si="37"/>
        <v/>
      </c>
      <c r="AO97" s="24" cm="1">
        <f t="array" aca="1" ref="AO97" ca="1">IF(R97&lt;&gt;"",_xll.RiskBinomial(1,Variables!D$16/100),0)</f>
        <v>0</v>
      </c>
    </row>
    <row r="98" spans="1:41" ht="15" thickBot="1" x14ac:dyDescent="0.4">
      <c r="A98" s="92">
        <v>69</v>
      </c>
      <c r="B98" s="17" cm="1">
        <f t="array" aca="1" ref="B98" ca="1">_xll.RiskExpon(Variables!M$8)</f>
        <v>234.87377848676317</v>
      </c>
      <c r="C98" s="18">
        <f t="shared" ca="1" si="19"/>
        <v>9878.2954642035984</v>
      </c>
      <c r="D98" s="22">
        <f t="shared" ca="1" si="20"/>
        <v>45.186005392124571</v>
      </c>
      <c r="E98" s="17" cm="1">
        <f t="array" aca="1" ref="E98" ca="1">_xll.RiskPert(Variables!J$10,Variables!K$10,Variables!L$10)</f>
        <v>45.186005392125381</v>
      </c>
      <c r="F98" s="1">
        <f t="shared" ca="1" si="21"/>
        <v>9923.481469595723</v>
      </c>
      <c r="G98" s="1" cm="1">
        <f t="array" aca="1" ref="G98" ca="1">_xll.RiskUniform(Variables!J$12,Variables!L$12)</f>
        <v>51.038008300323</v>
      </c>
      <c r="H98" s="18">
        <f t="shared" ca="1" si="22"/>
        <v>9974.5194778960467</v>
      </c>
      <c r="I98" s="22">
        <f t="shared" ca="1" si="23"/>
        <v>0</v>
      </c>
      <c r="J98" s="17">
        <f t="shared" ca="1" si="24"/>
        <v>9974.5194778960467</v>
      </c>
      <c r="K98" s="1" cm="1">
        <f t="array" aca="1" ref="K98" ca="1">_xll.RiskWeibull(Variables!J$14,Variables!K$14)</f>
        <v>120.9171997635131</v>
      </c>
      <c r="L98" s="18">
        <f t="shared" ca="1" si="25"/>
        <v>10095.43667765956</v>
      </c>
      <c r="M98" s="22">
        <f t="shared" ca="1" si="26"/>
        <v>95.060790016255851</v>
      </c>
      <c r="N98" s="17" cm="1">
        <f t="array" aca="1" ref="N98" ca="1">_xll.RiskGamma(Variables!J$16,1/Variables!L$16)</f>
        <v>95.060790016256547</v>
      </c>
      <c r="O98" s="1">
        <f t="shared" ca="1" si="27"/>
        <v>10190.497467675816</v>
      </c>
      <c r="P98" s="1" cm="1">
        <f t="array" aca="1" ref="P98" ca="1">_xll.RiskUniform(Variables!J$19,Variables!L$19)</f>
        <v>21.190502373809423</v>
      </c>
      <c r="Q98" s="18">
        <f t="shared" ca="1" si="28"/>
        <v>10211.687970049625</v>
      </c>
      <c r="R98" s="109">
        <f>IF(A98&lt;=(FLOOR(INT(Variables!D$10) / Variables!D$13, 1)*Variables!D$13),IF(R97=Variables!D$13,1,R97+1),"")</f>
        <v>5</v>
      </c>
      <c r="S98" s="110">
        <f t="shared" ca="1" si="29"/>
        <v>271.60157772141611</v>
      </c>
      <c r="T98" s="17">
        <f t="shared" ca="1" si="30"/>
        <v>10211.687970049625</v>
      </c>
      <c r="U98" s="1">
        <f ca="1">IF(R98&lt;&gt;"",INDEX(T98:T205, MATCH(Variables!D$13,R98:R205,0))-T98,"")</f>
        <v>271.60157772141611</v>
      </c>
      <c r="V98" s="1">
        <f>IF(R98&lt;&gt;"",IF(MOD(R98,Variables!D$13)=0,Variables!D$15,0),"")</f>
        <v>0</v>
      </c>
      <c r="W98" s="1">
        <f>IF(R98&lt;&gt;"",IF(R98=Variables!D$13,T98+V98,0),"")</f>
        <v>0</v>
      </c>
      <c r="X98" s="18">
        <f ca="1">IF(R98&lt;&gt;"",INDEX(W98:W197,MATCH(Variables!D$13,R98:R197,0)),"")</f>
        <v>10603.289547771041</v>
      </c>
      <c r="Y98" s="22">
        <f t="shared" ca="1" si="31"/>
        <v>209.40011725467048</v>
      </c>
      <c r="Z98" s="17" cm="1">
        <f t="array" ref="Z98">IF(R98&lt;&gt;"",IF(R98=1,_xll.RiskPert(Variables!J$21,Variables!K$21,Variables!L$21),0),"")</f>
        <v>0</v>
      </c>
      <c r="AA98" s="1">
        <f t="shared" ca="1" si="32"/>
        <v>10812.689665025711</v>
      </c>
      <c r="AB98" s="1" cm="1">
        <f t="array" aca="1" ref="AB98" ca="1">IF(R98&lt;&gt;"",_xll.RiskUniform(Variables!J$23,Variables!L$23),"")</f>
        <v>22.763710977877434</v>
      </c>
      <c r="AC98" s="18">
        <f t="shared" ca="1" si="33"/>
        <v>10835.453376003588</v>
      </c>
      <c r="AD98" s="24">
        <f ca="1">IF(R98&lt;&gt;"",IF(AC98&lt;Variables!D$9,AC98-C98,0),"")</f>
        <v>0</v>
      </c>
      <c r="AE98" s="26">
        <f ca="1">IF(R98&lt;&gt;"",IF(AC98&lt;Variables!D$9,D98,0),"")</f>
        <v>0</v>
      </c>
      <c r="AF98" s="26">
        <f ca="1">IF(R98&lt;&gt;"",IF(AC98&lt;Variables!D$9,I98,0),"")</f>
        <v>0</v>
      </c>
      <c r="AG98" s="26">
        <f ca="1">IF(R98&lt;&gt;"",IF(AC98&lt;Variables!D$9,M98,0),"")</f>
        <v>0</v>
      </c>
      <c r="AH98" s="26">
        <f ca="1">IF(R98&lt;&gt;"",IF(AC98&lt;Variables!D$9,S98,0),"")</f>
        <v>0</v>
      </c>
      <c r="AI98" s="26">
        <f ca="1">IF(R98&lt;&gt;"",IF(AC98&lt;Variables!D$9,Y98,0),"")</f>
        <v>0</v>
      </c>
      <c r="AJ98" s="24">
        <f t="shared" ca="1" si="34"/>
        <v>0</v>
      </c>
      <c r="AK98" s="26">
        <f t="shared" ca="1" si="35"/>
        <v>0</v>
      </c>
      <c r="AL98" s="24">
        <f t="shared" ca="1" si="36"/>
        <v>0</v>
      </c>
      <c r="AM98" s="104" t="str">
        <f ca="1">IF(AND(R98&lt;"",AC98&lt;Variables!D$9),AC98/(7*24*60),"")</f>
        <v/>
      </c>
      <c r="AN98" s="18" t="str">
        <f t="shared" ca="1" si="37"/>
        <v/>
      </c>
      <c r="AO98" s="24" cm="1">
        <f t="array" aca="1" ref="AO98" ca="1">IF(R98&lt;&gt;"",_xll.RiskBinomial(1,Variables!D$16/100),0)</f>
        <v>0</v>
      </c>
    </row>
    <row r="99" spans="1:41" ht="15" thickBot="1" x14ac:dyDescent="0.4">
      <c r="A99" s="92">
        <v>70</v>
      </c>
      <c r="B99" s="17" cm="1">
        <f t="array" aca="1" ref="B99" ca="1">_xll.RiskExpon(Variables!M$8)</f>
        <v>27.420438985514465</v>
      </c>
      <c r="C99" s="18">
        <f t="shared" ca="1" si="19"/>
        <v>9905.7159031891133</v>
      </c>
      <c r="D99" s="22">
        <f t="shared" ca="1" si="20"/>
        <v>119.30783417313251</v>
      </c>
      <c r="E99" s="17" cm="1">
        <f t="array" aca="1" ref="E99" ca="1">_xll.RiskPert(Variables!J$10,Variables!K$10,Variables!L$10)</f>
        <v>50.504259466199798</v>
      </c>
      <c r="F99" s="1">
        <f t="shared" ca="1" si="21"/>
        <v>10025.023737362246</v>
      </c>
      <c r="G99" s="1" cm="1">
        <f t="array" aca="1" ref="G99" ca="1">_xll.RiskUniform(Variables!J$12,Variables!L$12)</f>
        <v>60.278644425036006</v>
      </c>
      <c r="H99" s="18">
        <f t="shared" ca="1" si="22"/>
        <v>10085.302381787282</v>
      </c>
      <c r="I99" s="22">
        <f t="shared" ca="1" si="23"/>
        <v>0</v>
      </c>
      <c r="J99" s="17">
        <f t="shared" ca="1" si="24"/>
        <v>10085.302381787282</v>
      </c>
      <c r="K99" s="1" cm="1">
        <f t="array" aca="1" ref="K99" ca="1">_xll.RiskWeibull(Variables!J$14,Variables!K$14)</f>
        <v>110.37835465290425</v>
      </c>
      <c r="L99" s="18">
        <f t="shared" ca="1" si="25"/>
        <v>10195.680736440187</v>
      </c>
      <c r="M99" s="22">
        <f t="shared" ca="1" si="26"/>
        <v>57.452026274475429</v>
      </c>
      <c r="N99" s="17" cm="1">
        <f t="array" aca="1" ref="N99" ca="1">_xll.RiskGamma(Variables!J$16,1/Variables!L$16)</f>
        <v>57.452026274475806</v>
      </c>
      <c r="O99" s="1">
        <f t="shared" ca="1" si="27"/>
        <v>10253.132762714662</v>
      </c>
      <c r="P99" s="1" cm="1">
        <f t="array" aca="1" ref="P99" ca="1">_xll.RiskUniform(Variables!J$19,Variables!L$19)</f>
        <v>16.76910047194756</v>
      </c>
      <c r="Q99" s="18">
        <f t="shared" ca="1" si="28"/>
        <v>10269.901863186609</v>
      </c>
      <c r="R99" s="109">
        <f>IF(A99&lt;=(FLOOR(INT(Variables!D$10) / Variables!D$13, 1)*Variables!D$13),IF(R98=Variables!D$13,1,R98+1),"")</f>
        <v>6</v>
      </c>
      <c r="S99" s="110">
        <f t="shared" ca="1" si="29"/>
        <v>213.38768458443155</v>
      </c>
      <c r="T99" s="17">
        <f t="shared" ca="1" si="30"/>
        <v>10269.901863186609</v>
      </c>
      <c r="U99" s="1">
        <f ca="1">IF(R99&lt;&gt;"",INDEX(T99:T206, MATCH(Variables!D$13,R99:R206,0))-T99,"")</f>
        <v>213.38768458443155</v>
      </c>
      <c r="V99" s="1">
        <f>IF(R99&lt;&gt;"",IF(MOD(R99,Variables!D$13)=0,Variables!D$15,0),"")</f>
        <v>0</v>
      </c>
      <c r="W99" s="1">
        <f>IF(R99&lt;&gt;"",IF(R99=Variables!D$13,T99+V99,0),"")</f>
        <v>0</v>
      </c>
      <c r="X99" s="18">
        <f ca="1">IF(R99&lt;&gt;"",INDEX(W99:W198,MATCH(Variables!D$13,R99:R198,0)),"")</f>
        <v>10603.289547771041</v>
      </c>
      <c r="Y99" s="22">
        <f t="shared" ca="1" si="31"/>
        <v>232.16382823254753</v>
      </c>
      <c r="Z99" s="17" cm="1">
        <f t="array" ref="Z99">IF(R99&lt;&gt;"",IF(R99=1,_xll.RiskPert(Variables!J$21,Variables!K$21,Variables!L$21),0),"")</f>
        <v>0</v>
      </c>
      <c r="AA99" s="1">
        <f t="shared" ca="1" si="32"/>
        <v>10835.453376003588</v>
      </c>
      <c r="AB99" s="1" cm="1">
        <f t="array" aca="1" ref="AB99" ca="1">IF(R99&lt;&gt;"",_xll.RiskUniform(Variables!J$23,Variables!L$23),"")</f>
        <v>24.839652697994126</v>
      </c>
      <c r="AC99" s="18">
        <f t="shared" ca="1" si="33"/>
        <v>10860.293028701582</v>
      </c>
      <c r="AD99" s="24">
        <f ca="1">IF(R99&lt;&gt;"",IF(AC99&lt;Variables!D$9,AC99-C99,0),"")</f>
        <v>0</v>
      </c>
      <c r="AE99" s="26">
        <f ca="1">IF(R99&lt;&gt;"",IF(AC99&lt;Variables!D$9,D99,0),"")</f>
        <v>0</v>
      </c>
      <c r="AF99" s="26">
        <f ca="1">IF(R99&lt;&gt;"",IF(AC99&lt;Variables!D$9,I99,0),"")</f>
        <v>0</v>
      </c>
      <c r="AG99" s="26">
        <f ca="1">IF(R99&lt;&gt;"",IF(AC99&lt;Variables!D$9,M99,0),"")</f>
        <v>0</v>
      </c>
      <c r="AH99" s="26">
        <f ca="1">IF(R99&lt;&gt;"",IF(AC99&lt;Variables!D$9,S99,0),"")</f>
        <v>0</v>
      </c>
      <c r="AI99" s="26">
        <f ca="1">IF(R99&lt;&gt;"",IF(AC99&lt;Variables!D$9,Y99,0),"")</f>
        <v>0</v>
      </c>
      <c r="AJ99" s="24">
        <f t="shared" ca="1" si="34"/>
        <v>0</v>
      </c>
      <c r="AK99" s="26">
        <f t="shared" ca="1" si="35"/>
        <v>0</v>
      </c>
      <c r="AL99" s="24">
        <f t="shared" ca="1" si="36"/>
        <v>0</v>
      </c>
      <c r="AM99" s="104" t="str">
        <f ca="1">IF(AND(R99&lt;"",AC99&lt;Variables!D$9),AC99/(7*24*60),"")</f>
        <v/>
      </c>
      <c r="AN99" s="18" t="str">
        <f t="shared" ca="1" si="37"/>
        <v/>
      </c>
      <c r="AO99" s="24" cm="1">
        <f t="array" aca="1" ref="AO99" ca="1">IF(R99&lt;&gt;"",_xll.RiskBinomial(1,Variables!D$16/100),0)</f>
        <v>0</v>
      </c>
    </row>
    <row r="100" spans="1:41" ht="15" thickBot="1" x14ac:dyDescent="0.4">
      <c r="A100" s="92">
        <v>71</v>
      </c>
      <c r="B100" s="17" cm="1">
        <f t="array" aca="1" ref="B100" ca="1">_xll.RiskExpon(Variables!M$8)</f>
        <v>68.645454496340435</v>
      </c>
      <c r="C100" s="18">
        <f t="shared" ca="1" si="19"/>
        <v>9974.3613576854532</v>
      </c>
      <c r="D100" s="22">
        <f t="shared" ca="1" si="20"/>
        <v>154.98463417645507</v>
      </c>
      <c r="E100" s="17" cm="1">
        <f t="array" aca="1" ref="E100" ca="1">_xll.RiskPert(Variables!J$10,Variables!K$10,Variables!L$10)</f>
        <v>44.043610074626073</v>
      </c>
      <c r="F100" s="1">
        <f t="shared" ca="1" si="21"/>
        <v>10129.345991861908</v>
      </c>
      <c r="G100" s="1" cm="1">
        <f t="array" aca="1" ref="G100" ca="1">_xll.RiskUniform(Variables!J$12,Variables!L$12)</f>
        <v>68.98546464819691</v>
      </c>
      <c r="H100" s="18">
        <f t="shared" ca="1" si="22"/>
        <v>10198.331456510105</v>
      </c>
      <c r="I100" s="22">
        <f t="shared" ca="1" si="23"/>
        <v>0</v>
      </c>
      <c r="J100" s="17">
        <f t="shared" ca="1" si="24"/>
        <v>10198.331456510105</v>
      </c>
      <c r="K100" s="1" cm="1">
        <f t="array" aca="1" ref="K100" ca="1">_xll.RiskWeibull(Variables!J$14,Variables!K$14)</f>
        <v>123.69371446532449</v>
      </c>
      <c r="L100" s="18">
        <f t="shared" ca="1" si="25"/>
        <v>10322.025170975428</v>
      </c>
      <c r="M100" s="22">
        <f t="shared" ca="1" si="26"/>
        <v>122.33784908809503</v>
      </c>
      <c r="N100" s="17" cm="1">
        <f t="array" aca="1" ref="N100" ca="1">_xll.RiskGamma(Variables!J$16,1/Variables!L$16)</f>
        <v>122.33784908809507</v>
      </c>
      <c r="O100" s="1">
        <f t="shared" ca="1" si="27"/>
        <v>10444.363020063523</v>
      </c>
      <c r="P100" s="1" cm="1">
        <f t="array" aca="1" ref="P100" ca="1">_xll.RiskUniform(Variables!J$19,Variables!L$19)</f>
        <v>23.297891786312235</v>
      </c>
      <c r="Q100" s="18">
        <f t="shared" ca="1" si="28"/>
        <v>10467.660911849836</v>
      </c>
      <c r="R100" s="109">
        <f>IF(A100&lt;=(FLOOR(INT(Variables!D$10) / Variables!D$13, 1)*Variables!D$13),IF(R99=Variables!D$13,1,R99+1),"")</f>
        <v>7</v>
      </c>
      <c r="S100" s="110">
        <f t="shared" ca="1" si="29"/>
        <v>15.628635921204477</v>
      </c>
      <c r="T100" s="17">
        <f t="shared" ca="1" si="30"/>
        <v>10467.660911849836</v>
      </c>
      <c r="U100" s="1">
        <f ca="1">IF(R100&lt;&gt;"",INDEX(T100:T207, MATCH(Variables!D$13,R100:R207,0))-T100,"")</f>
        <v>15.628635921204477</v>
      </c>
      <c r="V100" s="1">
        <f>IF(R100&lt;&gt;"",IF(MOD(R100,Variables!D$13)=0,Variables!D$15,0),"")</f>
        <v>0</v>
      </c>
      <c r="W100" s="1">
        <f>IF(R100&lt;&gt;"",IF(R100=Variables!D$13,T100+V100,0),"")</f>
        <v>0</v>
      </c>
      <c r="X100" s="18">
        <f ca="1">IF(R100&lt;&gt;"",INDEX(W100:W199,MATCH(Variables!D$13,R100:R199,0)),"")</f>
        <v>10603.289547771041</v>
      </c>
      <c r="Y100" s="22">
        <f t="shared" ca="1" si="31"/>
        <v>257.00348093054163</v>
      </c>
      <c r="Z100" s="17" cm="1">
        <f t="array" ref="Z100">IF(R100&lt;&gt;"",IF(R100=1,_xll.RiskPert(Variables!J$21,Variables!K$21,Variables!L$21),0),"")</f>
        <v>0</v>
      </c>
      <c r="AA100" s="1">
        <f t="shared" ca="1" si="32"/>
        <v>10860.293028701582</v>
      </c>
      <c r="AB100" s="1" cm="1">
        <f t="array" aca="1" ref="AB100" ca="1">IF(R100&lt;&gt;"",_xll.RiskUniform(Variables!J$23,Variables!L$23),"")</f>
        <v>29.435025254684565</v>
      </c>
      <c r="AC100" s="18">
        <f t="shared" ca="1" si="33"/>
        <v>10889.728053956267</v>
      </c>
      <c r="AD100" s="24">
        <f ca="1">IF(R100&lt;&gt;"",IF(AC100&lt;Variables!D$9,AC100-C100,0),"")</f>
        <v>0</v>
      </c>
      <c r="AE100" s="26">
        <f ca="1">IF(R100&lt;&gt;"",IF(AC100&lt;Variables!D$9,D100,0),"")</f>
        <v>0</v>
      </c>
      <c r="AF100" s="26">
        <f ca="1">IF(R100&lt;&gt;"",IF(AC100&lt;Variables!D$9,I100,0),"")</f>
        <v>0</v>
      </c>
      <c r="AG100" s="26">
        <f ca="1">IF(R100&lt;&gt;"",IF(AC100&lt;Variables!D$9,M100,0),"")</f>
        <v>0</v>
      </c>
      <c r="AH100" s="26">
        <f ca="1">IF(R100&lt;&gt;"",IF(AC100&lt;Variables!D$9,S100,0),"")</f>
        <v>0</v>
      </c>
      <c r="AI100" s="26">
        <f ca="1">IF(R100&lt;&gt;"",IF(AC100&lt;Variables!D$9,Y100,0),"")</f>
        <v>0</v>
      </c>
      <c r="AJ100" s="24">
        <f t="shared" ca="1" si="34"/>
        <v>0</v>
      </c>
      <c r="AK100" s="26">
        <f t="shared" ca="1" si="35"/>
        <v>0</v>
      </c>
      <c r="AL100" s="24">
        <f t="shared" ca="1" si="36"/>
        <v>0</v>
      </c>
      <c r="AM100" s="104" t="str">
        <f ca="1">IF(AND(R100&lt;"",AC100&lt;Variables!D$9),AC100/(7*24*60),"")</f>
        <v/>
      </c>
      <c r="AN100" s="18" t="str">
        <f t="shared" ca="1" si="37"/>
        <v/>
      </c>
      <c r="AO100" s="24" cm="1">
        <f t="array" aca="1" ref="AO100" ca="1">IF(R100&lt;&gt;"",_xll.RiskBinomial(1,Variables!D$16/100),0)</f>
        <v>0</v>
      </c>
    </row>
    <row r="101" spans="1:41" ht="15" thickBot="1" x14ac:dyDescent="0.4">
      <c r="A101" s="92">
        <v>72</v>
      </c>
      <c r="B101" s="17" cm="1">
        <f t="array" aca="1" ref="B101" ca="1">_xll.RiskExpon(Variables!M$8)</f>
        <v>151.20812492038797</v>
      </c>
      <c r="C101" s="18">
        <f t="shared" ca="1" si="19"/>
        <v>10125.569482605841</v>
      </c>
      <c r="D101" s="22">
        <f t="shared" ca="1" si="20"/>
        <v>121.35341603116103</v>
      </c>
      <c r="E101" s="17" cm="1">
        <f t="array" aca="1" ref="E101" ca="1">_xll.RiskPert(Variables!J$10,Variables!K$10,Variables!L$10)</f>
        <v>48.591442126896872</v>
      </c>
      <c r="F101" s="1">
        <f t="shared" ca="1" si="21"/>
        <v>10246.922898637002</v>
      </c>
      <c r="G101" s="1" cm="1">
        <f t="array" aca="1" ref="G101" ca="1">_xll.RiskUniform(Variables!J$12,Variables!L$12)</f>
        <v>50.136320144198969</v>
      </c>
      <c r="H101" s="18">
        <f t="shared" ca="1" si="22"/>
        <v>10297.0592187812</v>
      </c>
      <c r="I101" s="22">
        <f t="shared" ca="1" si="23"/>
        <v>0</v>
      </c>
      <c r="J101" s="17">
        <f t="shared" ca="1" si="24"/>
        <v>10297.0592187812</v>
      </c>
      <c r="K101" s="1" cm="1">
        <f t="array" aca="1" ref="K101" ca="1">_xll.RiskWeibull(Variables!J$14,Variables!K$14)</f>
        <v>96.314958805985583</v>
      </c>
      <c r="L101" s="18">
        <f t="shared" ca="1" si="25"/>
        <v>10393.374177587186</v>
      </c>
      <c r="M101" s="22">
        <f t="shared" ca="1" si="26"/>
        <v>74.027652982231302</v>
      </c>
      <c r="N101" s="17" cm="1">
        <f t="array" aca="1" ref="N101" ca="1">_xll.RiskGamma(Variables!J$16,1/Variables!L$16)</f>
        <v>74.027652982230762</v>
      </c>
      <c r="O101" s="1">
        <f t="shared" ca="1" si="27"/>
        <v>10467.401830569417</v>
      </c>
      <c r="P101" s="1" cm="1">
        <f t="array" aca="1" ref="P101" ca="1">_xll.RiskUniform(Variables!J$19,Variables!L$19)</f>
        <v>15.887717201623822</v>
      </c>
      <c r="Q101" s="18">
        <f t="shared" ca="1" si="28"/>
        <v>10483.289547771041</v>
      </c>
      <c r="R101" s="109">
        <f>IF(A101&lt;=(FLOOR(INT(Variables!D$10) / Variables!D$13, 1)*Variables!D$13),IF(R100=Variables!D$13,1,R100+1),"")</f>
        <v>8</v>
      </c>
      <c r="S101" s="110">
        <f t="shared" ca="1" si="29"/>
        <v>0</v>
      </c>
      <c r="T101" s="17">
        <f t="shared" ca="1" si="30"/>
        <v>10483.289547771041</v>
      </c>
      <c r="U101" s="1">
        <f ca="1">IF(R101&lt;&gt;"",INDEX(T101:T208, MATCH(Variables!D$13,R101:R208,0))-T101,"")</f>
        <v>0</v>
      </c>
      <c r="V101" s="1">
        <f>IF(R101&lt;&gt;"",IF(MOD(R101,Variables!D$13)=0,Variables!D$15,0),"")</f>
        <v>120</v>
      </c>
      <c r="W101" s="1">
        <f ca="1">IF(R101&lt;&gt;"",IF(R101=Variables!D$13,T101+V101,0),"")</f>
        <v>10603.289547771041</v>
      </c>
      <c r="X101" s="18">
        <f ca="1">IF(R101&lt;&gt;"",INDEX(W101:W200,MATCH(Variables!D$13,R101:R200,0)),"")</f>
        <v>10603.289547771041</v>
      </c>
      <c r="Y101" s="22">
        <f t="shared" ca="1" si="31"/>
        <v>286.43850618522629</v>
      </c>
      <c r="Z101" s="17" cm="1">
        <f t="array" ref="Z101">IF(R101&lt;&gt;"",IF(R101=1,_xll.RiskPert(Variables!J$21,Variables!K$21,Variables!L$21),0),"")</f>
        <v>0</v>
      </c>
      <c r="AA101" s="1">
        <f t="shared" ca="1" si="32"/>
        <v>10889.728053956267</v>
      </c>
      <c r="AB101" s="1" cm="1">
        <f t="array" aca="1" ref="AB101" ca="1">IF(R101&lt;&gt;"",_xll.RiskUniform(Variables!J$23,Variables!L$23),"")</f>
        <v>28.954667995481323</v>
      </c>
      <c r="AC101" s="18">
        <f t="shared" ca="1" si="33"/>
        <v>10918.682721951749</v>
      </c>
      <c r="AD101" s="24">
        <f ca="1">IF(R101&lt;&gt;"",IF(AC101&lt;Variables!D$9,AC101-C101,0),"")</f>
        <v>0</v>
      </c>
      <c r="AE101" s="26">
        <f ca="1">IF(R101&lt;&gt;"",IF(AC101&lt;Variables!D$9,D101,0),"")</f>
        <v>0</v>
      </c>
      <c r="AF101" s="26">
        <f ca="1">IF(R101&lt;&gt;"",IF(AC101&lt;Variables!D$9,I101,0),"")</f>
        <v>0</v>
      </c>
      <c r="AG101" s="26">
        <f ca="1">IF(R101&lt;&gt;"",IF(AC101&lt;Variables!D$9,M101,0),"")</f>
        <v>0</v>
      </c>
      <c r="AH101" s="26">
        <f ca="1">IF(R101&lt;&gt;"",IF(AC101&lt;Variables!D$9,S101,0),"")</f>
        <v>0</v>
      </c>
      <c r="AI101" s="26">
        <f ca="1">IF(R101&lt;&gt;"",IF(AC101&lt;Variables!D$9,Y101,0),"")</f>
        <v>0</v>
      </c>
      <c r="AJ101" s="24">
        <f t="shared" ca="1" si="34"/>
        <v>0</v>
      </c>
      <c r="AK101" s="26">
        <f t="shared" ca="1" si="35"/>
        <v>0</v>
      </c>
      <c r="AL101" s="24">
        <f t="shared" ca="1" si="36"/>
        <v>0</v>
      </c>
      <c r="AM101" s="104" t="str">
        <f ca="1">IF(AND(R101&lt;"",AC101&lt;Variables!D$9),AC101/(7*24*60),"")</f>
        <v/>
      </c>
      <c r="AN101" s="18" t="str">
        <f t="shared" ca="1" si="37"/>
        <v/>
      </c>
      <c r="AO101" s="24" cm="1">
        <f t="array" aca="1" ref="AO101" ca="1">IF(R101&lt;&gt;"",_xll.RiskBinomial(1,Variables!D$16/100),0)</f>
        <v>0</v>
      </c>
    </row>
    <row r="102" spans="1:41" ht="15" thickBot="1" x14ac:dyDescent="0.4">
      <c r="A102" s="92">
        <v>73</v>
      </c>
      <c r="B102" s="17" cm="1">
        <f t="array" aca="1" ref="B102" ca="1">_xll.RiskExpon(Variables!M$8)</f>
        <v>204.59227049026066</v>
      </c>
      <c r="C102" s="18">
        <f t="shared" ca="1" si="19"/>
        <v>10330.161753096101</v>
      </c>
      <c r="D102" s="22">
        <f t="shared" ca="1" si="20"/>
        <v>48.14364309339544</v>
      </c>
      <c r="E102" s="17" cm="1">
        <f t="array" aca="1" ref="E102" ca="1">_xll.RiskPert(Variables!J$10,Variables!K$10,Variables!L$10)</f>
        <v>48.143643093395383</v>
      </c>
      <c r="F102" s="1">
        <f t="shared" ca="1" si="21"/>
        <v>10378.305396189497</v>
      </c>
      <c r="G102" s="1" cm="1">
        <f t="array" aca="1" ref="G102" ca="1">_xll.RiskUniform(Variables!J$12,Variables!L$12)</f>
        <v>57.730766292419105</v>
      </c>
      <c r="H102" s="18">
        <f t="shared" ca="1" si="22"/>
        <v>10436.036162481916</v>
      </c>
      <c r="I102" s="22">
        <f t="shared" ca="1" si="23"/>
        <v>0</v>
      </c>
      <c r="J102" s="17">
        <f t="shared" ca="1" si="24"/>
        <v>10436.036162481916</v>
      </c>
      <c r="K102" s="1" cm="1">
        <f t="array" aca="1" ref="K102" ca="1">_xll.RiskWeibull(Variables!J$14,Variables!K$14)</f>
        <v>115.37221766795922</v>
      </c>
      <c r="L102" s="18">
        <f t="shared" ca="1" si="25"/>
        <v>10551.408380149875</v>
      </c>
      <c r="M102" s="22">
        <f t="shared" ca="1" si="26"/>
        <v>41.641360412506401</v>
      </c>
      <c r="N102" s="17" cm="1">
        <f t="array" aca="1" ref="N102" ca="1">_xll.RiskGamma(Variables!J$16,1/Variables!L$16)</f>
        <v>41.641360412507247</v>
      </c>
      <c r="O102" s="1">
        <f t="shared" ca="1" si="27"/>
        <v>10593.049740562381</v>
      </c>
      <c r="P102" s="1" cm="1">
        <f t="array" aca="1" ref="P102" ca="1">_xll.RiskUniform(Variables!J$19,Variables!L$19)</f>
        <v>23.747276618873506</v>
      </c>
      <c r="Q102" s="18">
        <f t="shared" ca="1" si="28"/>
        <v>10616.797017181254</v>
      </c>
      <c r="R102" s="109">
        <f>IF(A102&lt;=(FLOOR(INT(Variables!D$10) / Variables!D$13, 1)*Variables!D$13),IF(R101=Variables!D$13,1,R101+1),"")</f>
        <v>1</v>
      </c>
      <c r="S102" s="110">
        <f t="shared" ca="1" si="29"/>
        <v>809.10754872154212</v>
      </c>
      <c r="T102" s="17">
        <f t="shared" ca="1" si="30"/>
        <v>10616.797017181254</v>
      </c>
      <c r="U102" s="1">
        <f ca="1">IF(R102&lt;&gt;"",INDEX(T102:T209, MATCH(Variables!D$13,R102:R209,0))-T102,"")</f>
        <v>809.10754872154212</v>
      </c>
      <c r="V102" s="1">
        <f>IF(R102&lt;&gt;"",IF(MOD(R102,Variables!D$13)=0,Variables!D$15,0),"")</f>
        <v>0</v>
      </c>
      <c r="W102" s="1">
        <f>IF(R102&lt;&gt;"",IF(R102=Variables!D$13,T102+V102,0),"")</f>
        <v>0</v>
      </c>
      <c r="X102" s="18">
        <f ca="1">IF(R102&lt;&gt;"",INDEX(W102:W201,MATCH(Variables!D$13,R102:R201,0)),"")</f>
        <v>11545.904565902796</v>
      </c>
      <c r="Y102" s="22">
        <f t="shared" ca="1" si="31"/>
        <v>89.728581048610067</v>
      </c>
      <c r="Z102" s="17" cm="1">
        <f t="array" aca="1" ref="Z102" ca="1">IF(R102&lt;&gt;"",IF(R102=1,_xll.RiskPert(Variables!J$21,Variables!K$21,Variables!L$21),0),"")</f>
        <v>89.728581048610806</v>
      </c>
      <c r="AA102" s="1">
        <f t="shared" ca="1" si="32"/>
        <v>11635.633146951406</v>
      </c>
      <c r="AB102" s="1" cm="1">
        <f t="array" aca="1" ref="AB102" ca="1">IF(R102&lt;&gt;"",_xll.RiskUniform(Variables!J$23,Variables!L$23),"")</f>
        <v>21.719382816893564</v>
      </c>
      <c r="AC102" s="18">
        <f t="shared" ca="1" si="33"/>
        <v>11657.352529768299</v>
      </c>
      <c r="AD102" s="24">
        <f ca="1">IF(R102&lt;&gt;"",IF(AC102&lt;Variables!D$9,AC102-C102,0),"")</f>
        <v>0</v>
      </c>
      <c r="AE102" s="26">
        <f ca="1">IF(R102&lt;&gt;"",IF(AC102&lt;Variables!D$9,D102,0),"")</f>
        <v>0</v>
      </c>
      <c r="AF102" s="26">
        <f ca="1">IF(R102&lt;&gt;"",IF(AC102&lt;Variables!D$9,I102,0),"")</f>
        <v>0</v>
      </c>
      <c r="AG102" s="26">
        <f ca="1">IF(R102&lt;&gt;"",IF(AC102&lt;Variables!D$9,M102,0),"")</f>
        <v>0</v>
      </c>
      <c r="AH102" s="26">
        <f ca="1">IF(R102&lt;&gt;"",IF(AC102&lt;Variables!D$9,S102,0),"")</f>
        <v>0</v>
      </c>
      <c r="AI102" s="26">
        <f ca="1">IF(R102&lt;&gt;"",IF(AC102&lt;Variables!D$9,Y102,0),"")</f>
        <v>0</v>
      </c>
      <c r="AJ102" s="24">
        <f t="shared" ca="1" si="34"/>
        <v>0</v>
      </c>
      <c r="AK102" s="26">
        <f t="shared" ca="1" si="35"/>
        <v>0</v>
      </c>
      <c r="AL102" s="24">
        <f t="shared" ca="1" si="36"/>
        <v>0</v>
      </c>
      <c r="AM102" s="104" t="str">
        <f ca="1">IF(AND(R102&lt;"",AC102&lt;Variables!D$9),AC102/(7*24*60),"")</f>
        <v/>
      </c>
      <c r="AN102" s="18" t="str">
        <f t="shared" ca="1" si="37"/>
        <v/>
      </c>
      <c r="AO102" s="24" cm="1">
        <f t="array" aca="1" ref="AO102" ca="1">IF(R102&lt;&gt;"",_xll.RiskBinomial(1,Variables!D$16/100),0)</f>
        <v>0</v>
      </c>
    </row>
    <row r="103" spans="1:41" ht="15" thickBot="1" x14ac:dyDescent="0.4">
      <c r="A103" s="92">
        <v>74</v>
      </c>
      <c r="B103" s="17" cm="1">
        <f t="array" aca="1" ref="B103" ca="1">_xll.RiskExpon(Variables!M$8)</f>
        <v>1.5925200448482792</v>
      </c>
      <c r="C103" s="18">
        <f t="shared" ca="1" si="19"/>
        <v>10331.75427314095</v>
      </c>
      <c r="D103" s="22">
        <f t="shared" ca="1" si="20"/>
        <v>147.34101014952466</v>
      </c>
      <c r="E103" s="17" cm="1">
        <f t="array" aca="1" ref="E103" ca="1">_xll.RiskPert(Variables!J$10,Variables!K$10,Variables!L$10)</f>
        <v>43.059120808558312</v>
      </c>
      <c r="F103" s="1">
        <f t="shared" ca="1" si="21"/>
        <v>10479.095283290475</v>
      </c>
      <c r="G103" s="1" cm="1">
        <f t="array" aca="1" ref="G103" ca="1">_xll.RiskUniform(Variables!J$12,Variables!L$12)</f>
        <v>58.664055894779032</v>
      </c>
      <c r="H103" s="18">
        <f t="shared" ca="1" si="22"/>
        <v>10537.759339185253</v>
      </c>
      <c r="I103" s="22">
        <f t="shared" ca="1" si="23"/>
        <v>0</v>
      </c>
      <c r="J103" s="17">
        <f t="shared" ca="1" si="24"/>
        <v>10537.759339185253</v>
      </c>
      <c r="K103" s="1" cm="1">
        <f t="array" aca="1" ref="K103" ca="1">_xll.RiskWeibull(Variables!J$14,Variables!K$14)</f>
        <v>108.07854677301785</v>
      </c>
      <c r="L103" s="18">
        <f t="shared" ca="1" si="25"/>
        <v>10645.837885958272</v>
      </c>
      <c r="M103" s="22">
        <f t="shared" ca="1" si="26"/>
        <v>103.0826965222459</v>
      </c>
      <c r="N103" s="17" cm="1">
        <f t="array" aca="1" ref="N103" ca="1">_xll.RiskGamma(Variables!J$16,1/Variables!L$16)</f>
        <v>103.08269652224671</v>
      </c>
      <c r="O103" s="1">
        <f t="shared" ca="1" si="27"/>
        <v>10748.920582480518</v>
      </c>
      <c r="P103" s="1" cm="1">
        <f t="array" aca="1" ref="P103" ca="1">_xll.RiskUniform(Variables!J$19,Variables!L$19)</f>
        <v>21.535444584243908</v>
      </c>
      <c r="Q103" s="18">
        <f t="shared" ca="1" si="28"/>
        <v>10770.456027064762</v>
      </c>
      <c r="R103" s="109">
        <f>IF(A103&lt;=(FLOOR(INT(Variables!D$10) / Variables!D$13, 1)*Variables!D$13),IF(R102=Variables!D$13,1,R102+1),"")</f>
        <v>2</v>
      </c>
      <c r="S103" s="110">
        <f t="shared" ca="1" si="29"/>
        <v>655.44853883803444</v>
      </c>
      <c r="T103" s="17">
        <f t="shared" ca="1" si="30"/>
        <v>10770.456027064762</v>
      </c>
      <c r="U103" s="1">
        <f ca="1">IF(R103&lt;&gt;"",INDEX(T103:T210, MATCH(Variables!D$13,R103:R210,0))-T103,"")</f>
        <v>655.44853883803444</v>
      </c>
      <c r="V103" s="1">
        <f>IF(R103&lt;&gt;"",IF(MOD(R103,Variables!D$13)=0,Variables!D$15,0),"")</f>
        <v>0</v>
      </c>
      <c r="W103" s="1">
        <f>IF(R103&lt;&gt;"",IF(R103=Variables!D$13,T103+V103,0),"")</f>
        <v>0</v>
      </c>
      <c r="X103" s="18">
        <f ca="1">IF(R103&lt;&gt;"",INDEX(W103:W202,MATCH(Variables!D$13,R103:R202,0)),"")</f>
        <v>11545.904565902796</v>
      </c>
      <c r="Y103" s="22">
        <f t="shared" ca="1" si="31"/>
        <v>111.44796386550297</v>
      </c>
      <c r="Z103" s="17" cm="1">
        <f t="array" ref="Z103">IF(R103&lt;&gt;"",IF(R103=1,_xll.RiskPert(Variables!J$21,Variables!K$21,Variables!L$21),0),"")</f>
        <v>0</v>
      </c>
      <c r="AA103" s="1">
        <f t="shared" ca="1" si="32"/>
        <v>11657.352529768299</v>
      </c>
      <c r="AB103" s="1" cm="1">
        <f t="array" aca="1" ref="AB103" ca="1">IF(R103&lt;&gt;"",_xll.RiskUniform(Variables!J$23,Variables!L$23),"")</f>
        <v>24.346044557763708</v>
      </c>
      <c r="AC103" s="18">
        <f t="shared" ca="1" si="33"/>
        <v>11681.698574326063</v>
      </c>
      <c r="AD103" s="24">
        <f ca="1">IF(R103&lt;&gt;"",IF(AC103&lt;Variables!D$9,AC103-C103,0),"")</f>
        <v>0</v>
      </c>
      <c r="AE103" s="26">
        <f ca="1">IF(R103&lt;&gt;"",IF(AC103&lt;Variables!D$9,D103,0),"")</f>
        <v>0</v>
      </c>
      <c r="AF103" s="26">
        <f ca="1">IF(R103&lt;&gt;"",IF(AC103&lt;Variables!D$9,I103,0),"")</f>
        <v>0</v>
      </c>
      <c r="AG103" s="26">
        <f ca="1">IF(R103&lt;&gt;"",IF(AC103&lt;Variables!D$9,M103,0),"")</f>
        <v>0</v>
      </c>
      <c r="AH103" s="26">
        <f ca="1">IF(R103&lt;&gt;"",IF(AC103&lt;Variables!D$9,S103,0),"")</f>
        <v>0</v>
      </c>
      <c r="AI103" s="26">
        <f ca="1">IF(R103&lt;&gt;"",IF(AC103&lt;Variables!D$9,Y103,0),"")</f>
        <v>0</v>
      </c>
      <c r="AJ103" s="24">
        <f t="shared" ca="1" si="34"/>
        <v>0</v>
      </c>
      <c r="AK103" s="26">
        <f t="shared" ca="1" si="35"/>
        <v>0</v>
      </c>
      <c r="AL103" s="24">
        <f t="shared" ca="1" si="36"/>
        <v>0</v>
      </c>
      <c r="AM103" s="104" t="str">
        <f ca="1">IF(AND(R103&lt;"",AC103&lt;Variables!D$9),AC103/(7*24*60),"")</f>
        <v/>
      </c>
      <c r="AN103" s="18" t="str">
        <f t="shared" ca="1" si="37"/>
        <v/>
      </c>
      <c r="AO103" s="24" cm="1">
        <f t="array" aca="1" ref="AO103" ca="1">IF(R103&lt;&gt;"",_xll.RiskBinomial(1,Variables!D$16/100),0)</f>
        <v>0</v>
      </c>
    </row>
    <row r="104" spans="1:41" ht="15" thickBot="1" x14ac:dyDescent="0.4">
      <c r="A104" s="92">
        <v>75</v>
      </c>
      <c r="B104" s="17" cm="1">
        <f t="array" aca="1" ref="B104" ca="1">_xll.RiskExpon(Variables!M$8)</f>
        <v>72.207356836381123</v>
      </c>
      <c r="C104" s="18">
        <f t="shared" ca="1" si="19"/>
        <v>10403.961629977332</v>
      </c>
      <c r="D104" s="22">
        <f t="shared" ca="1" si="20"/>
        <v>181.87526940099633</v>
      </c>
      <c r="E104" s="17" cm="1">
        <f t="array" aca="1" ref="E104" ca="1">_xll.RiskPert(Variables!J$10,Variables!K$10,Variables!L$10)</f>
        <v>48.077560193074561</v>
      </c>
      <c r="F104" s="1">
        <f t="shared" ca="1" si="21"/>
        <v>10585.836899378328</v>
      </c>
      <c r="G104" s="1" cm="1">
        <f t="array" aca="1" ref="G104" ca="1">_xll.RiskUniform(Variables!J$12,Variables!L$12)</f>
        <v>59.10532726721911</v>
      </c>
      <c r="H104" s="18">
        <f t="shared" ca="1" si="22"/>
        <v>10644.942226645548</v>
      </c>
      <c r="I104" s="22">
        <f t="shared" ca="1" si="23"/>
        <v>0</v>
      </c>
      <c r="J104" s="17">
        <f t="shared" ca="1" si="24"/>
        <v>10644.942226645548</v>
      </c>
      <c r="K104" s="1" cm="1">
        <f t="array" aca="1" ref="K104" ca="1">_xll.RiskWeibull(Variables!J$14,Variables!K$14)</f>
        <v>103.05664763979678</v>
      </c>
      <c r="L104" s="18">
        <f t="shared" ca="1" si="25"/>
        <v>10747.998874285344</v>
      </c>
      <c r="M104" s="22">
        <f t="shared" ca="1" si="26"/>
        <v>219.11797844679677</v>
      </c>
      <c r="N104" s="17" cm="1">
        <f t="array" aca="1" ref="N104" ca="1">_xll.RiskGamma(Variables!J$16,1/Variables!L$16)</f>
        <v>219.11797844679634</v>
      </c>
      <c r="O104" s="1">
        <f t="shared" ca="1" si="27"/>
        <v>10967.116852732141</v>
      </c>
      <c r="P104" s="1" cm="1">
        <f t="array" aca="1" ref="P104" ca="1">_xll.RiskUniform(Variables!J$19,Variables!L$19)</f>
        <v>16.045030978656339</v>
      </c>
      <c r="Q104" s="18">
        <f t="shared" ca="1" si="28"/>
        <v>10983.161883710796</v>
      </c>
      <c r="R104" s="109">
        <f>IF(A104&lt;=(FLOOR(INT(Variables!D$10) / Variables!D$13, 1)*Variables!D$13),IF(R103=Variables!D$13,1,R103+1),"")</f>
        <v>3</v>
      </c>
      <c r="S104" s="110">
        <f t="shared" ca="1" si="29"/>
        <v>442.74268219199985</v>
      </c>
      <c r="T104" s="17">
        <f t="shared" ca="1" si="30"/>
        <v>10983.161883710796</v>
      </c>
      <c r="U104" s="1">
        <f ca="1">IF(R104&lt;&gt;"",INDEX(T104:T211, MATCH(Variables!D$13,R104:R211,0))-T104,"")</f>
        <v>442.74268219199985</v>
      </c>
      <c r="V104" s="1">
        <f>IF(R104&lt;&gt;"",IF(MOD(R104,Variables!D$13)=0,Variables!D$15,0),"")</f>
        <v>0</v>
      </c>
      <c r="W104" s="1">
        <f>IF(R104&lt;&gt;"",IF(R104=Variables!D$13,T104+V104,0),"")</f>
        <v>0</v>
      </c>
      <c r="X104" s="18">
        <f ca="1">IF(R104&lt;&gt;"",INDEX(W104:W203,MATCH(Variables!D$13,R104:R203,0)),"")</f>
        <v>11545.904565902796</v>
      </c>
      <c r="Y104" s="22">
        <f t="shared" ca="1" si="31"/>
        <v>135.79400842326686</v>
      </c>
      <c r="Z104" s="17" cm="1">
        <f t="array" ref="Z104">IF(R104&lt;&gt;"",IF(R104=1,_xll.RiskPert(Variables!J$21,Variables!K$21,Variables!L$21),0),"")</f>
        <v>0</v>
      </c>
      <c r="AA104" s="1">
        <f t="shared" ca="1" si="32"/>
        <v>11681.698574326063</v>
      </c>
      <c r="AB104" s="1" cm="1">
        <f t="array" aca="1" ref="AB104" ca="1">IF(R104&lt;&gt;"",_xll.RiskUniform(Variables!J$23,Variables!L$23),"")</f>
        <v>21.466296605549172</v>
      </c>
      <c r="AC104" s="18">
        <f t="shared" ca="1" si="33"/>
        <v>11703.164870931612</v>
      </c>
      <c r="AD104" s="24">
        <f ca="1">IF(R104&lt;&gt;"",IF(AC104&lt;Variables!D$9,AC104-C104,0),"")</f>
        <v>0</v>
      </c>
      <c r="AE104" s="26">
        <f ca="1">IF(R104&lt;&gt;"",IF(AC104&lt;Variables!D$9,D104,0),"")</f>
        <v>0</v>
      </c>
      <c r="AF104" s="26">
        <f ca="1">IF(R104&lt;&gt;"",IF(AC104&lt;Variables!D$9,I104,0),"")</f>
        <v>0</v>
      </c>
      <c r="AG104" s="26">
        <f ca="1">IF(R104&lt;&gt;"",IF(AC104&lt;Variables!D$9,M104,0),"")</f>
        <v>0</v>
      </c>
      <c r="AH104" s="26">
        <f ca="1">IF(R104&lt;&gt;"",IF(AC104&lt;Variables!D$9,S104,0),"")</f>
        <v>0</v>
      </c>
      <c r="AI104" s="26">
        <f ca="1">IF(R104&lt;&gt;"",IF(AC104&lt;Variables!D$9,Y104,0),"")</f>
        <v>0</v>
      </c>
      <c r="AJ104" s="24">
        <f t="shared" ca="1" si="34"/>
        <v>0</v>
      </c>
      <c r="AK104" s="26">
        <f t="shared" ca="1" si="35"/>
        <v>0</v>
      </c>
      <c r="AL104" s="24">
        <f t="shared" ca="1" si="36"/>
        <v>0</v>
      </c>
      <c r="AM104" s="104" t="str">
        <f ca="1">IF(AND(R104&lt;"",AC104&lt;Variables!D$9),AC104/(7*24*60),"")</f>
        <v/>
      </c>
      <c r="AN104" s="18" t="str">
        <f t="shared" ca="1" si="37"/>
        <v/>
      </c>
      <c r="AO104" s="24" cm="1">
        <f t="array" aca="1" ref="AO104" ca="1">IF(R104&lt;&gt;"",_xll.RiskBinomial(1,Variables!D$16/100),0)</f>
        <v>0</v>
      </c>
    </row>
    <row r="105" spans="1:41" ht="15" thickBot="1" x14ac:dyDescent="0.4">
      <c r="A105" s="92">
        <v>76</v>
      </c>
      <c r="B105" s="17" cm="1">
        <f t="array" aca="1" ref="B105" ca="1">_xll.RiskExpon(Variables!M$8)</f>
        <v>172.02932976448787</v>
      </c>
      <c r="C105" s="18">
        <f t="shared" ca="1" si="19"/>
        <v>10575.990959741819</v>
      </c>
      <c r="D105" s="22">
        <f t="shared" ca="1" si="20"/>
        <v>117.53806831010115</v>
      </c>
      <c r="E105" s="17" cm="1">
        <f t="array" aca="1" ref="E105" ca="1">_xll.RiskPert(Variables!J$10,Variables!K$10,Variables!L$10)</f>
        <v>48.586801406371791</v>
      </c>
      <c r="F105" s="1">
        <f t="shared" ca="1" si="21"/>
        <v>10693.52902805192</v>
      </c>
      <c r="G105" s="1" cm="1">
        <f t="array" aca="1" ref="G105" ca="1">_xll.RiskUniform(Variables!J$12,Variables!L$12)</f>
        <v>56.279641248128591</v>
      </c>
      <c r="H105" s="18">
        <f t="shared" ca="1" si="22"/>
        <v>10749.80866930005</v>
      </c>
      <c r="I105" s="22">
        <f t="shared" ca="1" si="23"/>
        <v>0</v>
      </c>
      <c r="J105" s="17">
        <f t="shared" ca="1" si="24"/>
        <v>10749.80866930005</v>
      </c>
      <c r="K105" s="1" cm="1">
        <f t="array" aca="1" ref="K105" ca="1">_xll.RiskWeibull(Variables!J$14,Variables!K$14)</f>
        <v>97.230990564161388</v>
      </c>
      <c r="L105" s="18">
        <f t="shared" ca="1" si="25"/>
        <v>10847.039659864211</v>
      </c>
      <c r="M105" s="22">
        <f t="shared" ca="1" si="26"/>
        <v>138.8919738924742</v>
      </c>
      <c r="N105" s="17" cm="1">
        <f t="array" aca="1" ref="N105" ca="1">_xll.RiskGamma(Variables!J$16,1/Variables!L$16)</f>
        <v>138.89197389247511</v>
      </c>
      <c r="O105" s="1">
        <f t="shared" ca="1" si="27"/>
        <v>10985.931633756685</v>
      </c>
      <c r="P105" s="1" cm="1">
        <f t="array" aca="1" ref="P105" ca="1">_xll.RiskUniform(Variables!J$19,Variables!L$19)</f>
        <v>17.295447686342918</v>
      </c>
      <c r="Q105" s="18">
        <f t="shared" ca="1" si="28"/>
        <v>11003.227081443029</v>
      </c>
      <c r="R105" s="109">
        <f>IF(A105&lt;=(FLOOR(INT(Variables!D$10) / Variables!D$13, 1)*Variables!D$13),IF(R104=Variables!D$13,1,R104+1),"")</f>
        <v>4</v>
      </c>
      <c r="S105" s="110">
        <f t="shared" ca="1" si="29"/>
        <v>422.67748445976758</v>
      </c>
      <c r="T105" s="17">
        <f t="shared" ca="1" si="30"/>
        <v>11003.227081443029</v>
      </c>
      <c r="U105" s="1">
        <f ca="1">IF(R105&lt;&gt;"",INDEX(T105:T212, MATCH(Variables!D$13,R105:R212,0))-T105,"")</f>
        <v>422.67748445976758</v>
      </c>
      <c r="V105" s="1">
        <f>IF(R105&lt;&gt;"",IF(MOD(R105,Variables!D$13)=0,Variables!D$15,0),"")</f>
        <v>0</v>
      </c>
      <c r="W105" s="1">
        <f>IF(R105&lt;&gt;"",IF(R105=Variables!D$13,T105+V105,0),"")</f>
        <v>0</v>
      </c>
      <c r="X105" s="18">
        <f ca="1">IF(R105&lt;&gt;"",INDEX(W105:W204,MATCH(Variables!D$13,R105:R204,0)),"")</f>
        <v>11545.904565902796</v>
      </c>
      <c r="Y105" s="22">
        <f t="shared" ca="1" si="31"/>
        <v>157.26030502881622</v>
      </c>
      <c r="Z105" s="17" cm="1">
        <f t="array" ref="Z105">IF(R105&lt;&gt;"",IF(R105=1,_xll.RiskPert(Variables!J$21,Variables!K$21,Variables!L$21),0),"")</f>
        <v>0</v>
      </c>
      <c r="AA105" s="1">
        <f t="shared" ca="1" si="32"/>
        <v>11703.164870931612</v>
      </c>
      <c r="AB105" s="1" cm="1">
        <f t="array" aca="1" ref="AB105" ca="1">IF(R105&lt;&gt;"",_xll.RiskUniform(Variables!J$23,Variables!L$23),"")</f>
        <v>20.47829797124502</v>
      </c>
      <c r="AC105" s="18">
        <f t="shared" ca="1" si="33"/>
        <v>11723.643168902858</v>
      </c>
      <c r="AD105" s="24">
        <f ca="1">IF(R105&lt;&gt;"",IF(AC105&lt;Variables!D$9,AC105-C105,0),"")</f>
        <v>0</v>
      </c>
      <c r="AE105" s="26">
        <f ca="1">IF(R105&lt;&gt;"",IF(AC105&lt;Variables!D$9,D105,0),"")</f>
        <v>0</v>
      </c>
      <c r="AF105" s="26">
        <f ca="1">IF(R105&lt;&gt;"",IF(AC105&lt;Variables!D$9,I105,0),"")</f>
        <v>0</v>
      </c>
      <c r="AG105" s="26">
        <f ca="1">IF(R105&lt;&gt;"",IF(AC105&lt;Variables!D$9,M105,0),"")</f>
        <v>0</v>
      </c>
      <c r="AH105" s="26">
        <f ca="1">IF(R105&lt;&gt;"",IF(AC105&lt;Variables!D$9,S105,0),"")</f>
        <v>0</v>
      </c>
      <c r="AI105" s="26">
        <f ca="1">IF(R105&lt;&gt;"",IF(AC105&lt;Variables!D$9,Y105,0),"")</f>
        <v>0</v>
      </c>
      <c r="AJ105" s="24">
        <f t="shared" ca="1" si="34"/>
        <v>0</v>
      </c>
      <c r="AK105" s="26">
        <f t="shared" ca="1" si="35"/>
        <v>0</v>
      </c>
      <c r="AL105" s="24">
        <f t="shared" ca="1" si="36"/>
        <v>0</v>
      </c>
      <c r="AM105" s="104" t="str">
        <f ca="1">IF(AND(R105&lt;"",AC105&lt;Variables!D$9),AC105/(7*24*60),"")</f>
        <v/>
      </c>
      <c r="AN105" s="18" t="str">
        <f t="shared" ca="1" si="37"/>
        <v/>
      </c>
      <c r="AO105" s="24" cm="1">
        <f t="array" aca="1" ref="AO105" ca="1">IF(R105&lt;&gt;"",_xll.RiskBinomial(1,Variables!D$16/100),0)</f>
        <v>0</v>
      </c>
    </row>
    <row r="106" spans="1:41" ht="15" thickBot="1" x14ac:dyDescent="0.4">
      <c r="A106" s="92">
        <v>77</v>
      </c>
      <c r="B106" s="17" cm="1">
        <f t="array" aca="1" ref="B106" ca="1">_xll.RiskExpon(Variables!M$8)</f>
        <v>149.43984404353327</v>
      </c>
      <c r="C106" s="18">
        <f t="shared" ca="1" si="19"/>
        <v>10725.430803785352</v>
      </c>
      <c r="D106" s="22">
        <f t="shared" ca="1" si="20"/>
        <v>70.606324238842717</v>
      </c>
      <c r="E106" s="17" cm="1">
        <f t="array" aca="1" ref="E106" ca="1">_xll.RiskPert(Variables!J$10,Variables!K$10,Variables!L$10)</f>
        <v>46.228458724145057</v>
      </c>
      <c r="F106" s="1">
        <f t="shared" ca="1" si="21"/>
        <v>10796.037128024194</v>
      </c>
      <c r="G106" s="1" cm="1">
        <f t="array" aca="1" ref="G106" ca="1">_xll.RiskUniform(Variables!J$12,Variables!L$12)</f>
        <v>58.17593441817656</v>
      </c>
      <c r="H106" s="18">
        <f t="shared" ca="1" si="22"/>
        <v>10854.213062442372</v>
      </c>
      <c r="I106" s="22">
        <f t="shared" ca="1" si="23"/>
        <v>0</v>
      </c>
      <c r="J106" s="17">
        <f t="shared" ca="1" si="24"/>
        <v>10854.213062442372</v>
      </c>
      <c r="K106" s="1" cm="1">
        <f t="array" aca="1" ref="K106" ca="1">_xll.RiskWeibull(Variables!J$14,Variables!K$14)</f>
        <v>86.646153899802613</v>
      </c>
      <c r="L106" s="18">
        <f t="shared" ca="1" si="25"/>
        <v>10940.859216342174</v>
      </c>
      <c r="M106" s="22">
        <f t="shared" ca="1" si="26"/>
        <v>96.66854845544367</v>
      </c>
      <c r="N106" s="17" cm="1">
        <f t="array" aca="1" ref="N106" ca="1">_xll.RiskGamma(Variables!J$16,1/Variables!L$16)</f>
        <v>96.668548455443442</v>
      </c>
      <c r="O106" s="1">
        <f t="shared" ca="1" si="27"/>
        <v>11037.527764797618</v>
      </c>
      <c r="P106" s="1" cm="1">
        <f t="array" aca="1" ref="P106" ca="1">_xll.RiskUniform(Variables!J$19,Variables!L$19)</f>
        <v>24.460795051370866</v>
      </c>
      <c r="Q106" s="18">
        <f t="shared" ca="1" si="28"/>
        <v>11061.988559848989</v>
      </c>
      <c r="R106" s="109">
        <f>IF(A106&lt;=(FLOOR(INT(Variables!D$10) / Variables!D$13, 1)*Variables!D$13),IF(R105=Variables!D$13,1,R105+1),"")</f>
        <v>5</v>
      </c>
      <c r="S106" s="110">
        <f t="shared" ca="1" si="29"/>
        <v>363.916006053807</v>
      </c>
      <c r="T106" s="17">
        <f t="shared" ca="1" si="30"/>
        <v>11061.988559848989</v>
      </c>
      <c r="U106" s="1">
        <f ca="1">IF(R106&lt;&gt;"",INDEX(T106:T213, MATCH(Variables!D$13,R106:R213,0))-T106,"")</f>
        <v>363.916006053807</v>
      </c>
      <c r="V106" s="1">
        <f>IF(R106&lt;&gt;"",IF(MOD(R106,Variables!D$13)=0,Variables!D$15,0),"")</f>
        <v>0</v>
      </c>
      <c r="W106" s="1">
        <f>IF(R106&lt;&gt;"",IF(R106=Variables!D$13,T106+V106,0),"")</f>
        <v>0</v>
      </c>
      <c r="X106" s="18">
        <f ca="1">IF(R106&lt;&gt;"",INDEX(W106:W205,MATCH(Variables!D$13,R106:R205,0)),"")</f>
        <v>11545.904565902796</v>
      </c>
      <c r="Y106" s="22">
        <f t="shared" ca="1" si="31"/>
        <v>177.73860300006163</v>
      </c>
      <c r="Z106" s="17" cm="1">
        <f t="array" ref="Z106">IF(R106&lt;&gt;"",IF(R106=1,_xll.RiskPert(Variables!J$21,Variables!K$21,Variables!L$21),0),"")</f>
        <v>0</v>
      </c>
      <c r="AA106" s="1">
        <f t="shared" ca="1" si="32"/>
        <v>11723.643168902858</v>
      </c>
      <c r="AB106" s="1" cm="1">
        <f t="array" aca="1" ref="AB106" ca="1">IF(R106&lt;&gt;"",_xll.RiskUniform(Variables!J$23,Variables!L$23),"")</f>
        <v>21.160821493830909</v>
      </c>
      <c r="AC106" s="18">
        <f t="shared" ca="1" si="33"/>
        <v>11744.803990396689</v>
      </c>
      <c r="AD106" s="24">
        <f ca="1">IF(R106&lt;&gt;"",IF(AC106&lt;Variables!D$9,AC106-C106,0),"")</f>
        <v>0</v>
      </c>
      <c r="AE106" s="26">
        <f ca="1">IF(R106&lt;&gt;"",IF(AC106&lt;Variables!D$9,D106,0),"")</f>
        <v>0</v>
      </c>
      <c r="AF106" s="26">
        <f ca="1">IF(R106&lt;&gt;"",IF(AC106&lt;Variables!D$9,I106,0),"")</f>
        <v>0</v>
      </c>
      <c r="AG106" s="26">
        <f ca="1">IF(R106&lt;&gt;"",IF(AC106&lt;Variables!D$9,M106,0),"")</f>
        <v>0</v>
      </c>
      <c r="AH106" s="26">
        <f ca="1">IF(R106&lt;&gt;"",IF(AC106&lt;Variables!D$9,S106,0),"")</f>
        <v>0</v>
      </c>
      <c r="AI106" s="26">
        <f ca="1">IF(R106&lt;&gt;"",IF(AC106&lt;Variables!D$9,Y106,0),"")</f>
        <v>0</v>
      </c>
      <c r="AJ106" s="24">
        <f t="shared" ca="1" si="34"/>
        <v>0</v>
      </c>
      <c r="AK106" s="26">
        <f t="shared" ca="1" si="35"/>
        <v>0</v>
      </c>
      <c r="AL106" s="24">
        <f t="shared" ca="1" si="36"/>
        <v>0</v>
      </c>
      <c r="AM106" s="104" t="str">
        <f ca="1">IF(AND(R106&lt;"",AC106&lt;Variables!D$9),AC106/(7*24*60),"")</f>
        <v/>
      </c>
      <c r="AN106" s="18" t="str">
        <f t="shared" ca="1" si="37"/>
        <v/>
      </c>
      <c r="AO106" s="24" cm="1">
        <f t="array" aca="1" ref="AO106" ca="1">IF(R106&lt;&gt;"",_xll.RiskBinomial(1,Variables!D$16/100),0)</f>
        <v>1</v>
      </c>
    </row>
    <row r="107" spans="1:41" ht="15" thickBot="1" x14ac:dyDescent="0.4">
      <c r="A107" s="92">
        <v>78</v>
      </c>
      <c r="B107" s="17" cm="1">
        <f t="array" aca="1" ref="B107" ca="1">_xll.RiskExpon(Variables!M$8)</f>
        <v>27.743797647658496</v>
      </c>
      <c r="C107" s="18">
        <f t="shared" ca="1" si="19"/>
        <v>10753.174601433009</v>
      </c>
      <c r="D107" s="22">
        <f t="shared" ca="1" si="20"/>
        <v>151.86519553635662</v>
      </c>
      <c r="E107" s="17" cm="1">
        <f t="array" aca="1" ref="E107" ca="1">_xll.RiskPert(Variables!J$10,Variables!K$10,Variables!L$10)</f>
        <v>50.826734526994969</v>
      </c>
      <c r="F107" s="1">
        <f t="shared" ca="1" si="21"/>
        <v>10905.039796969366</v>
      </c>
      <c r="G107" s="1" cm="1">
        <f t="array" aca="1" ref="G107" ca="1">_xll.RiskUniform(Variables!J$12,Variables!L$12)</f>
        <v>63.752268360379475</v>
      </c>
      <c r="H107" s="18">
        <f t="shared" ca="1" si="22"/>
        <v>10968.792065329746</v>
      </c>
      <c r="I107" s="22">
        <f t="shared" ca="1" si="23"/>
        <v>0</v>
      </c>
      <c r="J107" s="17">
        <f t="shared" ca="1" si="24"/>
        <v>10968.792065329746</v>
      </c>
      <c r="K107" s="1" cm="1">
        <f t="array" aca="1" ref="K107" ca="1">_xll.RiskWeibull(Variables!J$14,Variables!K$14)</f>
        <v>88.503318198907422</v>
      </c>
      <c r="L107" s="18">
        <f t="shared" ca="1" si="25"/>
        <v>11057.295383528653</v>
      </c>
      <c r="M107" s="22">
        <f t="shared" ca="1" si="26"/>
        <v>78.360204706816148</v>
      </c>
      <c r="N107" s="17" cm="1">
        <f t="array" aca="1" ref="N107" ca="1">_xll.RiskGamma(Variables!J$16,1/Variables!L$16)</f>
        <v>78.360204706816987</v>
      </c>
      <c r="O107" s="1">
        <f t="shared" ca="1" si="27"/>
        <v>11135.65558823547</v>
      </c>
      <c r="P107" s="1" cm="1">
        <f t="array" aca="1" ref="P107" ca="1">_xll.RiskUniform(Variables!J$19,Variables!L$19)</f>
        <v>16.2062931468861</v>
      </c>
      <c r="Q107" s="18">
        <f t="shared" ca="1" si="28"/>
        <v>11151.861881382356</v>
      </c>
      <c r="R107" s="109">
        <f>IF(A107&lt;=(FLOOR(INT(Variables!D$10) / Variables!D$13, 1)*Variables!D$13),IF(R106=Variables!D$13,1,R106+1),"")</f>
        <v>6</v>
      </c>
      <c r="S107" s="110">
        <f t="shared" ca="1" si="29"/>
        <v>274.04268452044016</v>
      </c>
      <c r="T107" s="17">
        <f t="shared" ca="1" si="30"/>
        <v>11151.861881382356</v>
      </c>
      <c r="U107" s="1">
        <f ca="1">IF(R107&lt;&gt;"",INDEX(T107:T214, MATCH(Variables!D$13,R107:R214,0))-T107,"")</f>
        <v>274.04268452044016</v>
      </c>
      <c r="V107" s="1">
        <f>IF(R107&lt;&gt;"",IF(MOD(R107,Variables!D$13)=0,Variables!D$15,0),"")</f>
        <v>0</v>
      </c>
      <c r="W107" s="1">
        <f>IF(R107&lt;&gt;"",IF(R107=Variables!D$13,T107+V107,0),"")</f>
        <v>0</v>
      </c>
      <c r="X107" s="18">
        <f ca="1">IF(R107&lt;&gt;"",INDEX(W107:W206,MATCH(Variables!D$13,R107:R206,0)),"")</f>
        <v>11545.904565902796</v>
      </c>
      <c r="Y107" s="22">
        <f t="shared" ca="1" si="31"/>
        <v>198.89942449389309</v>
      </c>
      <c r="Z107" s="17" cm="1">
        <f t="array" ref="Z107">IF(R107&lt;&gt;"",IF(R107=1,_xll.RiskPert(Variables!J$21,Variables!K$21,Variables!L$21),0),"")</f>
        <v>0</v>
      </c>
      <c r="AA107" s="1">
        <f t="shared" ca="1" si="32"/>
        <v>11744.803990396689</v>
      </c>
      <c r="AB107" s="1" cm="1">
        <f t="array" aca="1" ref="AB107" ca="1">IF(R107&lt;&gt;"",_xll.RiskUniform(Variables!J$23,Variables!L$23),"")</f>
        <v>21.289372307944383</v>
      </c>
      <c r="AC107" s="18">
        <f t="shared" ca="1" si="33"/>
        <v>11766.093362704634</v>
      </c>
      <c r="AD107" s="24">
        <f ca="1">IF(R107&lt;&gt;"",IF(AC107&lt;Variables!D$9,AC107-C107,0),"")</f>
        <v>0</v>
      </c>
      <c r="AE107" s="26">
        <f ca="1">IF(R107&lt;&gt;"",IF(AC107&lt;Variables!D$9,D107,0),"")</f>
        <v>0</v>
      </c>
      <c r="AF107" s="26">
        <f ca="1">IF(R107&lt;&gt;"",IF(AC107&lt;Variables!D$9,I107,0),"")</f>
        <v>0</v>
      </c>
      <c r="AG107" s="26">
        <f ca="1">IF(R107&lt;&gt;"",IF(AC107&lt;Variables!D$9,M107,0),"")</f>
        <v>0</v>
      </c>
      <c r="AH107" s="26">
        <f ca="1">IF(R107&lt;&gt;"",IF(AC107&lt;Variables!D$9,S107,0),"")</f>
        <v>0</v>
      </c>
      <c r="AI107" s="26">
        <f ca="1">IF(R107&lt;&gt;"",IF(AC107&lt;Variables!D$9,Y107,0),"")</f>
        <v>0</v>
      </c>
      <c r="AJ107" s="24">
        <f t="shared" ca="1" si="34"/>
        <v>0</v>
      </c>
      <c r="AK107" s="26">
        <f t="shared" ca="1" si="35"/>
        <v>0</v>
      </c>
      <c r="AL107" s="24">
        <f t="shared" ca="1" si="36"/>
        <v>0</v>
      </c>
      <c r="AM107" s="104" t="str">
        <f ca="1">IF(AND(R107&lt;"",AC107&lt;Variables!D$9),AC107/(7*24*60),"")</f>
        <v/>
      </c>
      <c r="AN107" s="18" t="str">
        <f t="shared" ca="1" si="37"/>
        <v/>
      </c>
      <c r="AO107" s="24" cm="1">
        <f t="array" aca="1" ref="AO107" ca="1">IF(R107&lt;&gt;"",_xll.RiskBinomial(1,Variables!D$16/100),0)</f>
        <v>0</v>
      </c>
    </row>
    <row r="108" spans="1:41" ht="15" thickBot="1" x14ac:dyDescent="0.4">
      <c r="A108" s="92">
        <v>79</v>
      </c>
      <c r="B108" s="17" cm="1">
        <f t="array" aca="1" ref="B108" ca="1">_xll.RiskExpon(Variables!M$8)</f>
        <v>216.56811280250668</v>
      </c>
      <c r="C108" s="18">
        <f t="shared" ca="1" si="19"/>
        <v>10969.742714235515</v>
      </c>
      <c r="D108" s="22">
        <f t="shared" ca="1" si="20"/>
        <v>51.509652913571699</v>
      </c>
      <c r="E108" s="17" cm="1">
        <f t="array" aca="1" ref="E108" ca="1">_xll.RiskPert(Variables!J$10,Variables!K$10,Variables!L$10)</f>
        <v>51.5096529135715</v>
      </c>
      <c r="F108" s="1">
        <f t="shared" ca="1" si="21"/>
        <v>11021.252367149087</v>
      </c>
      <c r="G108" s="1" cm="1">
        <f t="array" aca="1" ref="G108" ca="1">_xll.RiskUniform(Variables!J$12,Variables!L$12)</f>
        <v>53.579320364564246</v>
      </c>
      <c r="H108" s="18">
        <f t="shared" ca="1" si="22"/>
        <v>11074.831687513652</v>
      </c>
      <c r="I108" s="22">
        <f t="shared" ca="1" si="23"/>
        <v>0</v>
      </c>
      <c r="J108" s="17">
        <f t="shared" ca="1" si="24"/>
        <v>11074.831687513652</v>
      </c>
      <c r="K108" s="1" cm="1">
        <f t="array" aca="1" ref="K108" ca="1">_xll.RiskWeibull(Variables!J$14,Variables!K$14)</f>
        <v>78.178876272459476</v>
      </c>
      <c r="L108" s="18">
        <f t="shared" ca="1" si="25"/>
        <v>11153.010563786111</v>
      </c>
      <c r="M108" s="22">
        <f t="shared" ca="1" si="26"/>
        <v>155.18483929133617</v>
      </c>
      <c r="N108" s="17" cm="1">
        <f t="array" aca="1" ref="N108" ca="1">_xll.RiskGamma(Variables!J$16,1/Variables!L$16)</f>
        <v>155.18483929133666</v>
      </c>
      <c r="O108" s="1">
        <f t="shared" ca="1" si="27"/>
        <v>11308.195403077447</v>
      </c>
      <c r="P108" s="1" cm="1">
        <f t="array" aca="1" ref="P108" ca="1">_xll.RiskUniform(Variables!J$19,Variables!L$19)</f>
        <v>24.073323289400356</v>
      </c>
      <c r="Q108" s="18">
        <f t="shared" ca="1" si="28"/>
        <v>11332.268726366847</v>
      </c>
      <c r="R108" s="109">
        <f>IF(A108&lt;=(FLOOR(INT(Variables!D$10) / Variables!D$13, 1)*Variables!D$13),IF(R107=Variables!D$13,1,R107+1),"")</f>
        <v>7</v>
      </c>
      <c r="S108" s="110">
        <f t="shared" ca="1" si="29"/>
        <v>93.635839535949344</v>
      </c>
      <c r="T108" s="17">
        <f t="shared" ca="1" si="30"/>
        <v>11332.268726366847</v>
      </c>
      <c r="U108" s="1">
        <f ca="1">IF(R108&lt;&gt;"",INDEX(T108:T215, MATCH(Variables!D$13,R108:R215,0))-T108,"")</f>
        <v>93.635839535949344</v>
      </c>
      <c r="V108" s="1">
        <f>IF(R108&lt;&gt;"",IF(MOD(R108,Variables!D$13)=0,Variables!D$15,0),"")</f>
        <v>0</v>
      </c>
      <c r="W108" s="1">
        <f>IF(R108&lt;&gt;"",IF(R108=Variables!D$13,T108+V108,0),"")</f>
        <v>0</v>
      </c>
      <c r="X108" s="18">
        <f ca="1">IF(R108&lt;&gt;"",INDEX(W108:W207,MATCH(Variables!D$13,R108:R207,0)),"")</f>
        <v>11545.904565902796</v>
      </c>
      <c r="Y108" s="22">
        <f t="shared" ca="1" si="31"/>
        <v>220.18879680183818</v>
      </c>
      <c r="Z108" s="17" cm="1">
        <f t="array" ref="Z108">IF(R108&lt;&gt;"",IF(R108=1,_xll.RiskPert(Variables!J$21,Variables!K$21,Variables!L$21),0),"")</f>
        <v>0</v>
      </c>
      <c r="AA108" s="1">
        <f t="shared" ca="1" si="32"/>
        <v>11766.093362704634</v>
      </c>
      <c r="AB108" s="1" cm="1">
        <f t="array" aca="1" ref="AB108" ca="1">IF(R108&lt;&gt;"",_xll.RiskUniform(Variables!J$23,Variables!L$23),"")</f>
        <v>24.746440950415156</v>
      </c>
      <c r="AC108" s="18">
        <f t="shared" ca="1" si="33"/>
        <v>11790.83980365505</v>
      </c>
      <c r="AD108" s="24">
        <f ca="1">IF(R108&lt;&gt;"",IF(AC108&lt;Variables!D$9,AC108-C108,0),"")</f>
        <v>0</v>
      </c>
      <c r="AE108" s="26">
        <f ca="1">IF(R108&lt;&gt;"",IF(AC108&lt;Variables!D$9,D108,0),"")</f>
        <v>0</v>
      </c>
      <c r="AF108" s="26">
        <f ca="1">IF(R108&lt;&gt;"",IF(AC108&lt;Variables!D$9,I108,0),"")</f>
        <v>0</v>
      </c>
      <c r="AG108" s="26">
        <f ca="1">IF(R108&lt;&gt;"",IF(AC108&lt;Variables!D$9,M108,0),"")</f>
        <v>0</v>
      </c>
      <c r="AH108" s="26">
        <f ca="1">IF(R108&lt;&gt;"",IF(AC108&lt;Variables!D$9,S108,0),"")</f>
        <v>0</v>
      </c>
      <c r="AI108" s="26">
        <f ca="1">IF(R108&lt;&gt;"",IF(AC108&lt;Variables!D$9,Y108,0),"")</f>
        <v>0</v>
      </c>
      <c r="AJ108" s="24">
        <f t="shared" ca="1" si="34"/>
        <v>0</v>
      </c>
      <c r="AK108" s="26">
        <f t="shared" ca="1" si="35"/>
        <v>0</v>
      </c>
      <c r="AL108" s="24">
        <f t="shared" ca="1" si="36"/>
        <v>0</v>
      </c>
      <c r="AM108" s="104" t="str">
        <f ca="1">IF(AND(R108&lt;"",AC108&lt;Variables!D$9),AC108/(7*24*60),"")</f>
        <v/>
      </c>
      <c r="AN108" s="18" t="str">
        <f t="shared" ca="1" si="37"/>
        <v/>
      </c>
      <c r="AO108" s="24" cm="1">
        <f t="array" aca="1" ref="AO108" ca="1">IF(R108&lt;&gt;"",_xll.RiskBinomial(1,Variables!D$16/100),0)</f>
        <v>0</v>
      </c>
    </row>
    <row r="109" spans="1:41" ht="15" thickBot="1" x14ac:dyDescent="0.4">
      <c r="A109" s="92">
        <v>80</v>
      </c>
      <c r="B109" s="17" cm="1">
        <f t="array" aca="1" ref="B109" ca="1">_xll.RiskExpon(Variables!M$8)</f>
        <v>24.553291770981652</v>
      </c>
      <c r="C109" s="18">
        <f t="shared" ca="1" si="19"/>
        <v>10994.296006006498</v>
      </c>
      <c r="D109" s="22">
        <f t="shared" ca="1" si="20"/>
        <v>132.1005593493901</v>
      </c>
      <c r="E109" s="17" cm="1">
        <f t="array" aca="1" ref="E109" ca="1">_xll.RiskPert(Variables!J$10,Variables!K$10,Variables!L$10)</f>
        <v>51.564877842236164</v>
      </c>
      <c r="F109" s="1">
        <f t="shared" ca="1" si="21"/>
        <v>11126.396565355888</v>
      </c>
      <c r="G109" s="1" cm="1">
        <f t="array" aca="1" ref="G109" ca="1">_xll.RiskUniform(Variables!J$12,Variables!L$12)</f>
        <v>50.08984656281681</v>
      </c>
      <c r="H109" s="18">
        <f t="shared" ca="1" si="22"/>
        <v>11176.486411918704</v>
      </c>
      <c r="I109" s="22">
        <f t="shared" ca="1" si="23"/>
        <v>0</v>
      </c>
      <c r="J109" s="17">
        <f t="shared" ca="1" si="24"/>
        <v>11176.486411918704</v>
      </c>
      <c r="K109" s="1" cm="1">
        <f t="array" aca="1" ref="K109" ca="1">_xll.RiskWeibull(Variables!J$14,Variables!K$14)</f>
        <v>87.43341514519139</v>
      </c>
      <c r="L109" s="18">
        <f t="shared" ca="1" si="25"/>
        <v>11263.919827063895</v>
      </c>
      <c r="M109" s="22">
        <f t="shared" ca="1" si="26"/>
        <v>140.81460745338154</v>
      </c>
      <c r="N109" s="17" cm="1">
        <f t="array" aca="1" ref="N109" ca="1">_xll.RiskGamma(Variables!J$16,1/Variables!L$16)</f>
        <v>140.81460745338131</v>
      </c>
      <c r="O109" s="1">
        <f t="shared" ca="1" si="27"/>
        <v>11404.734434517277</v>
      </c>
      <c r="P109" s="1" cm="1">
        <f t="array" aca="1" ref="P109" ca="1">_xll.RiskUniform(Variables!J$19,Variables!L$19)</f>
        <v>21.170131385519419</v>
      </c>
      <c r="Q109" s="18">
        <f t="shared" ca="1" si="28"/>
        <v>11425.904565902796</v>
      </c>
      <c r="R109" s="109">
        <f>IF(A109&lt;=(FLOOR(INT(Variables!D$10) / Variables!D$13, 1)*Variables!D$13),IF(R108=Variables!D$13,1,R108+1),"")</f>
        <v>8</v>
      </c>
      <c r="S109" s="110">
        <f t="shared" ca="1" si="29"/>
        <v>0</v>
      </c>
      <c r="T109" s="17">
        <f t="shared" ca="1" si="30"/>
        <v>11425.904565902796</v>
      </c>
      <c r="U109" s="1">
        <f ca="1">IF(R109&lt;&gt;"",INDEX(T109:T216, MATCH(Variables!D$13,R109:R216,0))-T109,"")</f>
        <v>0</v>
      </c>
      <c r="V109" s="1">
        <f>IF(R109&lt;&gt;"",IF(MOD(R109,Variables!D$13)=0,Variables!D$15,0),"")</f>
        <v>120</v>
      </c>
      <c r="W109" s="1">
        <f ca="1">IF(R109&lt;&gt;"",IF(R109=Variables!D$13,T109+V109,0),"")</f>
        <v>11545.904565902796</v>
      </c>
      <c r="X109" s="18">
        <f ca="1">IF(R109&lt;&gt;"",INDEX(W109:W208,MATCH(Variables!D$13,R109:R208,0)),"")</f>
        <v>11545.904565902796</v>
      </c>
      <c r="Y109" s="22">
        <f t="shared" ca="1" si="31"/>
        <v>244.93523775225367</v>
      </c>
      <c r="Z109" s="17" cm="1">
        <f t="array" ref="Z109">IF(R109&lt;&gt;"",IF(R109=1,_xll.RiskPert(Variables!J$21,Variables!K$21,Variables!L$21),0),"")</f>
        <v>0</v>
      </c>
      <c r="AA109" s="1">
        <f t="shared" ca="1" si="32"/>
        <v>11790.83980365505</v>
      </c>
      <c r="AB109" s="1" cm="1">
        <f t="array" aca="1" ref="AB109" ca="1">IF(R109&lt;&gt;"",_xll.RiskUniform(Variables!J$23,Variables!L$23),"")</f>
        <v>23.148612769271956</v>
      </c>
      <c r="AC109" s="18">
        <f t="shared" ca="1" si="33"/>
        <v>11813.988416424321</v>
      </c>
      <c r="AD109" s="24">
        <f ca="1">IF(R109&lt;&gt;"",IF(AC109&lt;Variables!D$9,AC109-C109,0),"")</f>
        <v>0</v>
      </c>
      <c r="AE109" s="26">
        <f ca="1">IF(R109&lt;&gt;"",IF(AC109&lt;Variables!D$9,D109,0),"")</f>
        <v>0</v>
      </c>
      <c r="AF109" s="26">
        <f ca="1">IF(R109&lt;&gt;"",IF(AC109&lt;Variables!D$9,I109,0),"")</f>
        <v>0</v>
      </c>
      <c r="AG109" s="26">
        <f ca="1">IF(R109&lt;&gt;"",IF(AC109&lt;Variables!D$9,M109,0),"")</f>
        <v>0</v>
      </c>
      <c r="AH109" s="26">
        <f ca="1">IF(R109&lt;&gt;"",IF(AC109&lt;Variables!D$9,S109,0),"")</f>
        <v>0</v>
      </c>
      <c r="AI109" s="26">
        <f ca="1">IF(R109&lt;&gt;"",IF(AC109&lt;Variables!D$9,Y109,0),"")</f>
        <v>0</v>
      </c>
      <c r="AJ109" s="24">
        <f t="shared" ca="1" si="34"/>
        <v>0</v>
      </c>
      <c r="AK109" s="26">
        <f t="shared" ca="1" si="35"/>
        <v>0</v>
      </c>
      <c r="AL109" s="24">
        <f t="shared" ca="1" si="36"/>
        <v>0</v>
      </c>
      <c r="AM109" s="104" t="str">
        <f ca="1">IF(AND(R109&lt;"",AC109&lt;Variables!D$9),AC109/(7*24*60),"")</f>
        <v/>
      </c>
      <c r="AN109" s="18" t="str">
        <f t="shared" ca="1" si="37"/>
        <v/>
      </c>
      <c r="AO109" s="24" cm="1">
        <f t="array" aca="1" ref="AO109" ca="1">IF(R109&lt;&gt;"",_xll.RiskBinomial(1,Variables!D$16/100),0)</f>
        <v>0</v>
      </c>
    </row>
    <row r="110" spans="1:41" ht="15" thickBot="1" x14ac:dyDescent="0.4">
      <c r="A110" s="92">
        <v>81</v>
      </c>
      <c r="B110" s="17" cm="1">
        <f t="array" aca="1" ref="B110" ca="1">_xll.RiskExpon(Variables!M$8)</f>
        <v>317.64351174778409</v>
      </c>
      <c r="C110" s="18">
        <f t="shared" ca="1" si="19"/>
        <v>11311.939517754283</v>
      </c>
      <c r="D110" s="22">
        <f t="shared" ca="1" si="20"/>
        <v>43.287676549503885</v>
      </c>
      <c r="E110" s="17" cm="1">
        <f t="array" aca="1" ref="E110" ca="1">_xll.RiskPert(Variables!J$10,Variables!K$10,Variables!L$10)</f>
        <v>43.287676549504376</v>
      </c>
      <c r="F110" s="1">
        <f t="shared" ca="1" si="21"/>
        <v>11355.227194303787</v>
      </c>
      <c r="G110" s="1" cm="1">
        <f t="array" aca="1" ref="G110" ca="1">_xll.RiskUniform(Variables!J$12,Variables!L$12)</f>
        <v>54.497679715903374</v>
      </c>
      <c r="H110" s="18">
        <f t="shared" ca="1" si="22"/>
        <v>11409.72487401969</v>
      </c>
      <c r="I110" s="22">
        <f t="shared" ca="1" si="23"/>
        <v>0</v>
      </c>
      <c r="J110" s="17">
        <f t="shared" ca="1" si="24"/>
        <v>11409.72487401969</v>
      </c>
      <c r="K110" s="1" cm="1">
        <f t="array" aca="1" ref="K110" ca="1">_xll.RiskWeibull(Variables!J$14,Variables!K$14)</f>
        <v>89.13218309945961</v>
      </c>
      <c r="L110" s="18">
        <f t="shared" ca="1" si="25"/>
        <v>11498.85705711915</v>
      </c>
      <c r="M110" s="22">
        <f t="shared" ca="1" si="26"/>
        <v>54.696698650855978</v>
      </c>
      <c r="N110" s="17" cm="1">
        <f t="array" aca="1" ref="N110" ca="1">_xll.RiskGamma(Variables!J$16,1/Variables!L$16)</f>
        <v>54.696698650856028</v>
      </c>
      <c r="O110" s="1">
        <f t="shared" ca="1" si="27"/>
        <v>11553.553755770006</v>
      </c>
      <c r="P110" s="1" cm="1">
        <f t="array" aca="1" ref="P110" ca="1">_xll.RiskUniform(Variables!J$19,Variables!L$19)</f>
        <v>21.363248897459922</v>
      </c>
      <c r="Q110" s="18">
        <f t="shared" ca="1" si="28"/>
        <v>11574.917004667466</v>
      </c>
      <c r="R110" s="109">
        <f>IF(A110&lt;=(FLOOR(INT(Variables!D$10) / Variables!D$13, 1)*Variables!D$13),IF(R109=Variables!D$13,1,R109+1),"")</f>
        <v>1</v>
      </c>
      <c r="S110" s="110">
        <f t="shared" ca="1" si="29"/>
        <v>805.27035125300063</v>
      </c>
      <c r="T110" s="17">
        <f t="shared" ca="1" si="30"/>
        <v>11574.917004667466</v>
      </c>
      <c r="U110" s="1">
        <f ca="1">IF(R110&lt;&gt;"",INDEX(T110:T217, MATCH(Variables!D$13,R110:R217,0))-T110,"")</f>
        <v>805.27035125300063</v>
      </c>
      <c r="V110" s="1">
        <f>IF(R110&lt;&gt;"",IF(MOD(R110,Variables!D$13)=0,Variables!D$15,0),"")</f>
        <v>0</v>
      </c>
      <c r="W110" s="1">
        <f>IF(R110&lt;&gt;"",IF(R110=Variables!D$13,T110+V110,0),"")</f>
        <v>0</v>
      </c>
      <c r="X110" s="18">
        <f ca="1">IF(R110&lt;&gt;"",INDEX(W110:W209,MATCH(Variables!D$13,R110:R209,0)),"")</f>
        <v>12500.187355920467</v>
      </c>
      <c r="Y110" s="22">
        <f t="shared" ca="1" si="31"/>
        <v>100.36237278562112</v>
      </c>
      <c r="Z110" s="17" cm="1">
        <f t="array" aca="1" ref="Z110" ca="1">IF(R110&lt;&gt;"",IF(R110=1,_xll.RiskPert(Variables!J$21,Variables!K$21,Variables!L$21),0),"")</f>
        <v>100.36237278562123</v>
      </c>
      <c r="AA110" s="1">
        <f t="shared" ca="1" si="32"/>
        <v>12600.549728706088</v>
      </c>
      <c r="AB110" s="1" cm="1">
        <f t="array" aca="1" ref="AB110" ca="1">IF(R110&lt;&gt;"",_xll.RiskUniform(Variables!J$23,Variables!L$23),"")</f>
        <v>22.595993848781561</v>
      </c>
      <c r="AC110" s="18">
        <f t="shared" ca="1" si="33"/>
        <v>12623.145722554869</v>
      </c>
      <c r="AD110" s="24">
        <f ca="1">IF(R110&lt;&gt;"",IF(AC110&lt;Variables!D$9,AC110-C110,0),"")</f>
        <v>0</v>
      </c>
      <c r="AE110" s="26">
        <f ca="1">IF(R110&lt;&gt;"",IF(AC110&lt;Variables!D$9,D110,0),"")</f>
        <v>0</v>
      </c>
      <c r="AF110" s="26">
        <f ca="1">IF(R110&lt;&gt;"",IF(AC110&lt;Variables!D$9,I110,0),"")</f>
        <v>0</v>
      </c>
      <c r="AG110" s="26">
        <f ca="1">IF(R110&lt;&gt;"",IF(AC110&lt;Variables!D$9,M110,0),"")</f>
        <v>0</v>
      </c>
      <c r="AH110" s="26">
        <f ca="1">IF(R110&lt;&gt;"",IF(AC110&lt;Variables!D$9,S110,0),"")</f>
        <v>0</v>
      </c>
      <c r="AI110" s="26">
        <f ca="1">IF(R110&lt;&gt;"",IF(AC110&lt;Variables!D$9,Y110,0),"")</f>
        <v>0</v>
      </c>
      <c r="AJ110" s="24">
        <f t="shared" ca="1" si="34"/>
        <v>0</v>
      </c>
      <c r="AK110" s="26">
        <f t="shared" ca="1" si="35"/>
        <v>0</v>
      </c>
      <c r="AL110" s="24">
        <f t="shared" ca="1" si="36"/>
        <v>0</v>
      </c>
      <c r="AM110" s="104" t="str">
        <f ca="1">IF(AND(R110&lt;"",AC110&lt;Variables!D$9),AC110/(7*24*60),"")</f>
        <v/>
      </c>
      <c r="AN110" s="18" t="str">
        <f t="shared" ca="1" si="37"/>
        <v/>
      </c>
      <c r="AO110" s="24" cm="1">
        <f t="array" aca="1" ref="AO110" ca="1">IF(R110&lt;&gt;"",_xll.RiskBinomial(1,Variables!D$16/100),0)</f>
        <v>0</v>
      </c>
    </row>
    <row r="111" spans="1:41" ht="15" thickBot="1" x14ac:dyDescent="0.4">
      <c r="A111" s="92">
        <v>82</v>
      </c>
      <c r="B111" s="17" cm="1">
        <f t="array" aca="1" ref="B111" ca="1">_xll.RiskExpon(Variables!M$8)</f>
        <v>56.861171165424686</v>
      </c>
      <c r="C111" s="18">
        <f t="shared" ca="1" si="19"/>
        <v>11368.800688919708</v>
      </c>
      <c r="D111" s="22">
        <f t="shared" ca="1" si="20"/>
        <v>95.227395878491734</v>
      </c>
      <c r="E111" s="17" cm="1">
        <f t="array" aca="1" ref="E111" ca="1">_xll.RiskPert(Variables!J$10,Variables!K$10,Variables!L$10)</f>
        <v>54.303210778509282</v>
      </c>
      <c r="F111" s="1">
        <f t="shared" ca="1" si="21"/>
        <v>11464.028084798199</v>
      </c>
      <c r="G111" s="1" cm="1">
        <f t="array" aca="1" ref="G111" ca="1">_xll.RiskUniform(Variables!J$12,Variables!L$12)</f>
        <v>62.522833586977633</v>
      </c>
      <c r="H111" s="18">
        <f t="shared" ca="1" si="22"/>
        <v>11526.550918385177</v>
      </c>
      <c r="I111" s="22">
        <f t="shared" ca="1" si="23"/>
        <v>0</v>
      </c>
      <c r="J111" s="17">
        <f t="shared" ca="1" si="24"/>
        <v>11526.550918385177</v>
      </c>
      <c r="K111" s="1" cm="1">
        <f t="array" aca="1" ref="K111" ca="1">_xll.RiskWeibull(Variables!J$14,Variables!K$14)</f>
        <v>63.909779541008717</v>
      </c>
      <c r="L111" s="18">
        <f t="shared" ca="1" si="25"/>
        <v>11590.460697926186</v>
      </c>
      <c r="M111" s="22">
        <f t="shared" ca="1" si="26"/>
        <v>110.81232359238129</v>
      </c>
      <c r="N111" s="17" cm="1">
        <f t="array" aca="1" ref="N111" ca="1">_xll.RiskGamma(Variables!J$16,1/Variables!L$16)</f>
        <v>110.81232359238044</v>
      </c>
      <c r="O111" s="1">
        <f t="shared" ca="1" si="27"/>
        <v>11701.273021518567</v>
      </c>
      <c r="P111" s="1" cm="1">
        <f t="array" aca="1" ref="P111" ca="1">_xll.RiskUniform(Variables!J$19,Variables!L$19)</f>
        <v>24.176854618279144</v>
      </c>
      <c r="Q111" s="18">
        <f t="shared" ca="1" si="28"/>
        <v>11725.449876136847</v>
      </c>
      <c r="R111" s="109">
        <f>IF(A111&lt;=(FLOOR(INT(Variables!D$10) / Variables!D$13, 1)*Variables!D$13),IF(R110=Variables!D$13,1,R110+1),"")</f>
        <v>2</v>
      </c>
      <c r="S111" s="110">
        <f t="shared" ca="1" si="29"/>
        <v>654.73747978362007</v>
      </c>
      <c r="T111" s="17">
        <f t="shared" ca="1" si="30"/>
        <v>11725.449876136847</v>
      </c>
      <c r="U111" s="1">
        <f ca="1">IF(R111&lt;&gt;"",INDEX(T111:T218, MATCH(Variables!D$13,R111:R218,0))-T111,"")</f>
        <v>654.73747978362007</v>
      </c>
      <c r="V111" s="1">
        <f>IF(R111&lt;&gt;"",IF(MOD(R111,Variables!D$13)=0,Variables!D$15,0),"")</f>
        <v>0</v>
      </c>
      <c r="W111" s="1">
        <f>IF(R111&lt;&gt;"",IF(R111=Variables!D$13,T111+V111,0),"")</f>
        <v>0</v>
      </c>
      <c r="X111" s="18">
        <f ca="1">IF(R111&lt;&gt;"",INDEX(W111:W210,MATCH(Variables!D$13,R111:R210,0)),"")</f>
        <v>12500.187355920467</v>
      </c>
      <c r="Y111" s="22">
        <f t="shared" ca="1" si="31"/>
        <v>122.95836663440241</v>
      </c>
      <c r="Z111" s="17" cm="1">
        <f t="array" ref="Z111">IF(R111&lt;&gt;"",IF(R111=1,_xll.RiskPert(Variables!J$21,Variables!K$21,Variables!L$21),0),"")</f>
        <v>0</v>
      </c>
      <c r="AA111" s="1">
        <f t="shared" ca="1" si="32"/>
        <v>12623.145722554869</v>
      </c>
      <c r="AB111" s="1" cm="1">
        <f t="array" aca="1" ref="AB111" ca="1">IF(R111&lt;&gt;"",_xll.RiskUniform(Variables!J$23,Variables!L$23),"")</f>
        <v>23.814439737417189</v>
      </c>
      <c r="AC111" s="18">
        <f t="shared" ca="1" si="33"/>
        <v>12646.960162292287</v>
      </c>
      <c r="AD111" s="24">
        <f ca="1">IF(R111&lt;&gt;"",IF(AC111&lt;Variables!D$9,AC111-C111,0),"")</f>
        <v>0</v>
      </c>
      <c r="AE111" s="26">
        <f ca="1">IF(R111&lt;&gt;"",IF(AC111&lt;Variables!D$9,D111,0),"")</f>
        <v>0</v>
      </c>
      <c r="AF111" s="26">
        <f ca="1">IF(R111&lt;&gt;"",IF(AC111&lt;Variables!D$9,I111,0),"")</f>
        <v>0</v>
      </c>
      <c r="AG111" s="26">
        <f ca="1">IF(R111&lt;&gt;"",IF(AC111&lt;Variables!D$9,M111,0),"")</f>
        <v>0</v>
      </c>
      <c r="AH111" s="26">
        <f ca="1">IF(R111&lt;&gt;"",IF(AC111&lt;Variables!D$9,S111,0),"")</f>
        <v>0</v>
      </c>
      <c r="AI111" s="26">
        <f ca="1">IF(R111&lt;&gt;"",IF(AC111&lt;Variables!D$9,Y111,0),"")</f>
        <v>0</v>
      </c>
      <c r="AJ111" s="24">
        <f t="shared" ca="1" si="34"/>
        <v>0</v>
      </c>
      <c r="AK111" s="26">
        <f t="shared" ca="1" si="35"/>
        <v>0</v>
      </c>
      <c r="AL111" s="24">
        <f t="shared" ca="1" si="36"/>
        <v>0</v>
      </c>
      <c r="AM111" s="104" t="str">
        <f ca="1">IF(AND(R111&lt;"",AC111&lt;Variables!D$9),AC111/(7*24*60),"")</f>
        <v/>
      </c>
      <c r="AN111" s="18" t="str">
        <f t="shared" ca="1" si="37"/>
        <v/>
      </c>
      <c r="AO111" s="24" cm="1">
        <f t="array" aca="1" ref="AO111" ca="1">IF(R111&lt;&gt;"",_xll.RiskBinomial(1,Variables!D$16/100),0)</f>
        <v>0</v>
      </c>
    </row>
    <row r="112" spans="1:41" ht="15" thickBot="1" x14ac:dyDescent="0.4">
      <c r="A112" s="92">
        <v>83</v>
      </c>
      <c r="B112" s="17" cm="1">
        <f t="array" aca="1" ref="B112" ca="1">_xll.RiskExpon(Variables!M$8)</f>
        <v>130.3058680623092</v>
      </c>
      <c r="C112" s="18">
        <f t="shared" ca="1" si="19"/>
        <v>11499.106556982017</v>
      </c>
      <c r="D112" s="22">
        <f t="shared" ca="1" si="20"/>
        <v>69.447666090145503</v>
      </c>
      <c r="E112" s="17" cm="1">
        <f t="array" aca="1" ref="E112" ca="1">_xll.RiskPert(Variables!J$10,Variables!K$10,Variables!L$10)</f>
        <v>42.003304686984023</v>
      </c>
      <c r="F112" s="1">
        <f t="shared" ca="1" si="21"/>
        <v>11568.554223072162</v>
      </c>
      <c r="G112" s="1" cm="1">
        <f t="array" aca="1" ref="G112" ca="1">_xll.RiskUniform(Variables!J$12,Variables!L$12)</f>
        <v>52.855532692825278</v>
      </c>
      <c r="H112" s="18">
        <f t="shared" ca="1" si="22"/>
        <v>11621.409755764987</v>
      </c>
      <c r="I112" s="22">
        <f t="shared" ca="1" si="23"/>
        <v>0</v>
      </c>
      <c r="J112" s="17">
        <f t="shared" ca="1" si="24"/>
        <v>11621.409755764987</v>
      </c>
      <c r="K112" s="1" cm="1">
        <f t="array" aca="1" ref="K112" ca="1">_xll.RiskWeibull(Variables!J$14,Variables!K$14)</f>
        <v>106.92567756888343</v>
      </c>
      <c r="L112" s="18">
        <f t="shared" ca="1" si="25"/>
        <v>11728.33543333387</v>
      </c>
      <c r="M112" s="22">
        <f t="shared" ca="1" si="26"/>
        <v>185.95677748433991</v>
      </c>
      <c r="N112" s="17" cm="1">
        <f t="array" aca="1" ref="N112" ca="1">_xll.RiskGamma(Variables!J$16,1/Variables!L$16)</f>
        <v>185.95677748433977</v>
      </c>
      <c r="O112" s="1">
        <f t="shared" ca="1" si="27"/>
        <v>11914.29221081821</v>
      </c>
      <c r="P112" s="1" cm="1">
        <f t="array" aca="1" ref="P112" ca="1">_xll.RiskUniform(Variables!J$19,Variables!L$19)</f>
        <v>16.046842620818929</v>
      </c>
      <c r="Q112" s="18">
        <f t="shared" ca="1" si="28"/>
        <v>11930.339053439029</v>
      </c>
      <c r="R112" s="109">
        <f>IF(A112&lt;=(FLOOR(INT(Variables!D$10) / Variables!D$13, 1)*Variables!D$13),IF(R111=Variables!D$13,1,R111+1),"")</f>
        <v>3</v>
      </c>
      <c r="S112" s="110">
        <f t="shared" ca="1" si="29"/>
        <v>449.84830248143771</v>
      </c>
      <c r="T112" s="17">
        <f t="shared" ca="1" si="30"/>
        <v>11930.339053439029</v>
      </c>
      <c r="U112" s="1">
        <f ca="1">IF(R112&lt;&gt;"",INDEX(T112:T219, MATCH(Variables!D$13,R112:R219,0))-T112,"")</f>
        <v>449.84830248143771</v>
      </c>
      <c r="V112" s="1">
        <f>IF(R112&lt;&gt;"",IF(MOD(R112,Variables!D$13)=0,Variables!D$15,0),"")</f>
        <v>0</v>
      </c>
      <c r="W112" s="1">
        <f>IF(R112&lt;&gt;"",IF(R112=Variables!D$13,T112+V112,0),"")</f>
        <v>0</v>
      </c>
      <c r="X112" s="18">
        <f ca="1">IF(R112&lt;&gt;"",INDEX(W112:W211,MATCH(Variables!D$13,R112:R211,0)),"")</f>
        <v>12500.187355920467</v>
      </c>
      <c r="Y112" s="22">
        <f t="shared" ca="1" si="31"/>
        <v>146.77280637182048</v>
      </c>
      <c r="Z112" s="17" cm="1">
        <f t="array" ref="Z112">IF(R112&lt;&gt;"",IF(R112=1,_xll.RiskPert(Variables!J$21,Variables!K$21,Variables!L$21),0),"")</f>
        <v>0</v>
      </c>
      <c r="AA112" s="1">
        <f t="shared" ca="1" si="32"/>
        <v>12646.960162292287</v>
      </c>
      <c r="AB112" s="1" cm="1">
        <f t="array" aca="1" ref="AB112" ca="1">IF(R112&lt;&gt;"",_xll.RiskUniform(Variables!J$23,Variables!L$23),"")</f>
        <v>26.462041935083203</v>
      </c>
      <c r="AC112" s="18">
        <f t="shared" ca="1" si="33"/>
        <v>12673.42220422737</v>
      </c>
      <c r="AD112" s="24">
        <f ca="1">IF(R112&lt;&gt;"",IF(AC112&lt;Variables!D$9,AC112-C112,0),"")</f>
        <v>0</v>
      </c>
      <c r="AE112" s="26">
        <f ca="1">IF(R112&lt;&gt;"",IF(AC112&lt;Variables!D$9,D112,0),"")</f>
        <v>0</v>
      </c>
      <c r="AF112" s="26">
        <f ca="1">IF(R112&lt;&gt;"",IF(AC112&lt;Variables!D$9,I112,0),"")</f>
        <v>0</v>
      </c>
      <c r="AG112" s="26">
        <f ca="1">IF(R112&lt;&gt;"",IF(AC112&lt;Variables!D$9,M112,0),"")</f>
        <v>0</v>
      </c>
      <c r="AH112" s="26">
        <f ca="1">IF(R112&lt;&gt;"",IF(AC112&lt;Variables!D$9,S112,0),"")</f>
        <v>0</v>
      </c>
      <c r="AI112" s="26">
        <f ca="1">IF(R112&lt;&gt;"",IF(AC112&lt;Variables!D$9,Y112,0),"")</f>
        <v>0</v>
      </c>
      <c r="AJ112" s="24">
        <f t="shared" ca="1" si="34"/>
        <v>0</v>
      </c>
      <c r="AK112" s="26">
        <f t="shared" ca="1" si="35"/>
        <v>0</v>
      </c>
      <c r="AL112" s="24">
        <f t="shared" ca="1" si="36"/>
        <v>0</v>
      </c>
      <c r="AM112" s="104" t="str">
        <f ca="1">IF(AND(R112&lt;"",AC112&lt;Variables!D$9),AC112/(7*24*60),"")</f>
        <v/>
      </c>
      <c r="AN112" s="18" t="str">
        <f t="shared" ca="1" si="37"/>
        <v/>
      </c>
      <c r="AO112" s="24" cm="1">
        <f t="array" aca="1" ref="AO112" ca="1">IF(R112&lt;&gt;"",_xll.RiskBinomial(1,Variables!D$16/100),0)</f>
        <v>0</v>
      </c>
    </row>
    <row r="113" spans="1:41" ht="15" thickBot="1" x14ac:dyDescent="0.4">
      <c r="A113" s="92">
        <v>84</v>
      </c>
      <c r="B113" s="17" cm="1">
        <f t="array" aca="1" ref="B113" ca="1">_xll.RiskExpon(Variables!M$8)</f>
        <v>55.490818128392384</v>
      </c>
      <c r="C113" s="18">
        <f t="shared" ca="1" si="19"/>
        <v>11554.597375110408</v>
      </c>
      <c r="D113" s="22">
        <f t="shared" ca="1" si="20"/>
        <v>126.48013709545376</v>
      </c>
      <c r="E113" s="17" cm="1">
        <f t="array" aca="1" ref="E113" ca="1">_xll.RiskPert(Variables!J$10,Variables!K$10,Variables!L$10)</f>
        <v>59.66775644087484</v>
      </c>
      <c r="F113" s="1">
        <f t="shared" ca="1" si="21"/>
        <v>11681.077512205862</v>
      </c>
      <c r="G113" s="1" cm="1">
        <f t="array" aca="1" ref="G113" ca="1">_xll.RiskUniform(Variables!J$12,Variables!L$12)</f>
        <v>63.05142974194117</v>
      </c>
      <c r="H113" s="18">
        <f t="shared" ca="1" si="22"/>
        <v>11744.128941947803</v>
      </c>
      <c r="I113" s="22">
        <f t="shared" ca="1" si="23"/>
        <v>0</v>
      </c>
      <c r="J113" s="17">
        <f t="shared" ca="1" si="24"/>
        <v>11744.128941947803</v>
      </c>
      <c r="K113" s="1" cm="1">
        <f t="array" aca="1" ref="K113" ca="1">_xll.RiskWeibull(Variables!J$14,Variables!K$14)</f>
        <v>89.256873938424249</v>
      </c>
      <c r="L113" s="18">
        <f t="shared" ca="1" si="25"/>
        <v>11833.385815886228</v>
      </c>
      <c r="M113" s="22">
        <f t="shared" ca="1" si="26"/>
        <v>114.80052621916911</v>
      </c>
      <c r="N113" s="17" cm="1">
        <f t="array" aca="1" ref="N113" ca="1">_xll.RiskGamma(Variables!J$16,1/Variables!L$16)</f>
        <v>114.80052621916929</v>
      </c>
      <c r="O113" s="1">
        <f t="shared" ca="1" si="27"/>
        <v>11948.186342105397</v>
      </c>
      <c r="P113" s="1" cm="1">
        <f t="array" aca="1" ref="P113" ca="1">_xll.RiskUniform(Variables!J$19,Variables!L$19)</f>
        <v>18.081552697462655</v>
      </c>
      <c r="Q113" s="18">
        <f t="shared" ca="1" si="28"/>
        <v>11966.267894802859</v>
      </c>
      <c r="R113" s="109">
        <f>IF(A113&lt;=(FLOOR(INT(Variables!D$10) / Variables!D$13, 1)*Variables!D$13),IF(R112=Variables!D$13,1,R112+1),"")</f>
        <v>4</v>
      </c>
      <c r="S113" s="110">
        <f t="shared" ca="1" si="29"/>
        <v>413.91946111760808</v>
      </c>
      <c r="T113" s="17">
        <f t="shared" ca="1" si="30"/>
        <v>11966.267894802859</v>
      </c>
      <c r="U113" s="1">
        <f ca="1">IF(R113&lt;&gt;"",INDEX(T113:T220, MATCH(Variables!D$13,R113:R220,0))-T113,"")</f>
        <v>413.91946111760808</v>
      </c>
      <c r="V113" s="1">
        <f>IF(R113&lt;&gt;"",IF(MOD(R113,Variables!D$13)=0,Variables!D$15,0),"")</f>
        <v>0</v>
      </c>
      <c r="W113" s="1">
        <f>IF(R113&lt;&gt;"",IF(R113=Variables!D$13,T113+V113,0),"")</f>
        <v>0</v>
      </c>
      <c r="X113" s="18">
        <f ca="1">IF(R113&lt;&gt;"",INDEX(W113:W212,MATCH(Variables!D$13,R113:R212,0)),"")</f>
        <v>12500.187355920467</v>
      </c>
      <c r="Y113" s="22">
        <f t="shared" ca="1" si="31"/>
        <v>173.23484830690359</v>
      </c>
      <c r="Z113" s="17" cm="1">
        <f t="array" ref="Z113">IF(R113&lt;&gt;"",IF(R113=1,_xll.RiskPert(Variables!J$21,Variables!K$21,Variables!L$21),0),"")</f>
        <v>0</v>
      </c>
      <c r="AA113" s="1">
        <f t="shared" ca="1" si="32"/>
        <v>12673.42220422737</v>
      </c>
      <c r="AB113" s="1" cm="1">
        <f t="array" aca="1" ref="AB113" ca="1">IF(R113&lt;&gt;"",_xll.RiskUniform(Variables!J$23,Variables!L$23),"")</f>
        <v>27.137108166638967</v>
      </c>
      <c r="AC113" s="18">
        <f t="shared" ca="1" si="33"/>
        <v>12700.559312394009</v>
      </c>
      <c r="AD113" s="24">
        <f ca="1">IF(R113&lt;&gt;"",IF(AC113&lt;Variables!D$9,AC113-C113,0),"")</f>
        <v>0</v>
      </c>
      <c r="AE113" s="26">
        <f ca="1">IF(R113&lt;&gt;"",IF(AC113&lt;Variables!D$9,D113,0),"")</f>
        <v>0</v>
      </c>
      <c r="AF113" s="26">
        <f ca="1">IF(R113&lt;&gt;"",IF(AC113&lt;Variables!D$9,I113,0),"")</f>
        <v>0</v>
      </c>
      <c r="AG113" s="26">
        <f ca="1">IF(R113&lt;&gt;"",IF(AC113&lt;Variables!D$9,M113,0),"")</f>
        <v>0</v>
      </c>
      <c r="AH113" s="26">
        <f ca="1">IF(R113&lt;&gt;"",IF(AC113&lt;Variables!D$9,S113,0),"")</f>
        <v>0</v>
      </c>
      <c r="AI113" s="26">
        <f ca="1">IF(R113&lt;&gt;"",IF(AC113&lt;Variables!D$9,Y113,0),"")</f>
        <v>0</v>
      </c>
      <c r="AJ113" s="24">
        <f t="shared" ca="1" si="34"/>
        <v>0</v>
      </c>
      <c r="AK113" s="26">
        <f t="shared" ca="1" si="35"/>
        <v>0</v>
      </c>
      <c r="AL113" s="24">
        <f t="shared" ca="1" si="36"/>
        <v>0</v>
      </c>
      <c r="AM113" s="104" t="str">
        <f ca="1">IF(AND(R113&lt;"",AC113&lt;Variables!D$9),AC113/(7*24*60),"")</f>
        <v/>
      </c>
      <c r="AN113" s="18" t="str">
        <f t="shared" ca="1" si="37"/>
        <v/>
      </c>
      <c r="AO113" s="24" cm="1">
        <f t="array" aca="1" ref="AO113" ca="1">IF(R113&lt;&gt;"",_xll.RiskBinomial(1,Variables!D$16/100),0)</f>
        <v>0</v>
      </c>
    </row>
    <row r="114" spans="1:41" ht="15" thickBot="1" x14ac:dyDescent="0.4">
      <c r="A114" s="92">
        <v>85</v>
      </c>
      <c r="B114" s="17" cm="1">
        <f t="array" aca="1" ref="B114" ca="1">_xll.RiskExpon(Variables!M$8)</f>
        <v>59.349608206027639</v>
      </c>
      <c r="C114" s="18">
        <f t="shared" ca="1" si="19"/>
        <v>11613.946983316437</v>
      </c>
      <c r="D114" s="22">
        <f t="shared" ca="1" si="20"/>
        <v>182.90840787001616</v>
      </c>
      <c r="E114" s="17" cm="1">
        <f t="array" aca="1" ref="E114" ca="1">_xll.RiskPert(Variables!J$10,Variables!K$10,Variables!L$10)</f>
        <v>52.72644923864943</v>
      </c>
      <c r="F114" s="1">
        <f t="shared" ca="1" si="21"/>
        <v>11796.855391186453</v>
      </c>
      <c r="G114" s="1" cm="1">
        <f t="array" aca="1" ref="G114" ca="1">_xll.RiskUniform(Variables!J$12,Variables!L$12)</f>
        <v>68.136296331715926</v>
      </c>
      <c r="H114" s="18">
        <f t="shared" ca="1" si="22"/>
        <v>11864.991687518168</v>
      </c>
      <c r="I114" s="22">
        <f t="shared" ca="1" si="23"/>
        <v>0</v>
      </c>
      <c r="J114" s="17">
        <f t="shared" ca="1" si="24"/>
        <v>11864.991687518168</v>
      </c>
      <c r="K114" s="1" cm="1">
        <f t="array" aca="1" ref="K114" ca="1">_xll.RiskWeibull(Variables!J$14,Variables!K$14)</f>
        <v>93.233648422748885</v>
      </c>
      <c r="L114" s="18">
        <f t="shared" ca="1" si="25"/>
        <v>11958.225335940917</v>
      </c>
      <c r="M114" s="22">
        <f t="shared" ca="1" si="26"/>
        <v>122.1127204439872</v>
      </c>
      <c r="N114" s="17" cm="1">
        <f t="array" aca="1" ref="N114" ca="1">_xll.RiskGamma(Variables!J$16,1/Variables!L$16)</f>
        <v>122.11272044398633</v>
      </c>
      <c r="O114" s="1">
        <f t="shared" ca="1" si="27"/>
        <v>12080.338056384904</v>
      </c>
      <c r="P114" s="1" cm="1">
        <f t="array" aca="1" ref="P114" ca="1">_xll.RiskUniform(Variables!J$19,Variables!L$19)</f>
        <v>17.147950941382728</v>
      </c>
      <c r="Q114" s="18">
        <f t="shared" ca="1" si="28"/>
        <v>12097.486007326286</v>
      </c>
      <c r="R114" s="109">
        <f>IF(A114&lt;=(FLOOR(INT(Variables!D$10) / Variables!D$13, 1)*Variables!D$13),IF(R113=Variables!D$13,1,R113+1),"")</f>
        <v>5</v>
      </c>
      <c r="S114" s="110">
        <f t="shared" ca="1" si="29"/>
        <v>282.70134859418067</v>
      </c>
      <c r="T114" s="17">
        <f t="shared" ca="1" si="30"/>
        <v>12097.486007326286</v>
      </c>
      <c r="U114" s="1">
        <f ca="1">IF(R114&lt;&gt;"",INDEX(T114:T221, MATCH(Variables!D$13,R114:R221,0))-T114,"")</f>
        <v>282.70134859418067</v>
      </c>
      <c r="V114" s="1">
        <f>IF(R114&lt;&gt;"",IF(MOD(R114,Variables!D$13)=0,Variables!D$15,0),"")</f>
        <v>0</v>
      </c>
      <c r="W114" s="1">
        <f>IF(R114&lt;&gt;"",IF(R114=Variables!D$13,T114+V114,0),"")</f>
        <v>0</v>
      </c>
      <c r="X114" s="18">
        <f ca="1">IF(R114&lt;&gt;"",INDEX(W114:W213,MATCH(Variables!D$13,R114:R213,0)),"")</f>
        <v>12500.187355920467</v>
      </c>
      <c r="Y114" s="22">
        <f t="shared" ca="1" si="31"/>
        <v>200.37195647354201</v>
      </c>
      <c r="Z114" s="17" cm="1">
        <f t="array" ref="Z114">IF(R114&lt;&gt;"",IF(R114=1,_xll.RiskPert(Variables!J$21,Variables!K$21,Variables!L$21),0),"")</f>
        <v>0</v>
      </c>
      <c r="AA114" s="1">
        <f t="shared" ca="1" si="32"/>
        <v>12700.559312394009</v>
      </c>
      <c r="AB114" s="1" cm="1">
        <f t="array" aca="1" ref="AB114" ca="1">IF(R114&lt;&gt;"",_xll.RiskUniform(Variables!J$23,Variables!L$23),"")</f>
        <v>29.469121962215894</v>
      </c>
      <c r="AC114" s="18">
        <f t="shared" ca="1" si="33"/>
        <v>12730.028434356225</v>
      </c>
      <c r="AD114" s="24">
        <f ca="1">IF(R114&lt;&gt;"",IF(AC114&lt;Variables!D$9,AC114-C114,0),"")</f>
        <v>0</v>
      </c>
      <c r="AE114" s="26">
        <f ca="1">IF(R114&lt;&gt;"",IF(AC114&lt;Variables!D$9,D114,0),"")</f>
        <v>0</v>
      </c>
      <c r="AF114" s="26">
        <f ca="1">IF(R114&lt;&gt;"",IF(AC114&lt;Variables!D$9,I114,0),"")</f>
        <v>0</v>
      </c>
      <c r="AG114" s="26">
        <f ca="1">IF(R114&lt;&gt;"",IF(AC114&lt;Variables!D$9,M114,0),"")</f>
        <v>0</v>
      </c>
      <c r="AH114" s="26">
        <f ca="1">IF(R114&lt;&gt;"",IF(AC114&lt;Variables!D$9,S114,0),"")</f>
        <v>0</v>
      </c>
      <c r="AI114" s="26">
        <f ca="1">IF(R114&lt;&gt;"",IF(AC114&lt;Variables!D$9,Y114,0),"")</f>
        <v>0</v>
      </c>
      <c r="AJ114" s="24">
        <f t="shared" ca="1" si="34"/>
        <v>0</v>
      </c>
      <c r="AK114" s="26">
        <f t="shared" ca="1" si="35"/>
        <v>0</v>
      </c>
      <c r="AL114" s="24">
        <f t="shared" ca="1" si="36"/>
        <v>0</v>
      </c>
      <c r="AM114" s="104" t="str">
        <f ca="1">IF(AND(R114&lt;"",AC114&lt;Variables!D$9),AC114/(7*24*60),"")</f>
        <v/>
      </c>
      <c r="AN114" s="18" t="str">
        <f t="shared" ca="1" si="37"/>
        <v/>
      </c>
      <c r="AO114" s="24" cm="1">
        <f t="array" aca="1" ref="AO114" ca="1">IF(R114&lt;&gt;"",_xll.RiskBinomial(1,Variables!D$16/100),0)</f>
        <v>0</v>
      </c>
    </row>
    <row r="115" spans="1:41" ht="15" thickBot="1" x14ac:dyDescent="0.4">
      <c r="A115" s="92">
        <v>86</v>
      </c>
      <c r="B115" s="17" cm="1">
        <f t="array" aca="1" ref="B115" ca="1">_xll.RiskExpon(Variables!M$8)</f>
        <v>7.7746840919562201</v>
      </c>
      <c r="C115" s="18">
        <f t="shared" ca="1" si="19"/>
        <v>11621.721667408392</v>
      </c>
      <c r="D115" s="22">
        <f t="shared" ca="1" si="20"/>
        <v>307.08262674831167</v>
      </c>
      <c r="E115" s="17" cm="1">
        <f t="array" aca="1" ref="E115" ca="1">_xll.RiskPert(Variables!J$10,Variables!K$10,Variables!L$10)</f>
        <v>63.812606638535634</v>
      </c>
      <c r="F115" s="1">
        <f t="shared" ca="1" si="21"/>
        <v>11928.804294156704</v>
      </c>
      <c r="G115" s="1" cm="1">
        <f t="array" aca="1" ref="G115" ca="1">_xll.RiskUniform(Variables!J$12,Variables!L$12)</f>
        <v>65.415993447556005</v>
      </c>
      <c r="H115" s="18">
        <f t="shared" ca="1" si="22"/>
        <v>11994.220287604259</v>
      </c>
      <c r="I115" s="22">
        <f t="shared" ca="1" si="23"/>
        <v>0</v>
      </c>
      <c r="J115" s="17">
        <f t="shared" ca="1" si="24"/>
        <v>11994.220287604259</v>
      </c>
      <c r="K115" s="1" cm="1">
        <f t="array" aca="1" ref="K115" ca="1">_xll.RiskWeibull(Variables!J$14,Variables!K$14)</f>
        <v>73.55183282969314</v>
      </c>
      <c r="L115" s="18">
        <f t="shared" ca="1" si="25"/>
        <v>12067.772120433952</v>
      </c>
      <c r="M115" s="22">
        <f t="shared" ca="1" si="26"/>
        <v>126.83851655940634</v>
      </c>
      <c r="N115" s="17" cm="1">
        <f t="array" aca="1" ref="N115" ca="1">_xll.RiskGamma(Variables!J$16,1/Variables!L$16)</f>
        <v>126.83851655940633</v>
      </c>
      <c r="O115" s="1">
        <f t="shared" ca="1" si="27"/>
        <v>12194.610636993359</v>
      </c>
      <c r="P115" s="1" cm="1">
        <f t="array" aca="1" ref="P115" ca="1">_xll.RiskUniform(Variables!J$19,Variables!L$19)</f>
        <v>17.448509193332907</v>
      </c>
      <c r="Q115" s="18">
        <f t="shared" ca="1" si="28"/>
        <v>12212.059146186692</v>
      </c>
      <c r="R115" s="109">
        <f>IF(A115&lt;=(FLOOR(INT(Variables!D$10) / Variables!D$13, 1)*Variables!D$13),IF(R114=Variables!D$13,1,R114+1),"")</f>
        <v>6</v>
      </c>
      <c r="S115" s="110">
        <f t="shared" ca="1" si="29"/>
        <v>168.12820973377529</v>
      </c>
      <c r="T115" s="17">
        <f t="shared" ca="1" si="30"/>
        <v>12212.059146186692</v>
      </c>
      <c r="U115" s="1">
        <f ca="1">IF(R115&lt;&gt;"",INDEX(T115:T222, MATCH(Variables!D$13,R115:R222,0))-T115,"")</f>
        <v>168.12820973377529</v>
      </c>
      <c r="V115" s="1">
        <f>IF(R115&lt;&gt;"",IF(MOD(R115,Variables!D$13)=0,Variables!D$15,0),"")</f>
        <v>0</v>
      </c>
      <c r="W115" s="1">
        <f>IF(R115&lt;&gt;"",IF(R115=Variables!D$13,T115+V115,0),"")</f>
        <v>0</v>
      </c>
      <c r="X115" s="18">
        <f ca="1">IF(R115&lt;&gt;"",INDEX(W115:W214,MATCH(Variables!D$13,R115:R214,0)),"")</f>
        <v>12500.187355920467</v>
      </c>
      <c r="Y115" s="22">
        <f t="shared" ca="1" si="31"/>
        <v>229.84107843575839</v>
      </c>
      <c r="Z115" s="17" cm="1">
        <f t="array" ref="Z115">IF(R115&lt;&gt;"",IF(R115=1,_xll.RiskPert(Variables!J$21,Variables!K$21,Variables!L$21),0),"")</f>
        <v>0</v>
      </c>
      <c r="AA115" s="1">
        <f t="shared" ca="1" si="32"/>
        <v>12730.028434356225</v>
      </c>
      <c r="AB115" s="1" cm="1">
        <f t="array" aca="1" ref="AB115" ca="1">IF(R115&lt;&gt;"",_xll.RiskUniform(Variables!J$23,Variables!L$23),"")</f>
        <v>25.147917802281</v>
      </c>
      <c r="AC115" s="18">
        <f t="shared" ca="1" si="33"/>
        <v>12755.176352158507</v>
      </c>
      <c r="AD115" s="24">
        <f ca="1">IF(R115&lt;&gt;"",IF(AC115&lt;Variables!D$9,AC115-C115,0),"")</f>
        <v>0</v>
      </c>
      <c r="AE115" s="26">
        <f ca="1">IF(R115&lt;&gt;"",IF(AC115&lt;Variables!D$9,D115,0),"")</f>
        <v>0</v>
      </c>
      <c r="AF115" s="26">
        <f ca="1">IF(R115&lt;&gt;"",IF(AC115&lt;Variables!D$9,I115,0),"")</f>
        <v>0</v>
      </c>
      <c r="AG115" s="26">
        <f ca="1">IF(R115&lt;&gt;"",IF(AC115&lt;Variables!D$9,M115,0),"")</f>
        <v>0</v>
      </c>
      <c r="AH115" s="26">
        <f ca="1">IF(R115&lt;&gt;"",IF(AC115&lt;Variables!D$9,S115,0),"")</f>
        <v>0</v>
      </c>
      <c r="AI115" s="26">
        <f ca="1">IF(R115&lt;&gt;"",IF(AC115&lt;Variables!D$9,Y115,0),"")</f>
        <v>0</v>
      </c>
      <c r="AJ115" s="24">
        <f t="shared" ca="1" si="34"/>
        <v>0</v>
      </c>
      <c r="AK115" s="26">
        <f t="shared" ca="1" si="35"/>
        <v>0</v>
      </c>
      <c r="AL115" s="24">
        <f t="shared" ca="1" si="36"/>
        <v>0</v>
      </c>
      <c r="AM115" s="104" t="str">
        <f ca="1">IF(AND(R115&lt;"",AC115&lt;Variables!D$9),AC115/(7*24*60),"")</f>
        <v/>
      </c>
      <c r="AN115" s="18" t="str">
        <f t="shared" ca="1" si="37"/>
        <v/>
      </c>
      <c r="AO115" s="24" cm="1">
        <f t="array" aca="1" ref="AO115" ca="1">IF(R115&lt;&gt;"",_xll.RiskBinomial(1,Variables!D$16/100),0)</f>
        <v>0</v>
      </c>
    </row>
    <row r="116" spans="1:41" ht="15" thickBot="1" x14ac:dyDescent="0.4">
      <c r="A116" s="92">
        <v>87</v>
      </c>
      <c r="B116" s="17" cm="1">
        <f t="array" aca="1" ref="B116" ca="1">_xll.RiskExpon(Variables!M$8)</f>
        <v>83.57995002846539</v>
      </c>
      <c r="C116" s="18">
        <f t="shared" ca="1" si="19"/>
        <v>11705.301617436857</v>
      </c>
      <c r="D116" s="22">
        <f t="shared" ca="1" si="20"/>
        <v>341.49075866169551</v>
      </c>
      <c r="E116" s="17" cm="1">
        <f t="array" aca="1" ref="E116" ca="1">_xll.RiskPert(Variables!J$10,Variables!K$10,Variables!L$10)</f>
        <v>52.572088494292551</v>
      </c>
      <c r="F116" s="1">
        <f t="shared" ca="1" si="21"/>
        <v>12046.792376098552</v>
      </c>
      <c r="G116" s="1" cm="1">
        <f t="array" aca="1" ref="G116" ca="1">_xll.RiskUniform(Variables!J$12,Variables!L$12)</f>
        <v>56.090471601088623</v>
      </c>
      <c r="H116" s="18">
        <f t="shared" ca="1" si="22"/>
        <v>12102.88284769964</v>
      </c>
      <c r="I116" s="22">
        <f t="shared" ca="1" si="23"/>
        <v>0</v>
      </c>
      <c r="J116" s="17">
        <f t="shared" ca="1" si="24"/>
        <v>12102.88284769964</v>
      </c>
      <c r="K116" s="1" cm="1">
        <f t="array" aca="1" ref="K116" ca="1">_xll.RiskWeibull(Variables!J$14,Variables!K$14)</f>
        <v>78.994158717900604</v>
      </c>
      <c r="L116" s="18">
        <f t="shared" ca="1" si="25"/>
        <v>12181.877006417541</v>
      </c>
      <c r="M116" s="22">
        <f t="shared" ca="1" si="26"/>
        <v>133.35654088261799</v>
      </c>
      <c r="N116" s="17" cm="1">
        <f t="array" aca="1" ref="N116" ca="1">_xll.RiskGamma(Variables!J$16,1/Variables!L$16)</f>
        <v>133.35654088261845</v>
      </c>
      <c r="O116" s="1">
        <f t="shared" ca="1" si="27"/>
        <v>12315.233547300159</v>
      </c>
      <c r="P116" s="1" cm="1">
        <f t="array" aca="1" ref="P116" ca="1">_xll.RiskUniform(Variables!J$19,Variables!L$19)</f>
        <v>16.132791666718024</v>
      </c>
      <c r="Q116" s="18">
        <f t="shared" ca="1" si="28"/>
        <v>12331.366338966876</v>
      </c>
      <c r="R116" s="109">
        <f>IF(A116&lt;=(FLOOR(INT(Variables!D$10) / Variables!D$13, 1)*Variables!D$13),IF(R115=Variables!D$13,1,R115+1),"")</f>
        <v>7</v>
      </c>
      <c r="S116" s="110">
        <f t="shared" ca="1" si="29"/>
        <v>48.821016953590515</v>
      </c>
      <c r="T116" s="17">
        <f t="shared" ca="1" si="30"/>
        <v>12331.366338966876</v>
      </c>
      <c r="U116" s="1">
        <f ca="1">IF(R116&lt;&gt;"",INDEX(T116:T223, MATCH(Variables!D$13,R116:R223,0))-T116,"")</f>
        <v>48.821016953590515</v>
      </c>
      <c r="V116" s="1">
        <f>IF(R116&lt;&gt;"",IF(MOD(R116,Variables!D$13)=0,Variables!D$15,0),"")</f>
        <v>0</v>
      </c>
      <c r="W116" s="1">
        <f>IF(R116&lt;&gt;"",IF(R116=Variables!D$13,T116+V116,0),"")</f>
        <v>0</v>
      </c>
      <c r="X116" s="18">
        <f ca="1">IF(R116&lt;&gt;"",INDEX(W116:W215,MATCH(Variables!D$13,R116:R215,0)),"")</f>
        <v>12500.187355920467</v>
      </c>
      <c r="Y116" s="22">
        <f t="shared" ca="1" si="31"/>
        <v>254.98899623804027</v>
      </c>
      <c r="Z116" s="17" cm="1">
        <f t="array" ref="Z116">IF(R116&lt;&gt;"",IF(R116=1,_xll.RiskPert(Variables!J$21,Variables!K$21,Variables!L$21),0),"")</f>
        <v>0</v>
      </c>
      <c r="AA116" s="1">
        <f t="shared" ca="1" si="32"/>
        <v>12755.176352158507</v>
      </c>
      <c r="AB116" s="1" cm="1">
        <f t="array" aca="1" ref="AB116" ca="1">IF(R116&lt;&gt;"",_xll.RiskUniform(Variables!J$23,Variables!L$23),"")</f>
        <v>20.863466410102241</v>
      </c>
      <c r="AC116" s="18">
        <f t="shared" ca="1" si="33"/>
        <v>12776.03981856861</v>
      </c>
      <c r="AD116" s="24">
        <f ca="1">IF(R116&lt;&gt;"",IF(AC116&lt;Variables!D$9,AC116-C116,0),"")</f>
        <v>0</v>
      </c>
      <c r="AE116" s="26">
        <f ca="1">IF(R116&lt;&gt;"",IF(AC116&lt;Variables!D$9,D116,0),"")</f>
        <v>0</v>
      </c>
      <c r="AF116" s="26">
        <f ca="1">IF(R116&lt;&gt;"",IF(AC116&lt;Variables!D$9,I116,0),"")</f>
        <v>0</v>
      </c>
      <c r="AG116" s="26">
        <f ca="1">IF(R116&lt;&gt;"",IF(AC116&lt;Variables!D$9,M116,0),"")</f>
        <v>0</v>
      </c>
      <c r="AH116" s="26">
        <f ca="1">IF(R116&lt;&gt;"",IF(AC116&lt;Variables!D$9,S116,0),"")</f>
        <v>0</v>
      </c>
      <c r="AI116" s="26">
        <f ca="1">IF(R116&lt;&gt;"",IF(AC116&lt;Variables!D$9,Y116,0),"")</f>
        <v>0</v>
      </c>
      <c r="AJ116" s="24">
        <f t="shared" ca="1" si="34"/>
        <v>0</v>
      </c>
      <c r="AK116" s="26">
        <f t="shared" ca="1" si="35"/>
        <v>0</v>
      </c>
      <c r="AL116" s="24">
        <f t="shared" ca="1" si="36"/>
        <v>0</v>
      </c>
      <c r="AM116" s="104" t="str">
        <f ca="1">IF(AND(R116&lt;"",AC116&lt;Variables!D$9),AC116/(7*24*60),"")</f>
        <v/>
      </c>
      <c r="AN116" s="18" t="str">
        <f t="shared" ca="1" si="37"/>
        <v/>
      </c>
      <c r="AO116" s="24" cm="1">
        <f t="array" aca="1" ref="AO116" ca="1">IF(R116&lt;&gt;"",_xll.RiskBinomial(1,Variables!D$16/100),0)</f>
        <v>0</v>
      </c>
    </row>
    <row r="117" spans="1:41" ht="15" thickBot="1" x14ac:dyDescent="0.4">
      <c r="A117" s="92">
        <v>88</v>
      </c>
      <c r="B117" s="17" cm="1">
        <f t="array" aca="1" ref="B117" ca="1">_xll.RiskExpon(Variables!M$8)</f>
        <v>150.86024198199249</v>
      </c>
      <c r="C117" s="18">
        <f t="shared" ca="1" si="19"/>
        <v>11856.161859418849</v>
      </c>
      <c r="D117" s="22">
        <f t="shared" ca="1" si="20"/>
        <v>289.32982681519388</v>
      </c>
      <c r="E117" s="17" cm="1">
        <f t="array" aca="1" ref="E117" ca="1">_xll.RiskPert(Variables!J$10,Variables!K$10,Variables!L$10)</f>
        <v>42.608838534403134</v>
      </c>
      <c r="F117" s="1">
        <f t="shared" ca="1" si="21"/>
        <v>12145.491686234043</v>
      </c>
      <c r="G117" s="1" cm="1">
        <f t="array" aca="1" ref="G117" ca="1">_xll.RiskUniform(Variables!J$12,Variables!L$12)</f>
        <v>61.678396964263086</v>
      </c>
      <c r="H117" s="18">
        <f t="shared" ca="1" si="22"/>
        <v>12207.170083198307</v>
      </c>
      <c r="I117" s="22">
        <f t="shared" ca="1" si="23"/>
        <v>0</v>
      </c>
      <c r="J117" s="17">
        <f t="shared" ca="1" si="24"/>
        <v>12207.170083198307</v>
      </c>
      <c r="K117" s="1" cm="1">
        <f t="array" aca="1" ref="K117" ca="1">_xll.RiskWeibull(Variables!J$14,Variables!K$14)</f>
        <v>90.759901029071543</v>
      </c>
      <c r="L117" s="18">
        <f t="shared" ca="1" si="25"/>
        <v>12297.929984227379</v>
      </c>
      <c r="M117" s="22">
        <f t="shared" ca="1" si="26"/>
        <v>61.269235563546317</v>
      </c>
      <c r="N117" s="17" cm="1">
        <f t="array" aca="1" ref="N117" ca="1">_xll.RiskGamma(Variables!J$16,1/Variables!L$16)</f>
        <v>61.269235563546175</v>
      </c>
      <c r="O117" s="1">
        <f t="shared" ca="1" si="27"/>
        <v>12359.199219790926</v>
      </c>
      <c r="P117" s="1" cm="1">
        <f t="array" aca="1" ref="P117" ca="1">_xll.RiskUniform(Variables!J$19,Variables!L$19)</f>
        <v>20.988136129540223</v>
      </c>
      <c r="Q117" s="18">
        <f t="shared" ca="1" si="28"/>
        <v>12380.187355920467</v>
      </c>
      <c r="R117" s="109">
        <f>IF(A117&lt;=(FLOOR(INT(Variables!D$10) / Variables!D$13, 1)*Variables!D$13),IF(R116=Variables!D$13,1,R116+1),"")</f>
        <v>8</v>
      </c>
      <c r="S117" s="110">
        <f t="shared" ca="1" si="29"/>
        <v>0</v>
      </c>
      <c r="T117" s="17">
        <f t="shared" ca="1" si="30"/>
        <v>12380.187355920467</v>
      </c>
      <c r="U117" s="1">
        <f ca="1">IF(R117&lt;&gt;"",INDEX(T117:T224, MATCH(Variables!D$13,R117:R224,0))-T117,"")</f>
        <v>0</v>
      </c>
      <c r="V117" s="1">
        <f>IF(R117&lt;&gt;"",IF(MOD(R117,Variables!D$13)=0,Variables!D$15,0),"")</f>
        <v>120</v>
      </c>
      <c r="W117" s="1">
        <f ca="1">IF(R117&lt;&gt;"",IF(R117=Variables!D$13,T117+V117,0),"")</f>
        <v>12500.187355920467</v>
      </c>
      <c r="X117" s="18">
        <f ca="1">IF(R117&lt;&gt;"",INDEX(W117:W216,MATCH(Variables!D$13,R117:R216,0)),"")</f>
        <v>12500.187355920467</v>
      </c>
      <c r="Y117" s="22">
        <f t="shared" ca="1" si="31"/>
        <v>275.85246264814305</v>
      </c>
      <c r="Z117" s="17" cm="1">
        <f t="array" ref="Z117">IF(R117&lt;&gt;"",IF(R117=1,_xll.RiskPert(Variables!J$21,Variables!K$21,Variables!L$21),0),"")</f>
        <v>0</v>
      </c>
      <c r="AA117" s="1">
        <f t="shared" ca="1" si="32"/>
        <v>12776.03981856861</v>
      </c>
      <c r="AB117" s="1" cm="1">
        <f t="array" aca="1" ref="AB117" ca="1">IF(R117&lt;&gt;"",_xll.RiskUniform(Variables!J$23,Variables!L$23),"")</f>
        <v>25.739554495131031</v>
      </c>
      <c r="AC117" s="18">
        <f t="shared" ca="1" si="33"/>
        <v>12801.77937306374</v>
      </c>
      <c r="AD117" s="24">
        <f ca="1">IF(R117&lt;&gt;"",IF(AC117&lt;Variables!D$9,AC117-C117,0),"")</f>
        <v>0</v>
      </c>
      <c r="AE117" s="26">
        <f ca="1">IF(R117&lt;&gt;"",IF(AC117&lt;Variables!D$9,D117,0),"")</f>
        <v>0</v>
      </c>
      <c r="AF117" s="26">
        <f ca="1">IF(R117&lt;&gt;"",IF(AC117&lt;Variables!D$9,I117,0),"")</f>
        <v>0</v>
      </c>
      <c r="AG117" s="26">
        <f ca="1">IF(R117&lt;&gt;"",IF(AC117&lt;Variables!D$9,M117,0),"")</f>
        <v>0</v>
      </c>
      <c r="AH117" s="26">
        <f ca="1">IF(R117&lt;&gt;"",IF(AC117&lt;Variables!D$9,S117,0),"")</f>
        <v>0</v>
      </c>
      <c r="AI117" s="26">
        <f ca="1">IF(R117&lt;&gt;"",IF(AC117&lt;Variables!D$9,Y117,0),"")</f>
        <v>0</v>
      </c>
      <c r="AJ117" s="24">
        <f t="shared" ca="1" si="34"/>
        <v>0</v>
      </c>
      <c r="AK117" s="26">
        <f t="shared" ca="1" si="35"/>
        <v>0</v>
      </c>
      <c r="AL117" s="24">
        <f t="shared" ca="1" si="36"/>
        <v>0</v>
      </c>
      <c r="AM117" s="104" t="str">
        <f ca="1">IF(AND(R117&lt;"",AC117&lt;Variables!D$9),AC117/(7*24*60),"")</f>
        <v/>
      </c>
      <c r="AN117" s="18" t="str">
        <f t="shared" ca="1" si="37"/>
        <v/>
      </c>
      <c r="AO117" s="24" cm="1">
        <f t="array" aca="1" ref="AO117" ca="1">IF(R117&lt;&gt;"",_xll.RiskBinomial(1,Variables!D$16/100),0)</f>
        <v>0</v>
      </c>
    </row>
    <row r="118" spans="1:41" ht="15" thickBot="1" x14ac:dyDescent="0.4">
      <c r="A118" s="92">
        <v>89</v>
      </c>
      <c r="B118" s="17" cm="1">
        <f t="array" aca="1" ref="B118" ca="1">_xll.RiskExpon(Variables!M$8)</f>
        <v>185.40662617122138</v>
      </c>
      <c r="C118" s="18">
        <f t="shared" ca="1" si="19"/>
        <v>12041.568485590071</v>
      </c>
      <c r="D118" s="22">
        <f t="shared" ca="1" si="20"/>
        <v>214.89288549693083</v>
      </c>
      <c r="E118" s="17" cm="1">
        <f t="array" aca="1" ref="E118" ca="1">_xll.RiskPert(Variables!J$10,Variables!K$10,Variables!L$10)</f>
        <v>49.291287888693809</v>
      </c>
      <c r="F118" s="1">
        <f t="shared" ca="1" si="21"/>
        <v>12256.461371087002</v>
      </c>
      <c r="G118" s="1" cm="1">
        <f t="array" aca="1" ref="G118" ca="1">_xll.RiskUniform(Variables!J$12,Variables!L$12)</f>
        <v>52.427075148705327</v>
      </c>
      <c r="H118" s="18">
        <f t="shared" ca="1" si="22"/>
        <v>12308.888446235707</v>
      </c>
      <c r="I118" s="22">
        <f t="shared" ca="1" si="23"/>
        <v>0</v>
      </c>
      <c r="J118" s="17">
        <f t="shared" ca="1" si="24"/>
        <v>12308.888446235707</v>
      </c>
      <c r="K118" s="1" cm="1">
        <f t="array" aca="1" ref="K118" ca="1">_xll.RiskWeibull(Variables!J$14,Variables!K$14)</f>
        <v>111.53419742958634</v>
      </c>
      <c r="L118" s="18">
        <f t="shared" ca="1" si="25"/>
        <v>12420.422643665293</v>
      </c>
      <c r="M118" s="22">
        <f t="shared" ca="1" si="26"/>
        <v>152.48585767910299</v>
      </c>
      <c r="N118" s="17" cm="1">
        <f t="array" aca="1" ref="N118" ca="1">_xll.RiskGamma(Variables!J$16,1/Variables!L$16)</f>
        <v>152.48585767910336</v>
      </c>
      <c r="O118" s="1">
        <f t="shared" ca="1" si="27"/>
        <v>12572.908501344396</v>
      </c>
      <c r="P118" s="1" cm="1">
        <f t="array" aca="1" ref="P118" ca="1">_xll.RiskUniform(Variables!J$19,Variables!L$19)</f>
        <v>18.214562600494379</v>
      </c>
      <c r="Q118" s="18">
        <f t="shared" ca="1" si="28"/>
        <v>12591.123063944891</v>
      </c>
      <c r="R118" s="109">
        <f>IF(A118&lt;=(FLOOR(INT(Variables!D$10) / Variables!D$13, 1)*Variables!D$13),IF(R117=Variables!D$13,1,R117+1),"")</f>
        <v>1</v>
      </c>
      <c r="S118" s="110">
        <f t="shared" ca="1" si="29"/>
        <v>678.42997089680102</v>
      </c>
      <c r="T118" s="17">
        <f t="shared" ca="1" si="30"/>
        <v>12591.123063944891</v>
      </c>
      <c r="U118" s="1">
        <f ca="1">IF(R118&lt;&gt;"",INDEX(T118:T225, MATCH(Variables!D$13,R118:R225,0))-T118,"")</f>
        <v>678.42997089680102</v>
      </c>
      <c r="V118" s="1">
        <f>IF(R118&lt;&gt;"",IF(MOD(R118,Variables!D$13)=0,Variables!D$15,0),"")</f>
        <v>0</v>
      </c>
      <c r="W118" s="1">
        <f>IF(R118&lt;&gt;"",IF(R118=Variables!D$13,T118+V118,0),"")</f>
        <v>0</v>
      </c>
      <c r="X118" s="18">
        <f ca="1">IF(R118&lt;&gt;"",INDEX(W118:W217,MATCH(Variables!D$13,R118:R217,0)),"")</f>
        <v>13389.553034841692</v>
      </c>
      <c r="Y118" s="22">
        <f t="shared" ca="1" si="31"/>
        <v>103.08715873684741</v>
      </c>
      <c r="Z118" s="17" cm="1">
        <f t="array" aca="1" ref="Z118" ca="1">IF(R118&lt;&gt;"",IF(R118=1,_xll.RiskPert(Variables!J$21,Variables!K$21,Variables!L$21),0),"")</f>
        <v>103.08715873684685</v>
      </c>
      <c r="AA118" s="1">
        <f t="shared" ca="1" si="32"/>
        <v>13492.64019357854</v>
      </c>
      <c r="AB118" s="1" cm="1">
        <f t="array" aca="1" ref="AB118" ca="1">IF(R118&lt;&gt;"",_xll.RiskUniform(Variables!J$23,Variables!L$23),"")</f>
        <v>20.127403050327615</v>
      </c>
      <c r="AC118" s="18">
        <f t="shared" ca="1" si="33"/>
        <v>13512.767596628868</v>
      </c>
      <c r="AD118" s="24">
        <f ca="1">IF(R118&lt;&gt;"",IF(AC118&lt;Variables!D$9,AC118-C118,0),"")</f>
        <v>0</v>
      </c>
      <c r="AE118" s="26">
        <f ca="1">IF(R118&lt;&gt;"",IF(AC118&lt;Variables!D$9,D118,0),"")</f>
        <v>0</v>
      </c>
      <c r="AF118" s="26">
        <f ca="1">IF(R118&lt;&gt;"",IF(AC118&lt;Variables!D$9,I118,0),"")</f>
        <v>0</v>
      </c>
      <c r="AG118" s="26">
        <f ca="1">IF(R118&lt;&gt;"",IF(AC118&lt;Variables!D$9,M118,0),"")</f>
        <v>0</v>
      </c>
      <c r="AH118" s="26">
        <f ca="1">IF(R118&lt;&gt;"",IF(AC118&lt;Variables!D$9,S118,0),"")</f>
        <v>0</v>
      </c>
      <c r="AI118" s="26">
        <f ca="1">IF(R118&lt;&gt;"",IF(AC118&lt;Variables!D$9,Y118,0),"")</f>
        <v>0</v>
      </c>
      <c r="AJ118" s="24">
        <f t="shared" ca="1" si="34"/>
        <v>0</v>
      </c>
      <c r="AK118" s="26">
        <f t="shared" ca="1" si="35"/>
        <v>0</v>
      </c>
      <c r="AL118" s="24">
        <f t="shared" ca="1" si="36"/>
        <v>0</v>
      </c>
      <c r="AM118" s="104" t="str">
        <f ca="1">IF(AND(R118&lt;"",AC118&lt;Variables!D$9),AC118/(7*24*60),"")</f>
        <v/>
      </c>
      <c r="AN118" s="18" t="str">
        <f t="shared" ca="1" si="37"/>
        <v/>
      </c>
      <c r="AO118" s="24" cm="1">
        <f t="array" aca="1" ref="AO118" ca="1">IF(R118&lt;&gt;"",_xll.RiskBinomial(1,Variables!D$16/100),0)</f>
        <v>0</v>
      </c>
    </row>
    <row r="119" spans="1:41" ht="15" thickBot="1" x14ac:dyDescent="0.4">
      <c r="A119" s="92">
        <v>90</v>
      </c>
      <c r="B119" s="17" cm="1">
        <f t="array" aca="1" ref="B119" ca="1">_xll.RiskExpon(Variables!M$8)</f>
        <v>42.698638229455248</v>
      </c>
      <c r="C119" s="18">
        <f t="shared" ca="1" si="19"/>
        <v>12084.267123819525</v>
      </c>
      <c r="D119" s="22">
        <f t="shared" ca="1" si="20"/>
        <v>271.29109104708914</v>
      </c>
      <c r="E119" s="17" cm="1">
        <f t="array" aca="1" ref="E119" ca="1">_xll.RiskPert(Variables!J$10,Variables!K$10,Variables!L$10)</f>
        <v>46.669768630906411</v>
      </c>
      <c r="F119" s="1">
        <f t="shared" ca="1" si="21"/>
        <v>12355.558214866614</v>
      </c>
      <c r="G119" s="1" cm="1">
        <f t="array" aca="1" ref="G119" ca="1">_xll.RiskUniform(Variables!J$12,Variables!L$12)</f>
        <v>63.149320200299599</v>
      </c>
      <c r="H119" s="18">
        <f t="shared" ca="1" si="22"/>
        <v>12418.707535066915</v>
      </c>
      <c r="I119" s="22">
        <f t="shared" ca="1" si="23"/>
        <v>0</v>
      </c>
      <c r="J119" s="17">
        <f t="shared" ca="1" si="24"/>
        <v>12418.707535066915</v>
      </c>
      <c r="K119" s="1" cm="1">
        <f t="array" aca="1" ref="K119" ca="1">_xll.RiskWeibull(Variables!J$14,Variables!K$14)</f>
        <v>116.55341702710453</v>
      </c>
      <c r="L119" s="18">
        <f t="shared" ca="1" si="25"/>
        <v>12535.260952094019</v>
      </c>
      <c r="M119" s="22">
        <f t="shared" ca="1" si="26"/>
        <v>97.383409226653384</v>
      </c>
      <c r="N119" s="17" cm="1">
        <f t="array" aca="1" ref="N119" ca="1">_xll.RiskGamma(Variables!J$16,1/Variables!L$16)</f>
        <v>97.383409226652731</v>
      </c>
      <c r="O119" s="1">
        <f t="shared" ca="1" si="27"/>
        <v>12632.644361320672</v>
      </c>
      <c r="P119" s="1" cm="1">
        <f t="array" aca="1" ref="P119" ca="1">_xll.RiskUniform(Variables!J$19,Variables!L$19)</f>
        <v>18.237887807517641</v>
      </c>
      <c r="Q119" s="18">
        <f t="shared" ca="1" si="28"/>
        <v>12650.88224912819</v>
      </c>
      <c r="R119" s="109">
        <f>IF(A119&lt;=(FLOOR(INT(Variables!D$10) / Variables!D$13, 1)*Variables!D$13),IF(R118=Variables!D$13,1,R118+1),"")</f>
        <v>2</v>
      </c>
      <c r="S119" s="110">
        <f t="shared" ca="1" si="29"/>
        <v>618.67078571350248</v>
      </c>
      <c r="T119" s="17">
        <f t="shared" ca="1" si="30"/>
        <v>12650.88224912819</v>
      </c>
      <c r="U119" s="1">
        <f ca="1">IF(R119&lt;&gt;"",INDEX(T119:T226, MATCH(Variables!D$13,R119:R226,0))-T119,"")</f>
        <v>618.67078571350248</v>
      </c>
      <c r="V119" s="1">
        <f>IF(R119&lt;&gt;"",IF(MOD(R119,Variables!D$13)=0,Variables!D$15,0),"")</f>
        <v>0</v>
      </c>
      <c r="W119" s="1">
        <f>IF(R119&lt;&gt;"",IF(R119=Variables!D$13,T119+V119,0),"")</f>
        <v>0</v>
      </c>
      <c r="X119" s="18">
        <f ca="1">IF(R119&lt;&gt;"",INDEX(W119:W218,MATCH(Variables!D$13,R119:R218,0)),"")</f>
        <v>13389.553034841692</v>
      </c>
      <c r="Y119" s="22">
        <f t="shared" ca="1" si="31"/>
        <v>123.21456178717563</v>
      </c>
      <c r="Z119" s="17" cm="1">
        <f t="array" ref="Z119">IF(R119&lt;&gt;"",IF(R119=1,_xll.RiskPert(Variables!J$21,Variables!K$21,Variables!L$21),0),"")</f>
        <v>0</v>
      </c>
      <c r="AA119" s="1">
        <f t="shared" ca="1" si="32"/>
        <v>13512.767596628868</v>
      </c>
      <c r="AB119" s="1" cm="1">
        <f t="array" aca="1" ref="AB119" ca="1">IF(R119&lt;&gt;"",_xll.RiskUniform(Variables!J$23,Variables!L$23),"")</f>
        <v>21.287572987316025</v>
      </c>
      <c r="AC119" s="18">
        <f t="shared" ca="1" si="33"/>
        <v>13534.055169616184</v>
      </c>
      <c r="AD119" s="24">
        <f ca="1">IF(R119&lt;&gt;"",IF(AC119&lt;Variables!D$9,AC119-C119,0),"")</f>
        <v>0</v>
      </c>
      <c r="AE119" s="26">
        <f ca="1">IF(R119&lt;&gt;"",IF(AC119&lt;Variables!D$9,D119,0),"")</f>
        <v>0</v>
      </c>
      <c r="AF119" s="26">
        <f ca="1">IF(R119&lt;&gt;"",IF(AC119&lt;Variables!D$9,I119,0),"")</f>
        <v>0</v>
      </c>
      <c r="AG119" s="26">
        <f ca="1">IF(R119&lt;&gt;"",IF(AC119&lt;Variables!D$9,M119,0),"")</f>
        <v>0</v>
      </c>
      <c r="AH119" s="26">
        <f ca="1">IF(R119&lt;&gt;"",IF(AC119&lt;Variables!D$9,S119,0),"")</f>
        <v>0</v>
      </c>
      <c r="AI119" s="26">
        <f ca="1">IF(R119&lt;&gt;"",IF(AC119&lt;Variables!D$9,Y119,0),"")</f>
        <v>0</v>
      </c>
      <c r="AJ119" s="24">
        <f t="shared" ca="1" si="34"/>
        <v>0</v>
      </c>
      <c r="AK119" s="26">
        <f t="shared" ca="1" si="35"/>
        <v>0</v>
      </c>
      <c r="AL119" s="24">
        <f t="shared" ca="1" si="36"/>
        <v>0</v>
      </c>
      <c r="AM119" s="104" t="str">
        <f ca="1">IF(AND(R119&lt;"",AC119&lt;Variables!D$9),AC119/(7*24*60),"")</f>
        <v/>
      </c>
      <c r="AN119" s="18" t="str">
        <f t="shared" ca="1" si="37"/>
        <v/>
      </c>
      <c r="AO119" s="24" cm="1">
        <f t="array" aca="1" ref="AO119" ca="1">IF(R119&lt;&gt;"",_xll.RiskBinomial(1,Variables!D$16/100),0)</f>
        <v>1</v>
      </c>
    </row>
    <row r="120" spans="1:41" ht="15" thickBot="1" x14ac:dyDescent="0.4">
      <c r="A120" s="92">
        <v>91</v>
      </c>
      <c r="B120" s="17" cm="1">
        <f t="array" aca="1" ref="B120" ca="1">_xll.RiskExpon(Variables!M$8)</f>
        <v>49.791165478342229</v>
      </c>
      <c r="C120" s="18">
        <f t="shared" ca="1" si="19"/>
        <v>12134.058289297867</v>
      </c>
      <c r="D120" s="22">
        <f t="shared" ca="1" si="20"/>
        <v>327.66229230089994</v>
      </c>
      <c r="E120" s="17" cm="1">
        <f t="array" aca="1" ref="E120" ca="1">_xll.RiskPert(Variables!J$10,Variables!K$10,Variables!L$10)</f>
        <v>43.013046531852339</v>
      </c>
      <c r="F120" s="1">
        <f t="shared" ca="1" si="21"/>
        <v>12461.720581598767</v>
      </c>
      <c r="G120" s="1" cm="1">
        <f t="array" aca="1" ref="G120" ca="1">_xll.RiskUniform(Variables!J$12,Variables!L$12)</f>
        <v>57.310390448222194</v>
      </c>
      <c r="H120" s="18">
        <f t="shared" ca="1" si="22"/>
        <v>12519.030972046989</v>
      </c>
      <c r="I120" s="22">
        <f t="shared" ca="1" si="23"/>
        <v>0</v>
      </c>
      <c r="J120" s="17">
        <f t="shared" ca="1" si="24"/>
        <v>12519.030972046989</v>
      </c>
      <c r="K120" s="1" cm="1">
        <f t="array" aca="1" ref="K120" ca="1">_xll.RiskWeibull(Variables!J$14,Variables!K$14)</f>
        <v>102.64416985691778</v>
      </c>
      <c r="L120" s="18">
        <f t="shared" ca="1" si="25"/>
        <v>12621.675141903906</v>
      </c>
      <c r="M120" s="22">
        <f t="shared" ca="1" si="26"/>
        <v>86.595095537692032</v>
      </c>
      <c r="N120" s="17" cm="1">
        <f t="array" aca="1" ref="N120" ca="1">_xll.RiskGamma(Variables!J$16,1/Variables!L$16)</f>
        <v>86.595095537692131</v>
      </c>
      <c r="O120" s="1">
        <f t="shared" ca="1" si="27"/>
        <v>12708.270237441599</v>
      </c>
      <c r="P120" s="1" cm="1">
        <f t="array" aca="1" ref="P120" ca="1">_xll.RiskUniform(Variables!J$19,Variables!L$19)</f>
        <v>15.810760910771618</v>
      </c>
      <c r="Q120" s="18">
        <f t="shared" ca="1" si="28"/>
        <v>12724.08099835237</v>
      </c>
      <c r="R120" s="109">
        <f>IF(A120&lt;=(FLOOR(INT(Variables!D$10) / Variables!D$13, 1)*Variables!D$13),IF(R119=Variables!D$13,1,R119+1),"")</f>
        <v>3</v>
      </c>
      <c r="S120" s="110">
        <f t="shared" ca="1" si="29"/>
        <v>545.47203648932191</v>
      </c>
      <c r="T120" s="17">
        <f t="shared" ca="1" si="30"/>
        <v>12724.08099835237</v>
      </c>
      <c r="U120" s="1">
        <f ca="1">IF(R120&lt;&gt;"",INDEX(T120:T227, MATCH(Variables!D$13,R120:R227,0))-T120,"")</f>
        <v>545.47203648932191</v>
      </c>
      <c r="V120" s="1">
        <f>IF(R120&lt;&gt;"",IF(MOD(R120,Variables!D$13)=0,Variables!D$15,0),"")</f>
        <v>0</v>
      </c>
      <c r="W120" s="1">
        <f>IF(R120&lt;&gt;"",IF(R120=Variables!D$13,T120+V120,0),"")</f>
        <v>0</v>
      </c>
      <c r="X120" s="18">
        <f ca="1">IF(R120&lt;&gt;"",INDEX(W120:W219,MATCH(Variables!D$13,R120:R219,0)),"")</f>
        <v>13389.553034841692</v>
      </c>
      <c r="Y120" s="22">
        <f t="shared" ca="1" si="31"/>
        <v>144.50213477449142</v>
      </c>
      <c r="Z120" s="17" cm="1">
        <f t="array" ref="Z120">IF(R120&lt;&gt;"",IF(R120=1,_xll.RiskPert(Variables!J$21,Variables!K$21,Variables!L$21),0),"")</f>
        <v>0</v>
      </c>
      <c r="AA120" s="1">
        <f t="shared" ca="1" si="32"/>
        <v>13534.055169616184</v>
      </c>
      <c r="AB120" s="1" cm="1">
        <f t="array" aca="1" ref="AB120" ca="1">IF(R120&lt;&gt;"",_xll.RiskUniform(Variables!J$23,Variables!L$23),"")</f>
        <v>25.968013848526141</v>
      </c>
      <c r="AC120" s="18">
        <f t="shared" ca="1" si="33"/>
        <v>13560.023183464709</v>
      </c>
      <c r="AD120" s="24">
        <f ca="1">IF(R120&lt;&gt;"",IF(AC120&lt;Variables!D$9,AC120-C120,0),"")</f>
        <v>0</v>
      </c>
      <c r="AE120" s="26">
        <f ca="1">IF(R120&lt;&gt;"",IF(AC120&lt;Variables!D$9,D120,0),"")</f>
        <v>0</v>
      </c>
      <c r="AF120" s="26">
        <f ca="1">IF(R120&lt;&gt;"",IF(AC120&lt;Variables!D$9,I120,0),"")</f>
        <v>0</v>
      </c>
      <c r="AG120" s="26">
        <f ca="1">IF(R120&lt;&gt;"",IF(AC120&lt;Variables!D$9,M120,0),"")</f>
        <v>0</v>
      </c>
      <c r="AH120" s="26">
        <f ca="1">IF(R120&lt;&gt;"",IF(AC120&lt;Variables!D$9,S120,0),"")</f>
        <v>0</v>
      </c>
      <c r="AI120" s="26">
        <f ca="1">IF(R120&lt;&gt;"",IF(AC120&lt;Variables!D$9,Y120,0),"")</f>
        <v>0</v>
      </c>
      <c r="AJ120" s="24">
        <f t="shared" ca="1" si="34"/>
        <v>0</v>
      </c>
      <c r="AK120" s="26">
        <f t="shared" ca="1" si="35"/>
        <v>0</v>
      </c>
      <c r="AL120" s="24">
        <f t="shared" ca="1" si="36"/>
        <v>0</v>
      </c>
      <c r="AM120" s="104" t="str">
        <f ca="1">IF(AND(R120&lt;"",AC120&lt;Variables!D$9),AC120/(7*24*60),"")</f>
        <v/>
      </c>
      <c r="AN120" s="18" t="str">
        <f t="shared" ca="1" si="37"/>
        <v/>
      </c>
      <c r="AO120" s="24" cm="1">
        <f t="array" aca="1" ref="AO120" ca="1">IF(R120&lt;&gt;"",_xll.RiskBinomial(1,Variables!D$16/100),0)</f>
        <v>0</v>
      </c>
    </row>
    <row r="121" spans="1:41" ht="15" thickBot="1" x14ac:dyDescent="0.4">
      <c r="A121" s="92">
        <v>92</v>
      </c>
      <c r="B121" s="17" cm="1">
        <f t="array" aca="1" ref="B121" ca="1">_xll.RiskExpon(Variables!M$8)</f>
        <v>15.391068695487048</v>
      </c>
      <c r="C121" s="18">
        <f t="shared" ca="1" si="19"/>
        <v>12149.449357993355</v>
      </c>
      <c r="D121" s="22">
        <f t="shared" ca="1" si="20"/>
        <v>415.18955252620799</v>
      </c>
      <c r="E121" s="17" cm="1">
        <f t="array" aca="1" ref="E121" ca="1">_xll.RiskPert(Variables!J$10,Variables!K$10,Variables!L$10)</f>
        <v>45.607938472574673</v>
      </c>
      <c r="F121" s="1">
        <f t="shared" ca="1" si="21"/>
        <v>12564.638910519563</v>
      </c>
      <c r="G121" s="1" cm="1">
        <f t="array" aca="1" ref="G121" ca="1">_xll.RiskUniform(Variables!J$12,Variables!L$12)</f>
        <v>54.460587180262358</v>
      </c>
      <c r="H121" s="18">
        <f t="shared" ca="1" si="22"/>
        <v>12619.099497699826</v>
      </c>
      <c r="I121" s="22">
        <f t="shared" ca="1" si="23"/>
        <v>0</v>
      </c>
      <c r="J121" s="17">
        <f t="shared" ca="1" si="24"/>
        <v>12619.099497699826</v>
      </c>
      <c r="K121" s="1" cm="1">
        <f t="array" aca="1" ref="K121" ca="1">_xll.RiskWeibull(Variables!J$14,Variables!K$14)</f>
        <v>82.80197308450164</v>
      </c>
      <c r="L121" s="18">
        <f t="shared" ca="1" si="25"/>
        <v>12701.901470784327</v>
      </c>
      <c r="M121" s="22">
        <f t="shared" ca="1" si="26"/>
        <v>119.76823171424439</v>
      </c>
      <c r="N121" s="17" cm="1">
        <f t="array" aca="1" ref="N121" ca="1">_xll.RiskGamma(Variables!J$16,1/Variables!L$16)</f>
        <v>119.76823171424378</v>
      </c>
      <c r="O121" s="1">
        <f t="shared" ca="1" si="27"/>
        <v>12821.669702498571</v>
      </c>
      <c r="P121" s="1" cm="1">
        <f t="array" aca="1" ref="P121" ca="1">_xll.RiskUniform(Variables!J$19,Variables!L$19)</f>
        <v>18.86831834242901</v>
      </c>
      <c r="Q121" s="18">
        <f t="shared" ca="1" si="28"/>
        <v>12840.538020841001</v>
      </c>
      <c r="R121" s="109">
        <f>IF(A121&lt;=(FLOOR(INT(Variables!D$10) / Variables!D$13, 1)*Variables!D$13),IF(R120=Variables!D$13,1,R120+1),"")</f>
        <v>4</v>
      </c>
      <c r="S121" s="110">
        <f t="shared" ca="1" si="29"/>
        <v>429.01501400069174</v>
      </c>
      <c r="T121" s="17">
        <f t="shared" ca="1" si="30"/>
        <v>12840.538020841001</v>
      </c>
      <c r="U121" s="1">
        <f ca="1">IF(R121&lt;&gt;"",INDEX(T121:T228, MATCH(Variables!D$13,R121:R228,0))-T121,"")</f>
        <v>429.01501400069174</v>
      </c>
      <c r="V121" s="1">
        <f>IF(R121&lt;&gt;"",IF(MOD(R121,Variables!D$13)=0,Variables!D$15,0),"")</f>
        <v>0</v>
      </c>
      <c r="W121" s="1">
        <f>IF(R121&lt;&gt;"",IF(R121=Variables!D$13,T121+V121,0),"")</f>
        <v>0</v>
      </c>
      <c r="X121" s="18">
        <f ca="1">IF(R121&lt;&gt;"",INDEX(W121:W220,MATCH(Variables!D$13,R121:R220,0)),"")</f>
        <v>13389.553034841692</v>
      </c>
      <c r="Y121" s="22">
        <f t="shared" ca="1" si="31"/>
        <v>170.47014862301694</v>
      </c>
      <c r="Z121" s="17" cm="1">
        <f t="array" ref="Z121">IF(R121&lt;&gt;"",IF(R121=1,_xll.RiskPert(Variables!J$21,Variables!K$21,Variables!L$21),0),"")</f>
        <v>0</v>
      </c>
      <c r="AA121" s="1">
        <f t="shared" ca="1" si="32"/>
        <v>13560.023183464709</v>
      </c>
      <c r="AB121" s="1" cm="1">
        <f t="array" aca="1" ref="AB121" ca="1">IF(R121&lt;&gt;"",_xll.RiskUniform(Variables!J$23,Variables!L$23),"")</f>
        <v>27.325309017162816</v>
      </c>
      <c r="AC121" s="18">
        <f t="shared" ca="1" si="33"/>
        <v>13587.348492481871</v>
      </c>
      <c r="AD121" s="24">
        <f ca="1">IF(R121&lt;&gt;"",IF(AC121&lt;Variables!D$9,AC121-C121,0),"")</f>
        <v>0</v>
      </c>
      <c r="AE121" s="26">
        <f ca="1">IF(R121&lt;&gt;"",IF(AC121&lt;Variables!D$9,D121,0),"")</f>
        <v>0</v>
      </c>
      <c r="AF121" s="26">
        <f ca="1">IF(R121&lt;&gt;"",IF(AC121&lt;Variables!D$9,I121,0),"")</f>
        <v>0</v>
      </c>
      <c r="AG121" s="26">
        <f ca="1">IF(R121&lt;&gt;"",IF(AC121&lt;Variables!D$9,M121,0),"")</f>
        <v>0</v>
      </c>
      <c r="AH121" s="26">
        <f ca="1">IF(R121&lt;&gt;"",IF(AC121&lt;Variables!D$9,S121,0),"")</f>
        <v>0</v>
      </c>
      <c r="AI121" s="26">
        <f ca="1">IF(R121&lt;&gt;"",IF(AC121&lt;Variables!D$9,Y121,0),"")</f>
        <v>0</v>
      </c>
      <c r="AJ121" s="24">
        <f t="shared" ca="1" si="34"/>
        <v>0</v>
      </c>
      <c r="AK121" s="26">
        <f t="shared" ca="1" si="35"/>
        <v>0</v>
      </c>
      <c r="AL121" s="24">
        <f t="shared" ca="1" si="36"/>
        <v>0</v>
      </c>
      <c r="AM121" s="104" t="str">
        <f ca="1">IF(AND(R121&lt;"",AC121&lt;Variables!D$9),AC121/(7*24*60),"")</f>
        <v/>
      </c>
      <c r="AN121" s="18" t="str">
        <f t="shared" ca="1" si="37"/>
        <v/>
      </c>
      <c r="AO121" s="24" cm="1">
        <f t="array" aca="1" ref="AO121" ca="1">IF(R121&lt;&gt;"",_xll.RiskBinomial(1,Variables!D$16/100),0)</f>
        <v>0</v>
      </c>
    </row>
    <row r="122" spans="1:41" ht="15" thickBot="1" x14ac:dyDescent="0.4">
      <c r="A122" s="92">
        <v>93</v>
      </c>
      <c r="B122" s="17" cm="1">
        <f t="array" aca="1" ref="B122" ca="1">_xll.RiskExpon(Variables!M$8)</f>
        <v>63.625568485581255</v>
      </c>
      <c r="C122" s="18">
        <f t="shared" ca="1" si="19"/>
        <v>12213.074926478936</v>
      </c>
      <c r="D122" s="22">
        <f t="shared" ca="1" si="20"/>
        <v>463.93662609757121</v>
      </c>
      <c r="E122" s="17" cm="1">
        <f t="array" aca="1" ref="E122" ca="1">_xll.RiskPert(Variables!J$10,Variables!K$10,Variables!L$10)</f>
        <v>57.912054876681026</v>
      </c>
      <c r="F122" s="1">
        <f t="shared" ca="1" si="21"/>
        <v>12677.011552576507</v>
      </c>
      <c r="G122" s="1" cm="1">
        <f t="array" aca="1" ref="G122" ca="1">_xll.RiskUniform(Variables!J$12,Variables!L$12)</f>
        <v>66.131833840874037</v>
      </c>
      <c r="H122" s="18">
        <f t="shared" ca="1" si="22"/>
        <v>12743.143386417381</v>
      </c>
      <c r="I122" s="22">
        <f t="shared" ca="1" si="23"/>
        <v>0</v>
      </c>
      <c r="J122" s="17">
        <f t="shared" ca="1" si="24"/>
        <v>12743.143386417381</v>
      </c>
      <c r="K122" s="1" cm="1">
        <f t="array" aca="1" ref="K122" ca="1">_xll.RiskWeibull(Variables!J$14,Variables!K$14)</f>
        <v>106.33875186117892</v>
      </c>
      <c r="L122" s="18">
        <f t="shared" ca="1" si="25"/>
        <v>12849.482138278559</v>
      </c>
      <c r="M122" s="22">
        <f t="shared" ca="1" si="26"/>
        <v>95.648355998759143</v>
      </c>
      <c r="N122" s="17" cm="1">
        <f t="array" aca="1" ref="N122" ca="1">_xll.RiskGamma(Variables!J$16,1/Variables!L$16)</f>
        <v>95.648355998759087</v>
      </c>
      <c r="O122" s="1">
        <f t="shared" ca="1" si="27"/>
        <v>12945.130494277319</v>
      </c>
      <c r="P122" s="1" cm="1">
        <f t="array" aca="1" ref="P122" ca="1">_xll.RiskUniform(Variables!J$19,Variables!L$19)</f>
        <v>24.797481627498321</v>
      </c>
      <c r="Q122" s="18">
        <f t="shared" ca="1" si="28"/>
        <v>12969.927975904817</v>
      </c>
      <c r="R122" s="109">
        <f>IF(A122&lt;=(FLOOR(INT(Variables!D$10) / Variables!D$13, 1)*Variables!D$13),IF(R121=Variables!D$13,1,R121+1),"")</f>
        <v>5</v>
      </c>
      <c r="S122" s="110">
        <f t="shared" ca="1" si="29"/>
        <v>299.62505893687558</v>
      </c>
      <c r="T122" s="17">
        <f t="shared" ca="1" si="30"/>
        <v>12969.927975904817</v>
      </c>
      <c r="U122" s="1">
        <f ca="1">IF(R122&lt;&gt;"",INDEX(T122:T229, MATCH(Variables!D$13,R122:R229,0))-T122,"")</f>
        <v>299.62505893687558</v>
      </c>
      <c r="V122" s="1">
        <f>IF(R122&lt;&gt;"",IF(MOD(R122,Variables!D$13)=0,Variables!D$15,0),"")</f>
        <v>0</v>
      </c>
      <c r="W122" s="1">
        <f>IF(R122&lt;&gt;"",IF(R122=Variables!D$13,T122+V122,0),"")</f>
        <v>0</v>
      </c>
      <c r="X122" s="18">
        <f ca="1">IF(R122&lt;&gt;"",INDEX(W122:W221,MATCH(Variables!D$13,R122:R221,0)),"")</f>
        <v>13389.553034841692</v>
      </c>
      <c r="Y122" s="22">
        <f t="shared" ca="1" si="31"/>
        <v>197.79545764017894</v>
      </c>
      <c r="Z122" s="17" cm="1">
        <f t="array" ref="Z122">IF(R122&lt;&gt;"",IF(R122=1,_xll.RiskPert(Variables!J$21,Variables!K$21,Variables!L$21),0),"")</f>
        <v>0</v>
      </c>
      <c r="AA122" s="1">
        <f t="shared" ca="1" si="32"/>
        <v>13587.348492481871</v>
      </c>
      <c r="AB122" s="1" cm="1">
        <f t="array" aca="1" ref="AB122" ca="1">IF(R122&lt;&gt;"",_xll.RiskUniform(Variables!J$23,Variables!L$23),"")</f>
        <v>20.598709455518499</v>
      </c>
      <c r="AC122" s="18">
        <f t="shared" ca="1" si="33"/>
        <v>13607.94720193739</v>
      </c>
      <c r="AD122" s="24">
        <f ca="1">IF(R122&lt;&gt;"",IF(AC122&lt;Variables!D$9,AC122-C122,0),"")</f>
        <v>0</v>
      </c>
      <c r="AE122" s="26">
        <f ca="1">IF(R122&lt;&gt;"",IF(AC122&lt;Variables!D$9,D122,0),"")</f>
        <v>0</v>
      </c>
      <c r="AF122" s="26">
        <f ca="1">IF(R122&lt;&gt;"",IF(AC122&lt;Variables!D$9,I122,0),"")</f>
        <v>0</v>
      </c>
      <c r="AG122" s="26">
        <f ca="1">IF(R122&lt;&gt;"",IF(AC122&lt;Variables!D$9,M122,0),"")</f>
        <v>0</v>
      </c>
      <c r="AH122" s="26">
        <f ca="1">IF(R122&lt;&gt;"",IF(AC122&lt;Variables!D$9,S122,0),"")</f>
        <v>0</v>
      </c>
      <c r="AI122" s="26">
        <f ca="1">IF(R122&lt;&gt;"",IF(AC122&lt;Variables!D$9,Y122,0),"")</f>
        <v>0</v>
      </c>
      <c r="AJ122" s="24">
        <f t="shared" ca="1" si="34"/>
        <v>0</v>
      </c>
      <c r="AK122" s="26">
        <f t="shared" ca="1" si="35"/>
        <v>0</v>
      </c>
      <c r="AL122" s="24">
        <f t="shared" ca="1" si="36"/>
        <v>0</v>
      </c>
      <c r="AM122" s="104" t="str">
        <f ca="1">IF(AND(R122&lt;"",AC122&lt;Variables!D$9),AC122/(7*24*60),"")</f>
        <v/>
      </c>
      <c r="AN122" s="18" t="str">
        <f t="shared" ca="1" si="37"/>
        <v/>
      </c>
      <c r="AO122" s="24" cm="1">
        <f t="array" aca="1" ref="AO122" ca="1">IF(R122&lt;&gt;"",_xll.RiskBinomial(1,Variables!D$16/100),0)</f>
        <v>0</v>
      </c>
    </row>
    <row r="123" spans="1:41" ht="15" thickBot="1" x14ac:dyDescent="0.4">
      <c r="A123" s="92">
        <v>94</v>
      </c>
      <c r="B123" s="17" cm="1">
        <f t="array" aca="1" ref="B123" ca="1">_xll.RiskExpon(Variables!M$8)</f>
        <v>318.0481141480887</v>
      </c>
      <c r="C123" s="18">
        <f t="shared" ca="1" si="19"/>
        <v>12531.123040627024</v>
      </c>
      <c r="D123" s="22">
        <f t="shared" ca="1" si="20"/>
        <v>260.87110787266101</v>
      </c>
      <c r="E123" s="17" cm="1">
        <f t="array" aca="1" ref="E123" ca="1">_xll.RiskPert(Variables!J$10,Variables!K$10,Variables!L$10)</f>
        <v>48.850762082302992</v>
      </c>
      <c r="F123" s="1">
        <f t="shared" ca="1" si="21"/>
        <v>12791.994148499685</v>
      </c>
      <c r="G123" s="1" cm="1">
        <f t="array" aca="1" ref="G123" ca="1">_xll.RiskUniform(Variables!J$12,Variables!L$12)</f>
        <v>61.440540544027257</v>
      </c>
      <c r="H123" s="18">
        <f t="shared" ca="1" si="22"/>
        <v>12853.434689043712</v>
      </c>
      <c r="I123" s="22">
        <f t="shared" ca="1" si="23"/>
        <v>0</v>
      </c>
      <c r="J123" s="17">
        <f t="shared" ca="1" si="24"/>
        <v>12853.434689043712</v>
      </c>
      <c r="K123" s="1" cm="1">
        <f t="array" aca="1" ref="K123" ca="1">_xll.RiskWeibull(Variables!J$14,Variables!K$14)</f>
        <v>114.73539760498213</v>
      </c>
      <c r="L123" s="18">
        <f t="shared" ca="1" si="25"/>
        <v>12968.170086648694</v>
      </c>
      <c r="M123" s="22">
        <f t="shared" ca="1" si="26"/>
        <v>232.34147142804977</v>
      </c>
      <c r="N123" s="17" cm="1">
        <f t="array" aca="1" ref="N123" ca="1">_xll.RiskGamma(Variables!J$16,1/Variables!L$16)</f>
        <v>232.34147142804935</v>
      </c>
      <c r="O123" s="1">
        <f t="shared" ca="1" si="27"/>
        <v>13200.511558076743</v>
      </c>
      <c r="P123" s="1" cm="1">
        <f t="array" aca="1" ref="P123" ca="1">_xll.RiskUniform(Variables!J$19,Variables!L$19)</f>
        <v>18.663139078915798</v>
      </c>
      <c r="Q123" s="18">
        <f t="shared" ca="1" si="28"/>
        <v>13219.174697155659</v>
      </c>
      <c r="R123" s="109">
        <f>IF(A123&lt;=(FLOOR(INT(Variables!D$10) / Variables!D$13, 1)*Variables!D$13),IF(R122=Variables!D$13,1,R122+1),"")</f>
        <v>6</v>
      </c>
      <c r="S123" s="110">
        <f t="shared" ca="1" si="29"/>
        <v>50.378337686033774</v>
      </c>
      <c r="T123" s="17">
        <f t="shared" ca="1" si="30"/>
        <v>13219.174697155659</v>
      </c>
      <c r="U123" s="1">
        <f ca="1">IF(R123&lt;&gt;"",INDEX(T123:T230, MATCH(Variables!D$13,R123:R230,0))-T123,"")</f>
        <v>50.378337686033774</v>
      </c>
      <c r="V123" s="1">
        <f>IF(R123&lt;&gt;"",IF(MOD(R123,Variables!D$13)=0,Variables!D$15,0),"")</f>
        <v>0</v>
      </c>
      <c r="W123" s="1">
        <f>IF(R123&lt;&gt;"",IF(R123=Variables!D$13,T123+V123,0),"")</f>
        <v>0</v>
      </c>
      <c r="X123" s="18">
        <f ca="1">IF(R123&lt;&gt;"",INDEX(W123:W222,MATCH(Variables!D$13,R123:R222,0)),"")</f>
        <v>13389.553034841692</v>
      </c>
      <c r="Y123" s="22">
        <f t="shared" ca="1" si="31"/>
        <v>218.39416709569741</v>
      </c>
      <c r="Z123" s="17" cm="1">
        <f t="array" ref="Z123">IF(R123&lt;&gt;"",IF(R123=1,_xll.RiskPert(Variables!J$21,Variables!K$21,Variables!L$21),0),"")</f>
        <v>0</v>
      </c>
      <c r="AA123" s="1">
        <f t="shared" ca="1" si="32"/>
        <v>13607.94720193739</v>
      </c>
      <c r="AB123" s="1" cm="1">
        <f t="array" aca="1" ref="AB123" ca="1">IF(R123&lt;&gt;"",_xll.RiskUniform(Variables!J$23,Variables!L$23),"")</f>
        <v>23.214610306050634</v>
      </c>
      <c r="AC123" s="18">
        <f t="shared" ca="1" si="33"/>
        <v>13631.161812243441</v>
      </c>
      <c r="AD123" s="24">
        <f ca="1">IF(R123&lt;&gt;"",IF(AC123&lt;Variables!D$9,AC123-C123,0),"")</f>
        <v>0</v>
      </c>
      <c r="AE123" s="26">
        <f ca="1">IF(R123&lt;&gt;"",IF(AC123&lt;Variables!D$9,D123,0),"")</f>
        <v>0</v>
      </c>
      <c r="AF123" s="26">
        <f ca="1">IF(R123&lt;&gt;"",IF(AC123&lt;Variables!D$9,I123,0),"")</f>
        <v>0</v>
      </c>
      <c r="AG123" s="26">
        <f ca="1">IF(R123&lt;&gt;"",IF(AC123&lt;Variables!D$9,M123,0),"")</f>
        <v>0</v>
      </c>
      <c r="AH123" s="26">
        <f ca="1">IF(R123&lt;&gt;"",IF(AC123&lt;Variables!D$9,S123,0),"")</f>
        <v>0</v>
      </c>
      <c r="AI123" s="26">
        <f ca="1">IF(R123&lt;&gt;"",IF(AC123&lt;Variables!D$9,Y123,0),"")</f>
        <v>0</v>
      </c>
      <c r="AJ123" s="24">
        <f t="shared" ca="1" si="34"/>
        <v>0</v>
      </c>
      <c r="AK123" s="26">
        <f t="shared" ca="1" si="35"/>
        <v>0</v>
      </c>
      <c r="AL123" s="24">
        <f t="shared" ca="1" si="36"/>
        <v>0</v>
      </c>
      <c r="AM123" s="104" t="str">
        <f ca="1">IF(AND(R123&lt;"",AC123&lt;Variables!D$9),AC123/(7*24*60),"")</f>
        <v/>
      </c>
      <c r="AN123" s="18" t="str">
        <f t="shared" ca="1" si="37"/>
        <v/>
      </c>
      <c r="AO123" s="24" cm="1">
        <f t="array" aca="1" ref="AO123" ca="1">IF(R123&lt;&gt;"",_xll.RiskBinomial(1,Variables!D$16/100),0)</f>
        <v>0</v>
      </c>
    </row>
    <row r="124" spans="1:41" ht="15" thickBot="1" x14ac:dyDescent="0.4">
      <c r="A124" s="92">
        <v>95</v>
      </c>
      <c r="B124" s="17" cm="1">
        <f t="array" aca="1" ref="B124" ca="1">_xll.RiskExpon(Variables!M$8)</f>
        <v>4.3777169049566735</v>
      </c>
      <c r="C124" s="18">
        <f t="shared" ca="1" si="19"/>
        <v>12535.500757531981</v>
      </c>
      <c r="D124" s="22">
        <f t="shared" ca="1" si="20"/>
        <v>372.08176416902643</v>
      </c>
      <c r="E124" s="17" cm="1">
        <f t="array" aca="1" ref="E124" ca="1">_xll.RiskPert(Variables!J$10,Variables!K$10,Variables!L$10)</f>
        <v>54.147832657296497</v>
      </c>
      <c r="F124" s="1">
        <f t="shared" ca="1" si="21"/>
        <v>12907.582521701008</v>
      </c>
      <c r="G124" s="1" cm="1">
        <f t="array" aca="1" ref="G124" ca="1">_xll.RiskUniform(Variables!J$12,Variables!L$12)</f>
        <v>55.309039112395851</v>
      </c>
      <c r="H124" s="18">
        <f t="shared" ca="1" si="22"/>
        <v>12962.891560813403</v>
      </c>
      <c r="I124" s="22">
        <f t="shared" ca="1" si="23"/>
        <v>0</v>
      </c>
      <c r="J124" s="17">
        <f t="shared" ca="1" si="24"/>
        <v>12962.891560813403</v>
      </c>
      <c r="K124" s="1" cm="1">
        <f t="array" aca="1" ref="K124" ca="1">_xll.RiskWeibull(Variables!J$14,Variables!K$14)</f>
        <v>67.897474979951738</v>
      </c>
      <c r="L124" s="18">
        <f t="shared" ca="1" si="25"/>
        <v>13030.789035793354</v>
      </c>
      <c r="M124" s="22">
        <f t="shared" ca="1" si="26"/>
        <v>74.006853516741103</v>
      </c>
      <c r="N124" s="17" cm="1">
        <f t="array" aca="1" ref="N124" ca="1">_xll.RiskGamma(Variables!J$16,1/Variables!L$16)</f>
        <v>74.006853516741728</v>
      </c>
      <c r="O124" s="1">
        <f t="shared" ca="1" si="27"/>
        <v>13104.795889310095</v>
      </c>
      <c r="P124" s="1" cm="1">
        <f t="array" aca="1" ref="P124" ca="1">_xll.RiskUniform(Variables!J$19,Variables!L$19)</f>
        <v>21.671569100453929</v>
      </c>
      <c r="Q124" s="18">
        <f t="shared" ca="1" si="28"/>
        <v>13126.467458410549</v>
      </c>
      <c r="R124" s="109">
        <f>IF(A124&lt;=(FLOOR(INT(Variables!D$10) / Variables!D$13, 1)*Variables!D$13),IF(R123=Variables!D$13,1,R123+1),"")</f>
        <v>7</v>
      </c>
      <c r="S124" s="110">
        <f t="shared" ca="1" si="29"/>
        <v>143.08557643114364</v>
      </c>
      <c r="T124" s="17">
        <f t="shared" ca="1" si="30"/>
        <v>13126.467458410549</v>
      </c>
      <c r="U124" s="1">
        <f ca="1">IF(R124&lt;&gt;"",INDEX(T124:T231, MATCH(Variables!D$13,R124:R231,0))-T124,"")</f>
        <v>143.08557643114364</v>
      </c>
      <c r="V124" s="1">
        <f>IF(R124&lt;&gt;"",IF(MOD(R124,Variables!D$13)=0,Variables!D$15,0),"")</f>
        <v>0</v>
      </c>
      <c r="W124" s="1">
        <f>IF(R124&lt;&gt;"",IF(R124=Variables!D$13,T124+V124,0),"")</f>
        <v>0</v>
      </c>
      <c r="X124" s="18">
        <f ca="1">IF(R124&lt;&gt;"",INDEX(W124:W223,MATCH(Variables!D$13,R124:R223,0)),"")</f>
        <v>13389.553034841692</v>
      </c>
      <c r="Y124" s="22">
        <f t="shared" ca="1" si="31"/>
        <v>241.60877740174874</v>
      </c>
      <c r="Z124" s="17" cm="1">
        <f t="array" ref="Z124">IF(R124&lt;&gt;"",IF(R124=1,_xll.RiskPert(Variables!J$21,Variables!K$21,Variables!L$21),0),"")</f>
        <v>0</v>
      </c>
      <c r="AA124" s="1">
        <f t="shared" ca="1" si="32"/>
        <v>13631.161812243441</v>
      </c>
      <c r="AB124" s="1" cm="1">
        <f t="array" aca="1" ref="AB124" ca="1">IF(R124&lt;&gt;"",_xll.RiskUniform(Variables!J$23,Variables!L$23),"")</f>
        <v>24.923809460121269</v>
      </c>
      <c r="AC124" s="18">
        <f t="shared" ca="1" si="33"/>
        <v>13656.085621703562</v>
      </c>
      <c r="AD124" s="24">
        <f ca="1">IF(R124&lt;&gt;"",IF(AC124&lt;Variables!D$9,AC124-C124,0),"")</f>
        <v>0</v>
      </c>
      <c r="AE124" s="26">
        <f ca="1">IF(R124&lt;&gt;"",IF(AC124&lt;Variables!D$9,D124,0),"")</f>
        <v>0</v>
      </c>
      <c r="AF124" s="26">
        <f ca="1">IF(R124&lt;&gt;"",IF(AC124&lt;Variables!D$9,I124,0),"")</f>
        <v>0</v>
      </c>
      <c r="AG124" s="26">
        <f ca="1">IF(R124&lt;&gt;"",IF(AC124&lt;Variables!D$9,M124,0),"")</f>
        <v>0</v>
      </c>
      <c r="AH124" s="26">
        <f ca="1">IF(R124&lt;&gt;"",IF(AC124&lt;Variables!D$9,S124,0),"")</f>
        <v>0</v>
      </c>
      <c r="AI124" s="26">
        <f ca="1">IF(R124&lt;&gt;"",IF(AC124&lt;Variables!D$9,Y124,0),"")</f>
        <v>0</v>
      </c>
      <c r="AJ124" s="24">
        <f t="shared" ca="1" si="34"/>
        <v>0</v>
      </c>
      <c r="AK124" s="26">
        <f t="shared" ca="1" si="35"/>
        <v>0</v>
      </c>
      <c r="AL124" s="24">
        <f t="shared" ca="1" si="36"/>
        <v>0</v>
      </c>
      <c r="AM124" s="104" t="str">
        <f ca="1">IF(AND(R124&lt;"",AC124&lt;Variables!D$9),AC124/(7*24*60),"")</f>
        <v/>
      </c>
      <c r="AN124" s="18" t="str">
        <f t="shared" ca="1" si="37"/>
        <v/>
      </c>
      <c r="AO124" s="24" cm="1">
        <f t="array" aca="1" ref="AO124" ca="1">IF(R124&lt;&gt;"",_xll.RiskBinomial(1,Variables!D$16/100),0)</f>
        <v>0</v>
      </c>
    </row>
    <row r="125" spans="1:41" ht="15" thickBot="1" x14ac:dyDescent="0.4">
      <c r="A125" s="92">
        <v>96</v>
      </c>
      <c r="B125" s="17" cm="1">
        <f t="array" aca="1" ref="B125" ca="1">_xll.RiskExpon(Variables!M$8)</f>
        <v>20.277954329927049</v>
      </c>
      <c r="C125" s="18">
        <f t="shared" ca="1" si="19"/>
        <v>12555.778711861909</v>
      </c>
      <c r="D125" s="22">
        <f t="shared" ca="1" si="20"/>
        <v>450.85667175831077</v>
      </c>
      <c r="E125" s="17" cm="1">
        <f t="array" aca="1" ref="E125" ca="1">_xll.RiskPert(Variables!J$10,Variables!K$10,Variables!L$10)</f>
        <v>43.743822806815864</v>
      </c>
      <c r="F125" s="1">
        <f t="shared" ca="1" si="21"/>
        <v>13006.63538362022</v>
      </c>
      <c r="G125" s="1" cm="1">
        <f t="array" aca="1" ref="G125" ca="1">_xll.RiskUniform(Variables!J$12,Variables!L$12)</f>
        <v>69.647848180998764</v>
      </c>
      <c r="H125" s="18">
        <f t="shared" ca="1" si="22"/>
        <v>13076.283231801219</v>
      </c>
      <c r="I125" s="22">
        <f t="shared" ca="1" si="23"/>
        <v>0</v>
      </c>
      <c r="J125" s="17">
        <f t="shared" ca="1" si="24"/>
        <v>13076.283231801219</v>
      </c>
      <c r="K125" s="1" cm="1">
        <f t="array" aca="1" ref="K125" ca="1">_xll.RiskWeibull(Variables!J$14,Variables!K$14)</f>
        <v>93.423471269113762</v>
      </c>
      <c r="L125" s="18">
        <f t="shared" ca="1" si="25"/>
        <v>13169.706703070333</v>
      </c>
      <c r="M125" s="22">
        <f t="shared" ca="1" si="26"/>
        <v>80.472487104494576</v>
      </c>
      <c r="N125" s="17" cm="1">
        <f t="array" aca="1" ref="N125" ca="1">_xll.RiskGamma(Variables!J$16,1/Variables!L$16)</f>
        <v>80.472487104494689</v>
      </c>
      <c r="O125" s="1">
        <f t="shared" ca="1" si="27"/>
        <v>13250.179190174827</v>
      </c>
      <c r="P125" s="1" cm="1">
        <f t="array" aca="1" ref="P125" ca="1">_xll.RiskUniform(Variables!J$19,Variables!L$19)</f>
        <v>19.373844666864905</v>
      </c>
      <c r="Q125" s="18">
        <f t="shared" ca="1" si="28"/>
        <v>13269.553034841692</v>
      </c>
      <c r="R125" s="109">
        <f>IF(A125&lt;=(FLOOR(INT(Variables!D$10) / Variables!D$13, 1)*Variables!D$13),IF(R124=Variables!D$13,1,R124+1),"")</f>
        <v>8</v>
      </c>
      <c r="S125" s="110">
        <f t="shared" ca="1" si="29"/>
        <v>0</v>
      </c>
      <c r="T125" s="17">
        <f t="shared" ca="1" si="30"/>
        <v>13269.553034841692</v>
      </c>
      <c r="U125" s="1">
        <f ca="1">IF(R125&lt;&gt;"",INDEX(T125:T232, MATCH(Variables!D$13,R125:R232,0))-T125,"")</f>
        <v>0</v>
      </c>
      <c r="V125" s="1">
        <f>IF(R125&lt;&gt;"",IF(MOD(R125,Variables!D$13)=0,Variables!D$15,0),"")</f>
        <v>120</v>
      </c>
      <c r="W125" s="1">
        <f ca="1">IF(R125&lt;&gt;"",IF(R125=Variables!D$13,T125+V125,0),"")</f>
        <v>13389.553034841692</v>
      </c>
      <c r="X125" s="18">
        <f ca="1">IF(R125&lt;&gt;"",INDEX(W125:W224,MATCH(Variables!D$13,R125:R224,0)),"")</f>
        <v>13389.553034841692</v>
      </c>
      <c r="Y125" s="22">
        <f t="shared" ca="1" si="31"/>
        <v>266.53258686186928</v>
      </c>
      <c r="Z125" s="17" cm="1">
        <f t="array" ref="Z125">IF(R125&lt;&gt;"",IF(R125=1,_xll.RiskPert(Variables!J$21,Variables!K$21,Variables!L$21),0),"")</f>
        <v>0</v>
      </c>
      <c r="AA125" s="1">
        <f t="shared" ca="1" si="32"/>
        <v>13656.085621703562</v>
      </c>
      <c r="AB125" s="1" cm="1">
        <f t="array" aca="1" ref="AB125" ca="1">IF(R125&lt;&gt;"",_xll.RiskUniform(Variables!J$23,Variables!L$23),"")</f>
        <v>24.07501400153609</v>
      </c>
      <c r="AC125" s="18">
        <f t="shared" ca="1" si="33"/>
        <v>13680.160635705097</v>
      </c>
      <c r="AD125" s="24">
        <f ca="1">IF(R125&lt;&gt;"",IF(AC125&lt;Variables!D$9,AC125-C125,0),"")</f>
        <v>0</v>
      </c>
      <c r="AE125" s="26">
        <f ca="1">IF(R125&lt;&gt;"",IF(AC125&lt;Variables!D$9,D125,0),"")</f>
        <v>0</v>
      </c>
      <c r="AF125" s="26">
        <f ca="1">IF(R125&lt;&gt;"",IF(AC125&lt;Variables!D$9,I125,0),"")</f>
        <v>0</v>
      </c>
      <c r="AG125" s="26">
        <f ca="1">IF(R125&lt;&gt;"",IF(AC125&lt;Variables!D$9,M125,0),"")</f>
        <v>0</v>
      </c>
      <c r="AH125" s="26">
        <f ca="1">IF(R125&lt;&gt;"",IF(AC125&lt;Variables!D$9,S125,0),"")</f>
        <v>0</v>
      </c>
      <c r="AI125" s="26">
        <f ca="1">IF(R125&lt;&gt;"",IF(AC125&lt;Variables!D$9,Y125,0),"")</f>
        <v>0</v>
      </c>
      <c r="AJ125" s="24">
        <f t="shared" ca="1" si="34"/>
        <v>0</v>
      </c>
      <c r="AK125" s="26">
        <f t="shared" ca="1" si="35"/>
        <v>0</v>
      </c>
      <c r="AL125" s="24">
        <f t="shared" ca="1" si="36"/>
        <v>0</v>
      </c>
      <c r="AM125" s="104" t="str">
        <f ca="1">IF(AND(R125&lt;"",AC125&lt;Variables!D$9),AC125/(7*24*60),"")</f>
        <v/>
      </c>
      <c r="AN125" s="18" t="str">
        <f t="shared" ca="1" si="37"/>
        <v/>
      </c>
      <c r="AO125" s="24" cm="1">
        <f t="array" aca="1" ref="AO125" ca="1">IF(R125&lt;&gt;"",_xll.RiskBinomial(1,Variables!D$16/100),0)</f>
        <v>0</v>
      </c>
    </row>
    <row r="126" spans="1:41" ht="15" thickBot="1" x14ac:dyDescent="0.4">
      <c r="A126" s="92">
        <v>97</v>
      </c>
      <c r="B126" s="17" cm="1">
        <f t="array" aca="1" ref="B126" ca="1">_xll.RiskExpon(Variables!M$8)</f>
        <v>88.809212251497897</v>
      </c>
      <c r="C126" s="18">
        <f t="shared" ca="1" si="19"/>
        <v>12644.587924113406</v>
      </c>
      <c r="D126" s="22">
        <f t="shared" ca="1" si="20"/>
        <v>476.1605992425466</v>
      </c>
      <c r="E126" s="17" cm="1">
        <f t="array" aca="1" ref="E126" ca="1">_xll.RiskPert(Variables!J$10,Variables!K$10,Variables!L$10)</f>
        <v>44.465291554733795</v>
      </c>
      <c r="F126" s="1">
        <f t="shared" ca="1" si="21"/>
        <v>13120.748523355953</v>
      </c>
      <c r="G126" s="1" cm="1">
        <f t="array" aca="1" ref="G126" ca="1">_xll.RiskUniform(Variables!J$12,Variables!L$12)</f>
        <v>60.019703297462897</v>
      </c>
      <c r="H126" s="18">
        <f t="shared" ca="1" si="22"/>
        <v>13180.768226653416</v>
      </c>
      <c r="I126" s="22">
        <f t="shared" ca="1" si="23"/>
        <v>0</v>
      </c>
      <c r="J126" s="17">
        <f t="shared" ca="1" si="24"/>
        <v>13180.768226653416</v>
      </c>
      <c r="K126" s="1" cm="1">
        <f t="array" aca="1" ref="K126" ca="1">_xll.RiskWeibull(Variables!J$14,Variables!K$14)</f>
        <v>118.09920321572125</v>
      </c>
      <c r="L126" s="18">
        <f t="shared" ca="1" si="25"/>
        <v>13298.867429869137</v>
      </c>
      <c r="M126" s="22">
        <f t="shared" ca="1" si="26"/>
        <v>81.71516534418879</v>
      </c>
      <c r="N126" s="17" cm="1">
        <f t="array" aca="1" ref="N126" ca="1">_xll.RiskGamma(Variables!J$16,1/Variables!L$16)</f>
        <v>81.71516534418835</v>
      </c>
      <c r="O126" s="1">
        <f t="shared" ca="1" si="27"/>
        <v>13380.582595213325</v>
      </c>
      <c r="P126" s="1" cm="1">
        <f t="array" aca="1" ref="P126" ca="1">_xll.RiskUniform(Variables!J$19,Variables!L$19)</f>
        <v>23.066840889222618</v>
      </c>
      <c r="Q126" s="18">
        <f t="shared" ca="1" si="28"/>
        <v>13403.649436102549</v>
      </c>
      <c r="R126" s="109" t="str">
        <f>IF(A126&lt;=(FLOOR(INT(Variables!D$10) / Variables!D$13, 1)*Variables!D$13),IF(R125=Variables!D$13,1,R125+1),"")</f>
        <v/>
      </c>
      <c r="S126" s="110" t="str">
        <f t="shared" si="29"/>
        <v/>
      </c>
      <c r="T126" s="17" t="str">
        <f t="shared" si="30"/>
        <v/>
      </c>
      <c r="U126" s="1" t="str">
        <f>IF(R126&lt;&gt;"",INDEX(T126:T233, MATCH(Variables!D$13,R126:R233,0))-T126,"")</f>
        <v/>
      </c>
      <c r="V126" s="1" t="str">
        <f>IF(R126&lt;&gt;"",IF(MOD(R126,Variables!D$13)=0,Variables!D$15,0),"")</f>
        <v/>
      </c>
      <c r="W126" s="1" t="str">
        <f>IF(R126&lt;&gt;"",IF(R126=Variables!D$13,T126+V126,0),"")</f>
        <v/>
      </c>
      <c r="X126" s="18" t="str">
        <f>IF(R126&lt;&gt;"",INDEX(W126:W225,MATCH(Variables!D$13,R126:R225,0)),"")</f>
        <v/>
      </c>
      <c r="Y126" s="22" t="str">
        <f t="shared" si="31"/>
        <v/>
      </c>
      <c r="Z126" s="17" t="str" cm="1">
        <f t="array" ref="Z126">IF(R126&lt;&gt;"",IF(R126=1,_xll.RiskPert(Variables!J$21,Variables!K$21,Variables!L$21),0),"")</f>
        <v/>
      </c>
      <c r="AA126" s="1" t="str">
        <f t="shared" si="32"/>
        <v/>
      </c>
      <c r="AB126" s="1" t="str" cm="1">
        <f t="array" ref="AB126">IF(R126&lt;&gt;"",_xll.RiskUniform(Variables!J$23,Variables!L$23),"")</f>
        <v/>
      </c>
      <c r="AC126" s="18" t="str">
        <f t="shared" si="33"/>
        <v/>
      </c>
      <c r="AD126" s="24" t="str">
        <f>IF(R126&lt;&gt;"",IF(AC126&lt;Variables!D$9,AC126-C126,0),"")</f>
        <v/>
      </c>
      <c r="AE126" s="26" t="str">
        <f>IF(R126&lt;&gt;"",IF(AC126&lt;Variables!D$9,D126,0),"")</f>
        <v/>
      </c>
      <c r="AF126" s="26" t="str">
        <f>IF(R126&lt;&gt;"",IF(AC126&lt;Variables!D$9,I126,0),"")</f>
        <v/>
      </c>
      <c r="AG126" s="26" t="str">
        <f>IF(R126&lt;&gt;"",IF(AC126&lt;Variables!D$9,M126,0),"")</f>
        <v/>
      </c>
      <c r="AH126" s="26" t="str">
        <f>IF(R126&lt;&gt;"",IF(AC126&lt;Variables!D$9,S126,0),"")</f>
        <v/>
      </c>
      <c r="AI126" s="26" t="str">
        <f>IF(R126&lt;&gt;"",IF(AC126&lt;Variables!D$9,Y126,0),"")</f>
        <v/>
      </c>
      <c r="AJ126" s="24" t="str">
        <f t="shared" si="34"/>
        <v/>
      </c>
      <c r="AK126" s="26">
        <f t="shared" si="35"/>
        <v>0</v>
      </c>
      <c r="AL126" s="24">
        <f t="shared" si="36"/>
        <v>0</v>
      </c>
      <c r="AM126" s="104" t="str">
        <f>IF(AND(R126&lt;"",AC126&lt;Variables!D$9),AC126/(7*24*60),"")</f>
        <v/>
      </c>
      <c r="AN126" s="18" t="str">
        <f t="shared" si="37"/>
        <v/>
      </c>
      <c r="AO126" s="24" cm="1">
        <f t="array" ref="AO126">IF(R126&lt;&gt;"",_xll.RiskBinomial(1,Variables!D$16/100),0)</f>
        <v>0</v>
      </c>
    </row>
    <row r="127" spans="1:41" ht="15" thickBot="1" x14ac:dyDescent="0.4">
      <c r="A127" s="92">
        <v>98</v>
      </c>
      <c r="B127" s="17" cm="1">
        <f t="array" aca="1" ref="B127" ca="1">_xll.RiskExpon(Variables!M$8)</f>
        <v>74.754312750556181</v>
      </c>
      <c r="C127" s="18">
        <f t="shared" ca="1" si="19"/>
        <v>12719.342236863962</v>
      </c>
      <c r="D127" s="22">
        <f t="shared" ca="1" si="20"/>
        <v>503.51503121511996</v>
      </c>
      <c r="E127" s="17" cm="1">
        <f t="array" aca="1" ref="E127" ca="1">_xll.RiskPert(Variables!J$10,Variables!K$10,Variables!L$10)</f>
        <v>42.089041425667176</v>
      </c>
      <c r="F127" s="1">
        <f t="shared" ca="1" si="21"/>
        <v>13222.857268079082</v>
      </c>
      <c r="G127" s="1" cm="1">
        <f t="array" aca="1" ref="G127" ca="1">_xll.RiskUniform(Variables!J$12,Variables!L$12)</f>
        <v>51.34272758039485</v>
      </c>
      <c r="H127" s="18">
        <f t="shared" ca="1" si="22"/>
        <v>13274.199995659477</v>
      </c>
      <c r="I127" s="22">
        <f t="shared" ca="1" si="23"/>
        <v>0</v>
      </c>
      <c r="J127" s="17">
        <f t="shared" ca="1" si="24"/>
        <v>13274.199995659477</v>
      </c>
      <c r="K127" s="1" cm="1">
        <f t="array" aca="1" ref="K127" ca="1">_xll.RiskWeibull(Variables!J$14,Variables!K$14)</f>
        <v>118.7155014126058</v>
      </c>
      <c r="L127" s="18">
        <f t="shared" ca="1" si="25"/>
        <v>13392.915497072083</v>
      </c>
      <c r="M127" s="22">
        <f t="shared" ca="1" si="26"/>
        <v>87.909929559236843</v>
      </c>
      <c r="N127" s="17" cm="1">
        <f t="array" aca="1" ref="N127" ca="1">_xll.RiskGamma(Variables!J$16,1/Variables!L$16)</f>
        <v>87.909929559237028</v>
      </c>
      <c r="O127" s="1">
        <f t="shared" ca="1" si="27"/>
        <v>13480.82542663132</v>
      </c>
      <c r="P127" s="1" cm="1">
        <f t="array" aca="1" ref="P127" ca="1">_xll.RiskUniform(Variables!J$19,Variables!L$19)</f>
        <v>17.280308315273146</v>
      </c>
      <c r="Q127" s="18">
        <f t="shared" ca="1" si="28"/>
        <v>13498.105734946594</v>
      </c>
      <c r="R127" s="109" t="str">
        <f>IF(A127&lt;=(FLOOR(INT(Variables!D$10) / Variables!D$13, 1)*Variables!D$13),IF(R126=Variables!D$13,1,R126+1),"")</f>
        <v/>
      </c>
      <c r="S127" s="110" t="str">
        <f t="shared" si="29"/>
        <v/>
      </c>
      <c r="T127" s="17" t="str">
        <f t="shared" si="30"/>
        <v/>
      </c>
      <c r="U127" s="1" t="str">
        <f>IF(R127&lt;&gt;"",INDEX(T127:T234, MATCH(Variables!D$13,R127:R234,0))-T127,"")</f>
        <v/>
      </c>
      <c r="V127" s="1" t="str">
        <f>IF(R127&lt;&gt;"",IF(MOD(R127,Variables!D$13)=0,Variables!D$15,0),"")</f>
        <v/>
      </c>
      <c r="W127" s="1" t="str">
        <f>IF(R127&lt;&gt;"",IF(R127=Variables!D$13,T127+V127,0),"")</f>
        <v/>
      </c>
      <c r="X127" s="18" t="str">
        <f>IF(R127&lt;&gt;"",INDEX(W127:W226,MATCH(Variables!D$13,R127:R226,0)),"")</f>
        <v/>
      </c>
      <c r="Y127" s="22" t="str">
        <f t="shared" si="31"/>
        <v/>
      </c>
      <c r="Z127" s="17" t="str" cm="1">
        <f t="array" ref="Z127">IF(R127&lt;&gt;"",IF(R127=1,_xll.RiskPert(Variables!J$21,Variables!K$21,Variables!L$21),0),"")</f>
        <v/>
      </c>
      <c r="AA127" s="1" t="str">
        <f t="shared" si="32"/>
        <v/>
      </c>
      <c r="AB127" s="1" t="str" cm="1">
        <f t="array" ref="AB127">IF(R127&lt;&gt;"",_xll.RiskUniform(Variables!J$23,Variables!L$23),"")</f>
        <v/>
      </c>
      <c r="AC127" s="18" t="str">
        <f t="shared" si="33"/>
        <v/>
      </c>
      <c r="AD127" s="24" t="str">
        <f>IF(R127&lt;&gt;"",IF(AC127&lt;Variables!D$9,AC127-C127,0),"")</f>
        <v/>
      </c>
      <c r="AE127" s="26" t="str">
        <f>IF(R127&lt;&gt;"",IF(AC127&lt;Variables!D$9,D127,0),"")</f>
        <v/>
      </c>
      <c r="AF127" s="26" t="str">
        <f>IF(R127&lt;&gt;"",IF(AC127&lt;Variables!D$9,I127,0),"")</f>
        <v/>
      </c>
      <c r="AG127" s="26" t="str">
        <f>IF(R127&lt;&gt;"",IF(AC127&lt;Variables!D$9,M127,0),"")</f>
        <v/>
      </c>
      <c r="AH127" s="26" t="str">
        <f>IF(R127&lt;&gt;"",IF(AC127&lt;Variables!D$9,S127,0),"")</f>
        <v/>
      </c>
      <c r="AI127" s="26" t="str">
        <f>IF(R127&lt;&gt;"",IF(AC127&lt;Variables!D$9,Y127,0),"")</f>
        <v/>
      </c>
      <c r="AJ127" s="24" t="str">
        <f t="shared" si="34"/>
        <v/>
      </c>
      <c r="AK127" s="26">
        <f t="shared" si="35"/>
        <v>0</v>
      </c>
      <c r="AL127" s="24">
        <f t="shared" si="36"/>
        <v>0</v>
      </c>
      <c r="AM127" s="104" t="str">
        <f>IF(AND(R127&lt;"",AC127&lt;Variables!D$9),AC127/(7*24*60),"")</f>
        <v/>
      </c>
      <c r="AN127" s="18" t="str">
        <f t="shared" si="37"/>
        <v/>
      </c>
      <c r="AO127" s="24" cm="1">
        <f t="array" ref="AO127">IF(R127&lt;&gt;"",_xll.RiskBinomial(1,Variables!D$16/100),0)</f>
        <v>0</v>
      </c>
    </row>
    <row r="128" spans="1:41" ht="15" thickBot="1" x14ac:dyDescent="0.4">
      <c r="A128" s="92">
        <v>99</v>
      </c>
      <c r="B128" s="17" cm="1">
        <f t="array" aca="1" ref="B128" ca="1">_xll.RiskExpon(Variables!M$8)</f>
        <v>4.0139501505685029</v>
      </c>
      <c r="C128" s="18">
        <f t="shared" ca="1" si="19"/>
        <v>12723.356187014531</v>
      </c>
      <c r="D128" s="22">
        <f t="shared" ca="1" si="20"/>
        <v>594.94974638698113</v>
      </c>
      <c r="E128" s="17" cm="1">
        <f t="array" aca="1" ref="E128" ca="1">_xll.RiskPert(Variables!J$10,Variables!K$10,Variables!L$10)</f>
        <v>44.105937742035799</v>
      </c>
      <c r="F128" s="1">
        <f t="shared" ca="1" si="21"/>
        <v>13318.305933401512</v>
      </c>
      <c r="G128" s="1" cm="1">
        <f t="array" aca="1" ref="G128" ca="1">_xll.RiskUniform(Variables!J$12,Variables!L$12)</f>
        <v>54.129479926110903</v>
      </c>
      <c r="H128" s="18">
        <f t="shared" ca="1" si="22"/>
        <v>13372.435413327623</v>
      </c>
      <c r="I128" s="22">
        <f t="shared" ca="1" si="23"/>
        <v>0</v>
      </c>
      <c r="J128" s="17">
        <f t="shared" ca="1" si="24"/>
        <v>13372.435413327623</v>
      </c>
      <c r="K128" s="1" cm="1">
        <f t="array" aca="1" ref="K128" ca="1">_xll.RiskWeibull(Variables!J$14,Variables!K$14)</f>
        <v>94.364024177229339</v>
      </c>
      <c r="L128" s="18">
        <f t="shared" ca="1" si="25"/>
        <v>13466.799437504853</v>
      </c>
      <c r="M128" s="22">
        <f t="shared" ca="1" si="26"/>
        <v>86.242816636548014</v>
      </c>
      <c r="N128" s="17" cm="1">
        <f t="array" aca="1" ref="N128" ca="1">_xll.RiskGamma(Variables!J$16,1/Variables!L$16)</f>
        <v>86.242816636548483</v>
      </c>
      <c r="O128" s="1">
        <f t="shared" ca="1" si="27"/>
        <v>13553.042254141401</v>
      </c>
      <c r="P128" s="1" cm="1">
        <f t="array" aca="1" ref="P128" ca="1">_xll.RiskUniform(Variables!J$19,Variables!L$19)</f>
        <v>23.213452724834148</v>
      </c>
      <c r="Q128" s="18">
        <f t="shared" ca="1" si="28"/>
        <v>13576.255706866235</v>
      </c>
      <c r="R128" s="109" t="str">
        <f>IF(A128&lt;=(FLOOR(INT(Variables!D$10) / Variables!D$13, 1)*Variables!D$13),IF(R127=Variables!D$13,1,R127+1),"")</f>
        <v/>
      </c>
      <c r="S128" s="110" t="str">
        <f t="shared" si="29"/>
        <v/>
      </c>
      <c r="T128" s="17" t="str">
        <f t="shared" si="30"/>
        <v/>
      </c>
      <c r="U128" s="1" t="str">
        <f>IF(R128&lt;&gt;"",INDEX(T128:T235, MATCH(Variables!D$13,R128:R235,0))-T128,"")</f>
        <v/>
      </c>
      <c r="V128" s="1" t="str">
        <f>IF(R128&lt;&gt;"",IF(MOD(R128,Variables!D$13)=0,Variables!D$15,0),"")</f>
        <v/>
      </c>
      <c r="W128" s="1" t="str">
        <f>IF(R128&lt;&gt;"",IF(R128=Variables!D$13,T128+V128,0),"")</f>
        <v/>
      </c>
      <c r="X128" s="18" t="str">
        <f>IF(R128&lt;&gt;"",INDEX(W128:W227,MATCH(Variables!D$13,R128:R227,0)),"")</f>
        <v/>
      </c>
      <c r="Y128" s="22" t="str">
        <f t="shared" si="31"/>
        <v/>
      </c>
      <c r="Z128" s="17" t="str" cm="1">
        <f t="array" ref="Z128">IF(R128&lt;&gt;"",IF(R128=1,_xll.RiskPert(Variables!J$21,Variables!K$21,Variables!L$21),0),"")</f>
        <v/>
      </c>
      <c r="AA128" s="1" t="str">
        <f t="shared" si="32"/>
        <v/>
      </c>
      <c r="AB128" s="1" t="str" cm="1">
        <f t="array" ref="AB128">IF(R128&lt;&gt;"",_xll.RiskUniform(Variables!J$23,Variables!L$23),"")</f>
        <v/>
      </c>
      <c r="AC128" s="18" t="str">
        <f t="shared" si="33"/>
        <v/>
      </c>
      <c r="AD128" s="24" t="str">
        <f>IF(R128&lt;&gt;"",IF(AC128&lt;Variables!D$9,AC128-C128,0),"")</f>
        <v/>
      </c>
      <c r="AE128" s="26" t="str">
        <f>IF(R128&lt;&gt;"",IF(AC128&lt;Variables!D$9,D128,0),"")</f>
        <v/>
      </c>
      <c r="AF128" s="26" t="str">
        <f>IF(R128&lt;&gt;"",IF(AC128&lt;Variables!D$9,I128,0),"")</f>
        <v/>
      </c>
      <c r="AG128" s="26" t="str">
        <f>IF(R128&lt;&gt;"",IF(AC128&lt;Variables!D$9,M128,0),"")</f>
        <v/>
      </c>
      <c r="AH128" s="26" t="str">
        <f>IF(R128&lt;&gt;"",IF(AC128&lt;Variables!D$9,S128,0),"")</f>
        <v/>
      </c>
      <c r="AI128" s="26" t="str">
        <f>IF(R128&lt;&gt;"",IF(AC128&lt;Variables!D$9,Y128,0),"")</f>
        <v/>
      </c>
      <c r="AJ128" s="24" t="str">
        <f t="shared" si="34"/>
        <v/>
      </c>
      <c r="AK128" s="26">
        <f t="shared" si="35"/>
        <v>0</v>
      </c>
      <c r="AL128" s="24">
        <f t="shared" si="36"/>
        <v>0</v>
      </c>
      <c r="AM128" s="104" t="str">
        <f>IF(AND(R128&lt;"",AC128&lt;Variables!D$9),AC128/(7*24*60),"")</f>
        <v/>
      </c>
      <c r="AN128" s="18" t="str">
        <f t="shared" si="37"/>
        <v/>
      </c>
      <c r="AO128" s="24" cm="1">
        <f t="array" ref="AO128">IF(R128&lt;&gt;"",_xll.RiskBinomial(1,Variables!D$16/100),0)</f>
        <v>0</v>
      </c>
    </row>
    <row r="129" spans="1:41" ht="15" thickBot="1" x14ac:dyDescent="0.4">
      <c r="A129" s="93">
        <v>100</v>
      </c>
      <c r="B129" s="19" cm="1">
        <f t="array" aca="1" ref="B129" ca="1">_xll.RiskExpon(Variables!M$8)</f>
        <v>73.63474560014329</v>
      </c>
      <c r="C129" s="20">
        <f t="shared" ca="1" si="19"/>
        <v>12796.990932614675</v>
      </c>
      <c r="D129" s="22">
        <f t="shared" ca="1" si="20"/>
        <v>621.71015565097514</v>
      </c>
      <c r="E129" s="19" cm="1">
        <f t="array" aca="1" ref="E129" ca="1">_xll.RiskPert(Variables!J$10,Variables!K$10,Variables!L$10)</f>
        <v>46.265674938028376</v>
      </c>
      <c r="F129" s="96">
        <f t="shared" ca="1" si="21"/>
        <v>13418.70108826565</v>
      </c>
      <c r="G129" s="96" cm="1">
        <f t="array" aca="1" ref="G129" ca="1">_xll.RiskUniform(Variables!J$12,Variables!L$12)</f>
        <v>66.062867413965762</v>
      </c>
      <c r="H129" s="20">
        <f t="shared" ca="1" si="22"/>
        <v>13484.763955679617</v>
      </c>
      <c r="I129" s="22">
        <f t="shared" ca="1" si="23"/>
        <v>0</v>
      </c>
      <c r="J129" s="19">
        <f t="shared" ca="1" si="24"/>
        <v>13484.763955679617</v>
      </c>
      <c r="K129" s="96" cm="1">
        <f t="array" aca="1" ref="K129" ca="1">_xll.RiskWeibull(Variables!J$14,Variables!K$14)</f>
        <v>101.59953370683259</v>
      </c>
      <c r="L129" s="20">
        <f t="shared" ca="1" si="25"/>
        <v>13586.363489386449</v>
      </c>
      <c r="M129" s="22">
        <f t="shared" ca="1" si="26"/>
        <v>53.751880364192402</v>
      </c>
      <c r="N129" s="19" cm="1">
        <f t="array" aca="1" ref="N129" ca="1">_xll.RiskGamma(Variables!J$16,1/Variables!L$16)</f>
        <v>53.751880364192466</v>
      </c>
      <c r="O129" s="96">
        <f t="shared" ca="1" si="27"/>
        <v>13640.115369750642</v>
      </c>
      <c r="P129" s="96" cm="1">
        <f t="array" aca="1" ref="P129" ca="1">_xll.RiskUniform(Variables!J$19,Variables!L$19)</f>
        <v>19.329454611863504</v>
      </c>
      <c r="Q129" s="20">
        <f t="shared" ca="1" si="28"/>
        <v>13659.444824362505</v>
      </c>
      <c r="R129" s="109" t="str">
        <f>IF(A129&lt;=(FLOOR(INT(Variables!D$10) / Variables!D$13, 1)*Variables!D$13),IF(R128=Variables!D$13,1,R128+1),"")</f>
        <v/>
      </c>
      <c r="S129" s="110" t="str">
        <f t="shared" si="29"/>
        <v/>
      </c>
      <c r="T129" s="19" t="str">
        <f t="shared" si="30"/>
        <v/>
      </c>
      <c r="U129" s="96" t="str">
        <f>IF(R129&lt;&gt;"",INDEX(T129:T236, MATCH(Variables!D$13,R129:R236,0))-T129,"")</f>
        <v/>
      </c>
      <c r="V129" s="96" t="str">
        <f>IF(R129&lt;&gt;"",IF(MOD(R129,Variables!D$13)=0,Variables!D$15,0),"")</f>
        <v/>
      </c>
      <c r="W129" s="96" t="str">
        <f>IF(R129&lt;&gt;"",IF(R129=Variables!D$13,T129+V129,0),"")</f>
        <v/>
      </c>
      <c r="X129" s="20" t="str">
        <f>IF(R129&lt;&gt;"",INDEX(W129:W228,MATCH(Variables!D$13,R129:R228,0)),"")</f>
        <v/>
      </c>
      <c r="Y129" s="22" t="str">
        <f t="shared" si="31"/>
        <v/>
      </c>
      <c r="Z129" s="19" t="str" cm="1">
        <f t="array" ref="Z129">IF(R129&lt;&gt;"",IF(R129=1,_xll.RiskPert(Variables!J$21,Variables!K$21,Variables!L$21),0),"")</f>
        <v/>
      </c>
      <c r="AA129" s="96" t="str">
        <f t="shared" si="32"/>
        <v/>
      </c>
      <c r="AB129" s="96" t="str" cm="1">
        <f t="array" ref="AB129">IF(R129&lt;&gt;"",_xll.RiskUniform(Variables!J$23,Variables!L$23),"")</f>
        <v/>
      </c>
      <c r="AC129" s="20" t="str">
        <f t="shared" si="33"/>
        <v/>
      </c>
      <c r="AD129" s="101" t="str">
        <f>IF(R129&lt;&gt;"",IF(AC129&lt;Variables!D$9,AC129-C129,0),"")</f>
        <v/>
      </c>
      <c r="AE129" s="36" t="str">
        <f>IF(R129&lt;&gt;"",IF(AC129&lt;Variables!D$9,D129,0),"")</f>
        <v/>
      </c>
      <c r="AF129" s="36" t="str">
        <f>IF(R129&lt;&gt;"",IF(AC129&lt;Variables!D$9,I129,0),"")</f>
        <v/>
      </c>
      <c r="AG129" s="36" t="str">
        <f>IF(R129&lt;&gt;"",IF(AC129&lt;Variables!D$9,M129,0),"")</f>
        <v/>
      </c>
      <c r="AH129" s="36" t="str">
        <f>IF(R129&lt;&gt;"",IF(AC129&lt;Variables!D$9,S129,0),"")</f>
        <v/>
      </c>
      <c r="AI129" s="36" t="str">
        <f>IF(R129&lt;&gt;"",IF(AC129&lt;Variables!D$9,Y129,0),"")</f>
        <v/>
      </c>
      <c r="AJ129" s="101" t="str">
        <f t="shared" si="34"/>
        <v/>
      </c>
      <c r="AK129" s="36">
        <f t="shared" si="35"/>
        <v>0</v>
      </c>
      <c r="AL129" s="101">
        <f t="shared" si="36"/>
        <v>0</v>
      </c>
      <c r="AM129" s="105" t="str">
        <f>IF(AND(R129&lt;"",AC129&lt;Variables!D$9),AC129/(7*24*60),"")</f>
        <v/>
      </c>
      <c r="AN129" s="20" t="str">
        <f t="shared" si="37"/>
        <v/>
      </c>
      <c r="AO129" s="101" cm="1">
        <f t="array" ref="AO129">IF(R129&lt;&gt;"",_xll.RiskBinomial(1,Variables!D$16/100),0)</f>
        <v>0</v>
      </c>
    </row>
  </sheetData>
  <mergeCells count="40">
    <mergeCell ref="R27:R28"/>
    <mergeCell ref="T27:X27"/>
    <mergeCell ref="A1:XFD1"/>
    <mergeCell ref="A3:E3"/>
    <mergeCell ref="A24:F24"/>
    <mergeCell ref="A9:C9"/>
    <mergeCell ref="A27:A28"/>
    <mergeCell ref="B27:C27"/>
    <mergeCell ref="E27:H27"/>
    <mergeCell ref="A4:H4"/>
    <mergeCell ref="A5:C5"/>
    <mergeCell ref="A6:C6"/>
    <mergeCell ref="A7:C7"/>
    <mergeCell ref="A8:C8"/>
    <mergeCell ref="A19:C19"/>
    <mergeCell ref="A10:C10"/>
    <mergeCell ref="A13:C13"/>
    <mergeCell ref="A14:C14"/>
    <mergeCell ref="A15:C15"/>
    <mergeCell ref="A22:C22"/>
    <mergeCell ref="AO27:AO28"/>
    <mergeCell ref="AD27:AD28"/>
    <mergeCell ref="AK27:AL27"/>
    <mergeCell ref="AM27:AN27"/>
    <mergeCell ref="AE27:AJ27"/>
    <mergeCell ref="AM26:AN26"/>
    <mergeCell ref="AK26:AL26"/>
    <mergeCell ref="I27:I28"/>
    <mergeCell ref="J27:L27"/>
    <mergeCell ref="D27:D28"/>
    <mergeCell ref="Y27:Y28"/>
    <mergeCell ref="Z27:AC27"/>
    <mergeCell ref="M27:M28"/>
    <mergeCell ref="N27:Q27"/>
    <mergeCell ref="S27:S28"/>
    <mergeCell ref="A17:C17"/>
    <mergeCell ref="A16:C16"/>
    <mergeCell ref="A12:H12"/>
    <mergeCell ref="A20:C20"/>
    <mergeCell ref="A21:C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8C3C-DE7A-4E7B-BB45-3CF97C712414}">
  <dimension ref="A1:AO129"/>
  <sheetViews>
    <sheetView workbookViewId="0">
      <selection sqref="A1:XFD1"/>
    </sheetView>
  </sheetViews>
  <sheetFormatPr defaultRowHeight="14.5" x14ac:dyDescent="0.35"/>
  <cols>
    <col min="1" max="1" width="9.453125" bestFit="1" customWidth="1"/>
    <col min="2" max="2" width="17.26953125" bestFit="1" customWidth="1"/>
    <col min="3" max="3" width="16.54296875" customWidth="1"/>
    <col min="4" max="4" width="15.81640625" bestFit="1" customWidth="1"/>
    <col min="5" max="5" width="19" bestFit="1" customWidth="1"/>
    <col min="6" max="6" width="12" bestFit="1" customWidth="1"/>
    <col min="7" max="7" width="12.81640625" bestFit="1" customWidth="1"/>
    <col min="8" max="8" width="12" bestFit="1" customWidth="1"/>
    <col min="9" max="9" width="12.7265625" bestFit="1" customWidth="1"/>
    <col min="10" max="10" width="12" bestFit="1" customWidth="1"/>
    <col min="11" max="11" width="12.453125" bestFit="1" customWidth="1"/>
    <col min="12" max="12" width="12" bestFit="1" customWidth="1"/>
    <col min="13" max="13" width="12.453125" bestFit="1" customWidth="1"/>
    <col min="14" max="15" width="12" bestFit="1" customWidth="1"/>
    <col min="16" max="16" width="12.81640625" bestFit="1" customWidth="1"/>
    <col min="17" max="17" width="12" bestFit="1" customWidth="1"/>
    <col min="18" max="18" width="14.7265625" bestFit="1" customWidth="1"/>
    <col min="19" max="19" width="12.7265625" bestFit="1" customWidth="1"/>
    <col min="20" max="20" width="12" bestFit="1" customWidth="1"/>
    <col min="21" max="21" width="14.7265625" bestFit="1" customWidth="1"/>
    <col min="22" max="22" width="12.81640625" bestFit="1" customWidth="1"/>
    <col min="23" max="24" width="12" bestFit="1" customWidth="1"/>
    <col min="25" max="25" width="12.453125" bestFit="1" customWidth="1"/>
    <col min="26" max="27" width="12" bestFit="1" customWidth="1"/>
    <col min="28" max="28" width="12.81640625" bestFit="1" customWidth="1"/>
    <col min="29" max="29" width="12" bestFit="1" customWidth="1"/>
    <col min="30" max="30" width="20.26953125" bestFit="1" customWidth="1"/>
    <col min="31" max="31" width="8.26953125" bestFit="1" customWidth="1"/>
    <col min="32" max="32" width="6.7265625" bestFit="1" customWidth="1"/>
    <col min="33" max="33" width="9.453125" bestFit="1" customWidth="1"/>
    <col min="34" max="34" width="9.1796875" bestFit="1" customWidth="1"/>
    <col min="35" max="36" width="11.81640625" bestFit="1" customWidth="1"/>
    <col min="37" max="37" width="23.1796875" bestFit="1" customWidth="1"/>
    <col min="38" max="38" width="14.453125" bestFit="1" customWidth="1"/>
    <col min="39" max="39" width="15.81640625" bestFit="1" customWidth="1"/>
    <col min="40" max="40" width="16.453125" bestFit="1" customWidth="1"/>
    <col min="41" max="41" width="12.453125" bestFit="1" customWidth="1"/>
  </cols>
  <sheetData>
    <row r="1" spans="1:8" s="79" customFormat="1" ht="25" x14ac:dyDescent="0.5">
      <c r="A1" s="79" t="s">
        <v>66</v>
      </c>
    </row>
    <row r="3" spans="1:8" ht="23.5" x14ac:dyDescent="0.55000000000000004">
      <c r="A3" s="54" t="s">
        <v>136</v>
      </c>
      <c r="B3" s="54"/>
      <c r="C3" s="54"/>
      <c r="D3" s="54"/>
      <c r="E3" s="54"/>
    </row>
    <row r="4" spans="1:8" x14ac:dyDescent="0.35">
      <c r="A4" s="59" t="s">
        <v>127</v>
      </c>
      <c r="B4" s="59"/>
      <c r="C4" s="59"/>
      <c r="D4" s="59"/>
      <c r="E4" s="59"/>
      <c r="F4" s="59"/>
      <c r="G4" s="59"/>
      <c r="H4" s="59"/>
    </row>
    <row r="5" spans="1:8" x14ac:dyDescent="0.35">
      <c r="A5" s="59" t="s">
        <v>108</v>
      </c>
      <c r="B5" s="59"/>
      <c r="C5" s="59"/>
      <c r="D5" s="7" t="s">
        <v>102</v>
      </c>
      <c r="E5" s="7" t="s">
        <v>103</v>
      </c>
      <c r="F5" s="7" t="s">
        <v>106</v>
      </c>
      <c r="G5" s="7" t="s">
        <v>107</v>
      </c>
      <c r="H5" s="7" t="s">
        <v>58</v>
      </c>
    </row>
    <row r="6" spans="1:8" x14ac:dyDescent="0.35">
      <c r="A6" s="76" t="s">
        <v>128</v>
      </c>
      <c r="B6" s="76"/>
      <c r="C6" s="76"/>
      <c r="D6" s="1" cm="1">
        <f t="array" aca="1" ref="D6" ca="1">_xll.RiskOutput("Mean CSI travel time")+IF(D14&gt;0,SUM(AE29:AE128)/D14,0)</f>
        <v>415.1780855803263</v>
      </c>
      <c r="E6" s="1" cm="1">
        <f t="array" aca="1" ref="E6" ca="1">_xll.RiskMean(D6)</f>
        <v>415.1780855803263</v>
      </c>
      <c r="F6" s="1" cm="1">
        <f t="array" aca="1" ref="F6" ca="1">_xll.RiskPercentile(D6,0.05)</f>
        <v>415.1780855803263</v>
      </c>
      <c r="G6" s="1" cm="1">
        <f t="array" aca="1" ref="G6" ca="1">_xll.RiskPercentile(D6,0.95)</f>
        <v>415.1780855803263</v>
      </c>
      <c r="H6" s="1" t="s">
        <v>7</v>
      </c>
    </row>
    <row r="7" spans="1:8" x14ac:dyDescent="0.35">
      <c r="A7" s="76" t="s">
        <v>129</v>
      </c>
      <c r="B7" s="76"/>
      <c r="C7" s="76"/>
      <c r="D7" s="1" cm="1">
        <f t="array" aca="1" ref="D7" ca="1">_xll.RiskOutput("Mean Technician waiting time")+IF(D14&gt;0,SUM(AG29:AG128)/D14,0)</f>
        <v>95.660801649279108</v>
      </c>
      <c r="E7" s="1" cm="1">
        <f t="array" aca="1" ref="E7" ca="1">_xll.RiskMean(D7)</f>
        <v>95.660801649279108</v>
      </c>
      <c r="F7" s="1" cm="1">
        <f t="array" aca="1" ref="F7" ca="1">_xll.RiskPercentile(D7,0.05)</f>
        <v>95.660801649279108</v>
      </c>
      <c r="G7" s="1" cm="1">
        <f t="array" aca="1" ref="G7" ca="1">_xll.RiskPercentile(D7,0.95)</f>
        <v>95.660801649279108</v>
      </c>
      <c r="H7" s="1" t="s">
        <v>7</v>
      </c>
    </row>
    <row r="8" spans="1:8" x14ac:dyDescent="0.35">
      <c r="A8" s="76" t="s">
        <v>130</v>
      </c>
      <c r="B8" s="76"/>
      <c r="C8" s="76"/>
      <c r="D8" s="1" cm="1">
        <f t="array" aca="1" ref="D8" ca="1">_xll.RiskOutput("Mean sequencer queuing time")+IF(D14&gt;0,SUM(AH29:AH128)/D14,0)</f>
        <v>432.96675425362838</v>
      </c>
      <c r="E8" s="1" cm="1">
        <f t="array" aca="1" ref="E8" ca="1">_xll.RiskMean(D8)</f>
        <v>432.96675425362838</v>
      </c>
      <c r="F8" s="1" cm="1">
        <f t="array" aca="1" ref="F8" ca="1">_xll.RiskPercentile(D8,0.05)</f>
        <v>432.96675425362838</v>
      </c>
      <c r="G8" s="1" cm="1">
        <f t="array" aca="1" ref="G8" ca="1">_xll.RiskPercentile(D8,0.95)</f>
        <v>432.96675425362838</v>
      </c>
      <c r="H8" s="1" t="s">
        <v>7</v>
      </c>
    </row>
    <row r="9" spans="1:8" x14ac:dyDescent="0.35">
      <c r="A9" s="76" t="s">
        <v>131</v>
      </c>
      <c r="B9" s="76"/>
      <c r="C9" s="76"/>
      <c r="D9" s="1" cm="1">
        <f t="array" aca="1" ref="D9" ca="1">_xll.RiskOutput("Mean researcher waiting time")+IF(D14&gt;0,SUM(AI29:AI128)/D14,0)</f>
        <v>181.5739723742274</v>
      </c>
      <c r="E9" s="1" cm="1">
        <f t="array" aca="1" ref="E9" ca="1">_xll.RiskMean(D9)</f>
        <v>181.5739723742274</v>
      </c>
      <c r="F9" s="1" cm="1">
        <f t="array" aca="1" ref="F9" ca="1">_xll.RiskPercentile(D9,0.05)</f>
        <v>181.5739723742274</v>
      </c>
      <c r="G9" s="1" cm="1">
        <f t="array" aca="1" ref="G9" ca="1">_xll.RiskPercentile(D9,0.95)</f>
        <v>181.5739723742274</v>
      </c>
      <c r="H9" s="1" t="s">
        <v>7</v>
      </c>
    </row>
    <row r="10" spans="1:8" x14ac:dyDescent="0.35">
      <c r="A10" s="76" t="s">
        <v>105</v>
      </c>
      <c r="B10" s="76"/>
      <c r="C10" s="76"/>
      <c r="D10" s="1">
        <f ca="1">SUM(D6:D9)</f>
        <v>1125.3796138574612</v>
      </c>
      <c r="E10" s="1">
        <f ca="1">SUM(E6:E9)</f>
        <v>1125.3796138574612</v>
      </c>
      <c r="F10" s="1" cm="1">
        <f t="array" aca="1" ref="F10" ca="1">_xll.RiskPercentile(D10,0.05)</f>
        <v>1125.3796138574612</v>
      </c>
      <c r="G10" s="1" cm="1">
        <f t="array" aca="1" ref="G10" ca="1">_xll.RiskPercentile(D10,0.95)</f>
        <v>1125.3796138574612</v>
      </c>
      <c r="H10" s="1" t="s">
        <v>7</v>
      </c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59" t="s">
        <v>99</v>
      </c>
      <c r="B12" s="59"/>
      <c r="C12" s="59"/>
      <c r="D12" s="59"/>
      <c r="E12" s="59"/>
      <c r="F12" s="59"/>
      <c r="G12" s="59"/>
      <c r="H12" s="59"/>
    </row>
    <row r="13" spans="1:8" x14ac:dyDescent="0.35">
      <c r="A13" s="59" t="s">
        <v>109</v>
      </c>
      <c r="B13" s="59"/>
      <c r="C13" s="59"/>
      <c r="D13" s="38" t="s">
        <v>110</v>
      </c>
      <c r="E13" s="38" t="s">
        <v>28</v>
      </c>
      <c r="F13" s="38" t="s">
        <v>106</v>
      </c>
      <c r="G13" s="38" t="s">
        <v>107</v>
      </c>
      <c r="H13" s="38" t="s">
        <v>21</v>
      </c>
    </row>
    <row r="14" spans="1:8" x14ac:dyDescent="0.35">
      <c r="A14" s="76" t="s">
        <v>100</v>
      </c>
      <c r="B14" s="76"/>
      <c r="C14" s="76"/>
      <c r="D14" s="1" cm="1">
        <f t="array" aca="1" ref="D14" ca="1">_xll.RiskOutput("Mean Samples processed in one week")+FLOOR(SUM(AN30:AN129),Variables!D$13)</f>
        <v>72</v>
      </c>
      <c r="E14" s="1" cm="1">
        <f t="array" aca="1" ref="E14" ca="1">_xll.RiskMean(D14)</f>
        <v>72</v>
      </c>
      <c r="F14" s="1" cm="1">
        <f t="array" aca="1" ref="F14" ca="1">_xll.RiskPercentile(D14,0.05)</f>
        <v>72</v>
      </c>
      <c r="G14" s="1" cm="1">
        <f t="array" aca="1" ref="G14" ca="1">_xll.RiskPercentile(D14,0.95)</f>
        <v>72</v>
      </c>
      <c r="H14" s="1" t="s">
        <v>16</v>
      </c>
    </row>
    <row r="15" spans="1:8" x14ac:dyDescent="0.35">
      <c r="A15" s="76" t="s">
        <v>101</v>
      </c>
      <c r="B15" s="76"/>
      <c r="C15" s="76"/>
      <c r="D15" s="1" cm="1">
        <f t="array" aca="1" ref="D15" ca="1">_xll.RiskOutput("Mean Samples matched to DNA database in one week")+SUM(AO30:AO129)</f>
        <v>1</v>
      </c>
      <c r="E15" s="1" cm="1">
        <f t="array" aca="1" ref="E15" ca="1">_xll.RiskMean(D15)</f>
        <v>1</v>
      </c>
      <c r="F15" s="1" cm="1">
        <f t="array" aca="1" ref="F15" ca="1">_xll.RiskPercentile(D15,0.05)</f>
        <v>1</v>
      </c>
      <c r="G15" s="1" cm="1">
        <f t="array" aca="1" ref="G15" ca="1">_xll.RiskPercentile(D15,0.95)</f>
        <v>1</v>
      </c>
      <c r="H15" s="1" t="s">
        <v>16</v>
      </c>
    </row>
    <row r="16" spans="1:8" x14ac:dyDescent="0.35">
      <c r="A16" s="76"/>
      <c r="B16" s="76"/>
      <c r="C16" s="76"/>
      <c r="D16" s="1"/>
      <c r="E16" s="1"/>
      <c r="F16" s="1"/>
      <c r="G16" s="1"/>
      <c r="H16" s="1"/>
    </row>
    <row r="17" spans="1:41" x14ac:dyDescent="0.35">
      <c r="A17" s="76" t="s">
        <v>104</v>
      </c>
      <c r="B17" s="76"/>
      <c r="C17" s="76"/>
      <c r="D17" s="1" cm="1">
        <f t="array" aca="1" ref="D17" ca="1">_xll.RiskOutput("Mean Time to process a sample")+IF(D14&gt;0,SUM(AD30:AD129)/D14,0)</f>
        <v>1443.3962927958225</v>
      </c>
      <c r="E17" s="1" cm="1">
        <f t="array" aca="1" ref="E17" ca="1">_xll.RiskMean(D17)</f>
        <v>1443.3962927958225</v>
      </c>
      <c r="F17" s="1" cm="1">
        <f t="array" aca="1" ref="F17" ca="1">_xll.RiskPercentile(D17,0.05)</f>
        <v>1443.3962927958225</v>
      </c>
      <c r="G17" s="1" cm="1">
        <f t="array" aca="1" ref="G17" ca="1">_xll.RiskPercentile(D17,0.95)</f>
        <v>1443.3962927958225</v>
      </c>
      <c r="H17" s="1" t="s">
        <v>7</v>
      </c>
    </row>
    <row r="18" spans="1:41" x14ac:dyDescent="0.35">
      <c r="A18" s="1"/>
      <c r="B18" s="1"/>
      <c r="C18" s="1"/>
      <c r="D18" s="1"/>
      <c r="E18" s="1"/>
      <c r="F18" s="1"/>
      <c r="G18" s="1"/>
      <c r="H18" s="1"/>
    </row>
    <row r="19" spans="1:41" x14ac:dyDescent="0.35">
      <c r="A19" s="59" t="s">
        <v>115</v>
      </c>
      <c r="B19" s="59"/>
      <c r="C19" s="59"/>
      <c r="D19" s="7" t="s">
        <v>29</v>
      </c>
      <c r="E19" s="38" t="s">
        <v>28</v>
      </c>
      <c r="F19" s="38" t="s">
        <v>106</v>
      </c>
      <c r="G19" s="38" t="s">
        <v>107</v>
      </c>
      <c r="H19" s="7" t="s">
        <v>21</v>
      </c>
    </row>
    <row r="20" spans="1:41" x14ac:dyDescent="0.35">
      <c r="A20" s="76" t="s">
        <v>148</v>
      </c>
      <c r="B20" s="76"/>
      <c r="C20" s="76"/>
      <c r="D20" s="1" cm="1">
        <f t="array" aca="1" ref="D20" ca="1">_xll.RiskOutput("Percentage of Samples processed in under 24 hours")+SUM(AL30:AL129)</f>
        <v>37</v>
      </c>
      <c r="E20" s="1" cm="1">
        <f t="array" aca="1" ref="E20" ca="1">_xll.RiskMean(D20)</f>
        <v>37</v>
      </c>
      <c r="F20" s="1" cm="1">
        <f t="array" aca="1" ref="F20" ca="1">_xll.RiskPercentile(D20,0.05)</f>
        <v>37</v>
      </c>
      <c r="G20" s="1" cm="1">
        <f t="array" aca="1" ref="G20" ca="1">_xll.RiskPercentile(D20,0.95)</f>
        <v>37</v>
      </c>
      <c r="H20" s="1" t="s">
        <v>16</v>
      </c>
    </row>
    <row r="21" spans="1:41" x14ac:dyDescent="0.35">
      <c r="A21" s="76" t="s">
        <v>149</v>
      </c>
      <c r="B21" s="76"/>
      <c r="C21" s="76"/>
      <c r="D21" s="1" cm="1">
        <f t="array" aca="1" ref="D21" ca="1">_xll.RiskOutput("Percentage of Samples processed in under 24 hours")+IF(D14&lt;&gt;0,(D20/D14)*100,0)</f>
        <v>51.388888888888886</v>
      </c>
      <c r="E21" s="1" cm="1">
        <f t="array" aca="1" ref="E21" ca="1">_xll.RiskMean(D21)</f>
        <v>51.388888888888886</v>
      </c>
      <c r="F21" s="1" cm="1">
        <f t="array" aca="1" ref="F21" ca="1">_xll.RiskPercentile(D21,0.05)</f>
        <v>51.388888888888886</v>
      </c>
      <c r="G21" s="1" cm="1">
        <f t="array" aca="1" ref="G21" ca="1">_xll.RiskPercentile(D21,0.95)</f>
        <v>51.388888888888886</v>
      </c>
      <c r="H21" s="1" t="s">
        <v>82</v>
      </c>
    </row>
    <row r="22" spans="1:41" x14ac:dyDescent="0.35">
      <c r="A22" s="76" t="s">
        <v>150</v>
      </c>
      <c r="B22" s="76"/>
      <c r="C22" s="76"/>
      <c r="D22" s="1">
        <v>51.8</v>
      </c>
      <c r="E22" s="1"/>
      <c r="F22" s="1"/>
      <c r="G22" s="1"/>
      <c r="H22" s="1" t="s">
        <v>82</v>
      </c>
    </row>
    <row r="24" spans="1:41" ht="23.5" x14ac:dyDescent="0.55000000000000004">
      <c r="A24" s="54" t="s">
        <v>160</v>
      </c>
      <c r="B24" s="54"/>
      <c r="C24" s="54"/>
      <c r="D24" s="54"/>
      <c r="E24" s="54"/>
      <c r="F24" s="54"/>
    </row>
    <row r="25" spans="1:41" ht="23.5" x14ac:dyDescent="0.55000000000000004">
      <c r="A25" s="43"/>
      <c r="B25" s="43"/>
      <c r="C25" s="43"/>
      <c r="D25" s="43"/>
      <c r="E25" s="43"/>
      <c r="F25" s="43"/>
    </row>
    <row r="26" spans="1:41" s="47" customFormat="1" ht="17" thickBot="1" x14ac:dyDescent="0.4">
      <c r="A26" s="134" t="s">
        <v>67</v>
      </c>
      <c r="B26" s="135" t="s">
        <v>113</v>
      </c>
      <c r="C26" s="136" t="s">
        <v>118</v>
      </c>
      <c r="D26" s="134" t="s">
        <v>117</v>
      </c>
      <c r="E26" s="136" t="s">
        <v>119</v>
      </c>
      <c r="F26" s="136" t="s">
        <v>120</v>
      </c>
      <c r="G26" s="136" t="s">
        <v>74</v>
      </c>
      <c r="H26" s="136" t="s">
        <v>121</v>
      </c>
      <c r="I26" s="134" t="s">
        <v>122</v>
      </c>
      <c r="J26" s="134" t="s">
        <v>133</v>
      </c>
      <c r="K26" s="136" t="s">
        <v>75</v>
      </c>
      <c r="L26" s="134" t="s">
        <v>156</v>
      </c>
      <c r="M26" s="134" t="s">
        <v>123</v>
      </c>
      <c r="N26" s="136" t="s">
        <v>188</v>
      </c>
      <c r="O26" s="134" t="s">
        <v>157</v>
      </c>
      <c r="P26" s="136" t="s">
        <v>132</v>
      </c>
      <c r="Q26" s="134" t="s">
        <v>158</v>
      </c>
      <c r="R26" s="136" t="s">
        <v>189</v>
      </c>
      <c r="S26" s="134" t="s">
        <v>124</v>
      </c>
      <c r="T26" s="136" t="s">
        <v>190</v>
      </c>
      <c r="U26" s="136" t="s">
        <v>191</v>
      </c>
      <c r="V26" s="136" t="s">
        <v>73</v>
      </c>
      <c r="W26" s="136" t="s">
        <v>192</v>
      </c>
      <c r="X26" s="136" t="s">
        <v>193</v>
      </c>
      <c r="Y26" s="134" t="s">
        <v>125</v>
      </c>
      <c r="Z26" s="136" t="s">
        <v>141</v>
      </c>
      <c r="AA26" s="136" t="s">
        <v>194</v>
      </c>
      <c r="AB26" s="136" t="s">
        <v>72</v>
      </c>
      <c r="AC26" s="136" t="s">
        <v>195</v>
      </c>
      <c r="AD26" s="134" t="s">
        <v>151</v>
      </c>
      <c r="AE26" s="134" t="s">
        <v>117</v>
      </c>
      <c r="AF26" s="134" t="s">
        <v>122</v>
      </c>
      <c r="AG26" s="134" t="s">
        <v>123</v>
      </c>
      <c r="AH26" s="134" t="s">
        <v>124</v>
      </c>
      <c r="AI26" s="134" t="s">
        <v>125</v>
      </c>
      <c r="AJ26" s="134" t="s">
        <v>187</v>
      </c>
      <c r="AK26" s="137" t="s">
        <v>184</v>
      </c>
      <c r="AL26" s="137"/>
      <c r="AM26" s="137" t="s">
        <v>185</v>
      </c>
      <c r="AN26" s="137"/>
      <c r="AO26" s="134" t="s">
        <v>186</v>
      </c>
    </row>
    <row r="27" spans="1:41" s="30" customFormat="1" ht="15.75" customHeight="1" x14ac:dyDescent="0.35">
      <c r="A27" s="118" t="s">
        <v>0</v>
      </c>
      <c r="B27" s="118" t="s">
        <v>88</v>
      </c>
      <c r="C27" s="119"/>
      <c r="D27" s="120" t="s">
        <v>89</v>
      </c>
      <c r="E27" s="118" t="s">
        <v>87</v>
      </c>
      <c r="F27" s="121"/>
      <c r="G27" s="121"/>
      <c r="H27" s="119"/>
      <c r="I27" s="122" t="s">
        <v>90</v>
      </c>
      <c r="J27" s="118" t="s">
        <v>86</v>
      </c>
      <c r="K27" s="121"/>
      <c r="L27" s="119"/>
      <c r="M27" s="122" t="s">
        <v>89</v>
      </c>
      <c r="N27" s="123" t="s">
        <v>85</v>
      </c>
      <c r="O27" s="124"/>
      <c r="P27" s="124"/>
      <c r="Q27" s="125"/>
      <c r="R27" s="126" t="s">
        <v>5</v>
      </c>
      <c r="S27" s="122" t="s">
        <v>90</v>
      </c>
      <c r="T27" s="127" t="s">
        <v>84</v>
      </c>
      <c r="U27" s="121"/>
      <c r="V27" s="121"/>
      <c r="W27" s="121"/>
      <c r="X27" s="119"/>
      <c r="Y27" s="122" t="s">
        <v>89</v>
      </c>
      <c r="Z27" s="118" t="s">
        <v>83</v>
      </c>
      <c r="AA27" s="121"/>
      <c r="AB27" s="121"/>
      <c r="AC27" s="119"/>
      <c r="AD27" s="128" t="s">
        <v>97</v>
      </c>
      <c r="AE27" s="73" t="s">
        <v>126</v>
      </c>
      <c r="AF27" s="73"/>
      <c r="AG27" s="73"/>
      <c r="AH27" s="73"/>
      <c r="AI27" s="73"/>
      <c r="AJ27" s="73"/>
      <c r="AK27" s="129" t="s">
        <v>93</v>
      </c>
      <c r="AL27" s="130"/>
      <c r="AM27" s="131" t="s">
        <v>95</v>
      </c>
      <c r="AN27" s="132"/>
      <c r="AO27" s="133" t="s">
        <v>22</v>
      </c>
    </row>
    <row r="28" spans="1:41" s="30" customFormat="1" ht="30" customHeight="1" thickBot="1" x14ac:dyDescent="0.4">
      <c r="A28" s="64"/>
      <c r="B28" s="29" t="s">
        <v>1</v>
      </c>
      <c r="C28" s="31" t="s">
        <v>147</v>
      </c>
      <c r="D28" s="114"/>
      <c r="E28" s="29" t="s">
        <v>155</v>
      </c>
      <c r="F28" s="27" t="s">
        <v>2</v>
      </c>
      <c r="G28" s="27" t="s">
        <v>3</v>
      </c>
      <c r="H28" s="31" t="s">
        <v>4</v>
      </c>
      <c r="I28" s="115"/>
      <c r="J28" s="29" t="s">
        <v>2</v>
      </c>
      <c r="K28" s="27" t="s">
        <v>65</v>
      </c>
      <c r="L28" s="31" t="s">
        <v>4</v>
      </c>
      <c r="M28" s="115"/>
      <c r="N28" s="29" t="s">
        <v>56</v>
      </c>
      <c r="O28" s="27" t="s">
        <v>2</v>
      </c>
      <c r="P28" s="27" t="s">
        <v>3</v>
      </c>
      <c r="Q28" s="31" t="s">
        <v>4</v>
      </c>
      <c r="R28" s="62"/>
      <c r="S28" s="115"/>
      <c r="T28" s="27" t="s">
        <v>2</v>
      </c>
      <c r="U28" s="27" t="s">
        <v>64</v>
      </c>
      <c r="V28" s="27" t="s">
        <v>3</v>
      </c>
      <c r="W28" s="27" t="s">
        <v>4</v>
      </c>
      <c r="X28" s="31" t="s">
        <v>4</v>
      </c>
      <c r="Y28" s="115"/>
      <c r="Z28" s="32" t="s">
        <v>91</v>
      </c>
      <c r="AA28" s="27" t="s">
        <v>2</v>
      </c>
      <c r="AB28" s="27" t="s">
        <v>3</v>
      </c>
      <c r="AC28" s="31" t="s">
        <v>4</v>
      </c>
      <c r="AD28" s="78"/>
      <c r="AE28" s="88" t="s">
        <v>117</v>
      </c>
      <c r="AF28" s="88" t="s">
        <v>122</v>
      </c>
      <c r="AG28" s="88" t="s">
        <v>123</v>
      </c>
      <c r="AH28" s="88" t="s">
        <v>124</v>
      </c>
      <c r="AI28" s="88" t="s">
        <v>125</v>
      </c>
      <c r="AJ28" s="87" t="s">
        <v>105</v>
      </c>
      <c r="AK28" s="39" t="s">
        <v>98</v>
      </c>
      <c r="AL28" s="33" t="s">
        <v>94</v>
      </c>
      <c r="AM28" s="32" t="s">
        <v>96</v>
      </c>
      <c r="AN28" s="117" t="s">
        <v>92</v>
      </c>
      <c r="AO28" s="52"/>
    </row>
    <row r="29" spans="1:41" x14ac:dyDescent="0.35">
      <c r="A29" s="14"/>
      <c r="B29" s="15"/>
      <c r="C29" s="16"/>
      <c r="D29" s="21"/>
      <c r="E29" s="15"/>
      <c r="F29" s="10"/>
      <c r="G29" s="10"/>
      <c r="H29" s="16"/>
      <c r="I29" s="21"/>
      <c r="J29" s="15"/>
      <c r="K29" s="10"/>
      <c r="L29" s="16"/>
      <c r="M29" s="21"/>
      <c r="N29" s="15"/>
      <c r="O29" s="10"/>
      <c r="P29" s="10"/>
      <c r="Q29" s="16"/>
      <c r="R29" s="15"/>
      <c r="S29" s="21"/>
      <c r="T29" s="10"/>
      <c r="U29" s="10"/>
      <c r="V29" s="10"/>
      <c r="W29" s="10"/>
      <c r="X29" s="16"/>
      <c r="Y29" s="21"/>
      <c r="Z29" s="15"/>
      <c r="AA29" s="10"/>
      <c r="AB29" s="10"/>
      <c r="AC29" s="16"/>
      <c r="AD29" s="23"/>
      <c r="AE29" s="25"/>
      <c r="AF29" s="25"/>
      <c r="AG29" s="25"/>
      <c r="AH29" s="25"/>
      <c r="AI29" s="25"/>
      <c r="AJ29" s="25"/>
      <c r="AK29" s="25"/>
      <c r="AL29" s="25"/>
      <c r="AM29" s="10"/>
      <c r="AN29" s="13"/>
      <c r="AO29" s="23"/>
    </row>
    <row r="30" spans="1:41" x14ac:dyDescent="0.35">
      <c r="A30" s="12">
        <v>1</v>
      </c>
      <c r="B30" s="17" cm="1">
        <f t="array" aca="1" ref="B30" ca="1">_xll.RiskExpon(Variables!M$8)</f>
        <v>86.024357012227497</v>
      </c>
      <c r="C30" s="18">
        <f ca="1">B30+C29</f>
        <v>86.024357012227497</v>
      </c>
      <c r="D30" s="22">
        <f ca="1">F30-C30</f>
        <v>48.978768028999568</v>
      </c>
      <c r="E30" s="17" cm="1">
        <f t="array" aca="1" ref="E30" ca="1">_xll.RiskPert(Variables!J$10,Variables!K$10,Variables!L$10)</f>
        <v>48.978768028999582</v>
      </c>
      <c r="F30" s="1">
        <f ca="1">MAX(H29,C30)+E30</f>
        <v>135.00312504122707</v>
      </c>
      <c r="G30" s="1" cm="1">
        <f t="array" aca="1" ref="G30" ca="1">_xll.RiskUniform(Variables!J$12,Variables!L$12)</f>
        <v>68.708973411352162</v>
      </c>
      <c r="H30" s="18">
        <f ca="1">F30+G30</f>
        <v>203.71209845257923</v>
      </c>
      <c r="I30" s="22">
        <f ca="1">J30-H30</f>
        <v>0</v>
      </c>
      <c r="J30" s="17">
        <f ca="1">H30</f>
        <v>203.71209845257923</v>
      </c>
      <c r="K30" s="1" cm="1">
        <f t="array" aca="1" ref="K30" ca="1">_xll.RiskWeibull(Variables!J$14,Variables!K$14)</f>
        <v>77.089245943211793</v>
      </c>
      <c r="L30" s="18">
        <f ca="1">J30+K30</f>
        <v>280.80134439579103</v>
      </c>
      <c r="M30" s="22">
        <f ca="1">O30-L30</f>
        <v>45.197442597592499</v>
      </c>
      <c r="N30" s="17" cm="1">
        <f t="array" aca="1" ref="N30" ca="1">_xll.RiskGamma(Variables!J$16,1/Variables!L$16)</f>
        <v>45.197442597592477</v>
      </c>
      <c r="O30" s="1">
        <f ca="1">L30+N30</f>
        <v>325.99878699338353</v>
      </c>
      <c r="P30" s="1" cm="1">
        <f t="array" aca="1" ref="P30" ca="1">_xll.RiskUniform(Variables!J$19,Variables!L$19)</f>
        <v>21.610658554139668</v>
      </c>
      <c r="Q30" s="18">
        <f ca="1">O30+P30</f>
        <v>347.60944554752319</v>
      </c>
      <c r="R30" s="17" cm="1">
        <f t="array" aca="1" ref="R30" ca="1">IF(A30&lt;=(FLOOR(INT(Variables!D$10) / _xll.RiskSimtable(Variables!D$13:D$14), 1)*_xll.RiskSimtable(Variables!D$13:D$14)),IF(R29=_xll.RiskSimtable(Variables!D$13:D$14),1,R29+1),"")</f>
        <v>1</v>
      </c>
      <c r="S30" s="22">
        <f ca="1">IF(R30&lt;&gt;"",T30-Q30+U30,"")</f>
        <v>1076.3017286197692</v>
      </c>
      <c r="T30" s="1">
        <f ca="1">IF(R30&lt;&gt;"",IF(R30=1,MAX(W29,Q30),Q30),"")</f>
        <v>347.60944554752319</v>
      </c>
      <c r="U30" s="1" cm="1">
        <f t="array" aca="1" ref="U30" ca="1">IF(R30&lt;&gt;"",INDEX(T30:T137, MATCH(_xll.RiskSimtable(Variables!D$13:D$14),R30:R137,0))-T30,"")</f>
        <v>1076.3017286197692</v>
      </c>
      <c r="V30" s="1" cm="1">
        <f t="array" aca="1" ref="V30" ca="1">IF(R30&lt;&gt;"",IF(MOD(R30,_xll.RiskSimtable(Variables!D$13:D$14))=0,Variables!D$15,0),"")</f>
        <v>0</v>
      </c>
      <c r="W30" s="1" cm="1">
        <f t="array" aca="1" ref="W30" ca="1">IF(R30&lt;&gt;"",IF(R30=_xll.RiskSimtable(Variables!D$13:D$14),T30+V30,0),"")</f>
        <v>0</v>
      </c>
      <c r="X30" s="18" cm="1">
        <f t="array" aca="1" ref="X30" ca="1">IF(R30&lt;&gt;"",INDEX(W30:W129,MATCH(_xll.RiskSimtable(Variables!D$13:D$14),R30:R129,0)),"")</f>
        <v>1543.9111741672923</v>
      </c>
      <c r="Y30" s="22">
        <f ca="1">IF(R30&lt;&gt;"",AA30-X30,"")</f>
        <v>99.66981236577135</v>
      </c>
      <c r="Z30" s="17" cm="1">
        <f t="array" aca="1" ref="Z30" ca="1">IF(R30&lt;&gt;"",IF(R30=1,_xll.RiskPert(Variables!J$21,Variables!K$21,Variables!L$21),0),"")</f>
        <v>99.66981236577125</v>
      </c>
      <c r="AA30" s="1">
        <f ca="1">IF(R30&lt;&gt;"",IF(X30&lt;&gt;0,MAX(AC29,X30)+Z30,0),"")</f>
        <v>1643.5809865330637</v>
      </c>
      <c r="AB30" s="1" cm="1">
        <f t="array" aca="1" ref="AB30" ca="1">IF(R30&lt;&gt;"",_xll.RiskUniform(Variables!J$23,Variables!L$23),"")</f>
        <v>26.930090639325179</v>
      </c>
      <c r="AC30" s="18">
        <f ca="1">IF(R30&lt;&gt;"",IF(AA30&lt;&gt;0,AA30+AB30,0),"")</f>
        <v>1670.5110771723889</v>
      </c>
      <c r="AD30" s="24">
        <f ca="1">IF(R30&lt;&gt;"",IF(AC30&lt;Variables!D$9,AC30-C30,0),"")</f>
        <v>1584.4867201601614</v>
      </c>
      <c r="AE30" s="26">
        <f ca="1">IF(R30&lt;&gt;"",IF(AC30&lt;Variables!D$9,D30,0),"")</f>
        <v>48.978768028999568</v>
      </c>
      <c r="AF30" s="26">
        <f ca="1">IF(R30&lt;&gt;"",IF(AC30&lt;Variables!D$9,I30,0),"")</f>
        <v>0</v>
      </c>
      <c r="AG30" s="26">
        <f ca="1">IF(R30&lt;&gt;"",IF(AC30&lt;Variables!D$9,M30,0),"")</f>
        <v>45.197442597592499</v>
      </c>
      <c r="AH30" s="26">
        <f ca="1">IF(R30&lt;&gt;"",IF(AC30&lt;Variables!D$9,S30,0),"")</f>
        <v>1076.3017286197692</v>
      </c>
      <c r="AI30" s="26">
        <f ca="1">IF(R30&lt;&gt;"",IF(AC30&lt;Variables!D$9,Y30,0),"")</f>
        <v>99.66981236577135</v>
      </c>
      <c r="AJ30" s="26">
        <f ca="1">IF(R30&lt;&gt;"",IF(AD30&lt;&gt;0,SUM(AE30:AI30),0),"")</f>
        <v>1270.1477516121327</v>
      </c>
      <c r="AK30" s="26">
        <f ca="1">IF(AND(R30&lt;&gt;"",AD30&lt;&gt;0),AD30/60,0)</f>
        <v>26.408112002669359</v>
      </c>
      <c r="AL30" s="26">
        <f ca="1">IF(AND(AK30&lt;=24,AK30&gt;0,R30&lt;&gt;""),1,0)</f>
        <v>0</v>
      </c>
      <c r="AM30" s="4">
        <f ca="1">IF(AND(R30&lt;"",AC30&lt;Variables!D$9),AC30/(7*24*60),"")</f>
        <v>0.16572530527503859</v>
      </c>
      <c r="AN30" s="11">
        <f ca="1">IF(R30&lt;&gt;"",IF(AND(AC30/(7*24*60)&lt;=1,AC30/(7*24*60)&gt;0),1,""),"")</f>
        <v>1</v>
      </c>
      <c r="AO30" s="24" cm="1">
        <f t="array" aca="1" ref="AO30" ca="1">IF(R30&lt;&gt;"",_xll.RiskBinomial(1,Variables!D$16/100),0)</f>
        <v>0</v>
      </c>
    </row>
    <row r="31" spans="1:41" x14ac:dyDescent="0.35">
      <c r="A31" s="12">
        <v>2</v>
      </c>
      <c r="B31" s="17" cm="1">
        <f t="array" aca="1" ref="B31" ca="1">_xll.RiskExpon(Variables!M$8)</f>
        <v>251.93734139771706</v>
      </c>
      <c r="C31" s="18">
        <f t="shared" ref="C31:C94" ca="1" si="0">B31+C30</f>
        <v>337.96169840994457</v>
      </c>
      <c r="D31" s="22">
        <f t="shared" ref="D31:D94" ca="1" si="1">F31-C31</f>
        <v>45.519178129780755</v>
      </c>
      <c r="E31" s="17" cm="1">
        <f t="array" aca="1" ref="E31" ca="1">_xll.RiskPert(Variables!J$10,Variables!K$10,Variables!L$10)</f>
        <v>45.519178129780734</v>
      </c>
      <c r="F31" s="1">
        <f t="shared" ref="F31:F94" ca="1" si="2">MAX(H30,C31)+E31</f>
        <v>383.48087653972533</v>
      </c>
      <c r="G31" s="1" cm="1">
        <f t="array" aca="1" ref="G31" ca="1">_xll.RiskUniform(Variables!J$12,Variables!L$12)</f>
        <v>50.078480132869046</v>
      </c>
      <c r="H31" s="18">
        <f t="shared" ref="H31:H94" ca="1" si="3">F31+G31</f>
        <v>433.55935667259439</v>
      </c>
      <c r="I31" s="22">
        <f t="shared" ref="I31:I94" ca="1" si="4">J31-H31</f>
        <v>0</v>
      </c>
      <c r="J31" s="17">
        <f t="shared" ref="J31:J94" ca="1" si="5">H31</f>
        <v>433.55935667259439</v>
      </c>
      <c r="K31" s="1" cm="1">
        <f t="array" aca="1" ref="K31" ca="1">_xll.RiskWeibull(Variables!J$14,Variables!K$14)</f>
        <v>104.34498135660593</v>
      </c>
      <c r="L31" s="18">
        <f t="shared" ref="L31:L94" ca="1" si="6">J31+K31</f>
        <v>537.90433802920029</v>
      </c>
      <c r="M31" s="22">
        <f t="shared" ref="M31:M94" ca="1" si="7">O31-L31</f>
        <v>155.90231291078931</v>
      </c>
      <c r="N31" s="17" cm="1">
        <f t="array" aca="1" ref="N31" ca="1">_xll.RiskGamma(Variables!J$16,1/Variables!L$16)</f>
        <v>155.90231291078933</v>
      </c>
      <c r="O31" s="1">
        <f t="shared" ref="O31:O94" ca="1" si="8">L31+N31</f>
        <v>693.80665093998959</v>
      </c>
      <c r="P31" s="1" cm="1">
        <f t="array" aca="1" ref="P31" ca="1">_xll.RiskUniform(Variables!J$19,Variables!L$19)</f>
        <v>21.272093907672083</v>
      </c>
      <c r="Q31" s="18">
        <f t="shared" ref="Q31:Q94" ca="1" si="9">O31+P31</f>
        <v>715.07874484766171</v>
      </c>
      <c r="R31" s="17" cm="1">
        <f t="array" aca="1" ref="R31" ca="1">IF(A31&lt;=(FLOOR(INT(Variables!D$10) / _xll.RiskSimtable(Variables!D$13:D$14), 1)*_xll.RiskSimtable(Variables!D$13:D$14)),IF(R30=_xll.RiskSimtable(Variables!D$13:D$14),1,R30+1),"")</f>
        <v>2</v>
      </c>
      <c r="S31" s="22">
        <f t="shared" ref="S31:S94" ca="1" si="10">IF(R31&lt;&gt;"",T31-Q31+U31,"")</f>
        <v>708.83242931963059</v>
      </c>
      <c r="T31" s="1">
        <f t="shared" ref="T31:T94" ca="1" si="11">IF(R31&lt;&gt;"",IF(R31=1,MAX(W30,Q31),Q31),"")</f>
        <v>715.07874484766171</v>
      </c>
      <c r="U31" s="1" cm="1">
        <f t="array" aca="1" ref="U31" ca="1">IF(R31&lt;&gt;"",INDEX(T31:T138, MATCH(_xll.RiskSimtable(Variables!D$13:D$14),R31:R138,0))-T31,"")</f>
        <v>708.83242931963059</v>
      </c>
      <c r="V31" s="1" cm="1">
        <f t="array" aca="1" ref="V31" ca="1">IF(R31&lt;&gt;"",IF(MOD(R31,_xll.RiskSimtable(Variables!D$13:D$14))=0,Variables!D$15,0),"")</f>
        <v>0</v>
      </c>
      <c r="W31" s="1" cm="1">
        <f t="array" aca="1" ref="W31" ca="1">IF(R31&lt;&gt;"",IF(R31=_xll.RiskSimtable(Variables!D$13:D$14),T31+V31,0),"")</f>
        <v>0</v>
      </c>
      <c r="X31" s="18" cm="1">
        <f t="array" aca="1" ref="X31" ca="1">IF(R31&lt;&gt;"",INDEX(W31:W130,MATCH(_xll.RiskSimtable(Variables!D$13:D$14),R31:R130,0)),"")</f>
        <v>1543.9111741672923</v>
      </c>
      <c r="Y31" s="22">
        <f t="shared" ref="Y31:Y94" ca="1" si="12">IF(R31&lt;&gt;"",AA31-X31,"")</f>
        <v>126.59990300509662</v>
      </c>
      <c r="Z31" s="17" cm="1">
        <f t="array" aca="1" ref="Z31" ca="1">IF(R31&lt;&gt;"",IF(R31=1,_xll.RiskPert(Variables!J$21,Variables!K$21,Variables!L$21),0),"")</f>
        <v>0</v>
      </c>
      <c r="AA31" s="1">
        <f t="shared" ref="AA31:AA94" ca="1" si="13">IF(R31&lt;&gt;"",IF(X31&lt;&gt;0,MAX(AC30,X31)+Z31,0),"")</f>
        <v>1670.5110771723889</v>
      </c>
      <c r="AB31" s="1" cm="1">
        <f t="array" aca="1" ref="AB31" ca="1">IF(R31&lt;&gt;"",_xll.RiskUniform(Variables!J$23,Variables!L$23),"")</f>
        <v>27.61062021933035</v>
      </c>
      <c r="AC31" s="18">
        <f t="shared" ref="AC31:AC94" ca="1" si="14">IF(R31&lt;&gt;"",IF(AA31&lt;&gt;0,AA31+AB31,0),"")</f>
        <v>1698.1216973917192</v>
      </c>
      <c r="AD31" s="24">
        <f ca="1">IF(R31&lt;&gt;"",IF(AC31&lt;Variables!D$9,AC31-C31,0),"")</f>
        <v>1360.1599989817746</v>
      </c>
      <c r="AE31" s="26">
        <f ca="1">IF(R31&lt;&gt;"",IF(AC31&lt;Variables!D$9,D31,0),"")</f>
        <v>45.519178129780755</v>
      </c>
      <c r="AF31" s="26">
        <f ca="1">IF(R31&lt;&gt;"",IF(AC31&lt;Variables!D$9,I31,0),"")</f>
        <v>0</v>
      </c>
      <c r="AG31" s="26">
        <f ca="1">IF(R31&lt;&gt;"",IF(AC31&lt;Variables!D$9,M31,0),"")</f>
        <v>155.90231291078931</v>
      </c>
      <c r="AH31" s="26">
        <f ca="1">IF(R31&lt;&gt;"",IF(AC31&lt;Variables!D$9,S31,0),"")</f>
        <v>708.83242931963059</v>
      </c>
      <c r="AI31" s="26">
        <f ca="1">IF(R31&lt;&gt;"",IF(AC31&lt;Variables!D$9,Y31,0),"")</f>
        <v>126.59990300509662</v>
      </c>
      <c r="AJ31" s="26">
        <f t="shared" ref="AJ31:AJ94" ca="1" si="15">IF(R31&lt;&gt;"",IF(AD31&lt;&gt;0,SUM(AE31:AI31),0),"")</f>
        <v>1036.8538233652973</v>
      </c>
      <c r="AK31" s="26">
        <f t="shared" ref="AK31:AK94" ca="1" si="16">IF(AND(R31&lt;&gt;"",AD31&lt;&gt;0),AD31/60,0)</f>
        <v>22.669333316362909</v>
      </c>
      <c r="AL31" s="26">
        <f t="shared" ref="AL31:AL94" ca="1" si="17">IF(AND(AK31&lt;=24,AK31&gt;0,R31&lt;&gt;""),1,0)</f>
        <v>1</v>
      </c>
      <c r="AM31" s="4">
        <f ca="1">IF(AND(R31&lt;"",AC31&lt;Variables!D$9),AC31/(7*24*60),"")</f>
        <v>0.16846445410632135</v>
      </c>
      <c r="AN31" s="11">
        <f t="shared" ref="AN31:AN94" ca="1" si="18">IF(R31&lt;&gt;"",IF(AND(AC31/(7*24*60)&lt;=1,AC31/(7*24*60)&gt;0),1,""),"")</f>
        <v>1</v>
      </c>
      <c r="AO31" s="24" cm="1">
        <f t="array" aca="1" ref="AO31" ca="1">IF(R31&lt;&gt;"",_xll.RiskBinomial(1,Variables!D$16/100),0)</f>
        <v>0</v>
      </c>
    </row>
    <row r="32" spans="1:41" x14ac:dyDescent="0.35">
      <c r="A32" s="12">
        <v>3</v>
      </c>
      <c r="B32" s="17" cm="1">
        <f t="array" aca="1" ref="B32" ca="1">_xll.RiskExpon(Variables!M$8)</f>
        <v>151.96308781419441</v>
      </c>
      <c r="C32" s="18">
        <f t="shared" ca="1" si="0"/>
        <v>489.92478622413898</v>
      </c>
      <c r="D32" s="22">
        <f t="shared" ca="1" si="1"/>
        <v>51.55363827634244</v>
      </c>
      <c r="E32" s="17" cm="1">
        <f t="array" aca="1" ref="E32" ca="1">_xll.RiskPert(Variables!J$10,Variables!K$10,Variables!L$10)</f>
        <v>51.553638276342404</v>
      </c>
      <c r="F32" s="1">
        <f t="shared" ca="1" si="2"/>
        <v>541.47842450048142</v>
      </c>
      <c r="G32" s="1" cm="1">
        <f t="array" aca="1" ref="G32" ca="1">_xll.RiskUniform(Variables!J$12,Variables!L$12)</f>
        <v>69.537928312364485</v>
      </c>
      <c r="H32" s="18">
        <f t="shared" ca="1" si="3"/>
        <v>611.01635281284587</v>
      </c>
      <c r="I32" s="22">
        <f t="shared" ca="1" si="4"/>
        <v>0</v>
      </c>
      <c r="J32" s="17">
        <f t="shared" ca="1" si="5"/>
        <v>611.01635281284587</v>
      </c>
      <c r="K32" s="1" cm="1">
        <f t="array" aca="1" ref="K32" ca="1">_xll.RiskWeibull(Variables!J$14,Variables!K$14)</f>
        <v>49.004559113221283</v>
      </c>
      <c r="L32" s="18">
        <f t="shared" ca="1" si="6"/>
        <v>660.02091192606713</v>
      </c>
      <c r="M32" s="22">
        <f t="shared" ca="1" si="7"/>
        <v>94.185788276157155</v>
      </c>
      <c r="N32" s="17" cm="1">
        <f t="array" aca="1" ref="N32" ca="1">_xll.RiskGamma(Variables!J$16,1/Variables!L$16)</f>
        <v>94.185788276157126</v>
      </c>
      <c r="O32" s="1">
        <f t="shared" ca="1" si="8"/>
        <v>754.20670020222428</v>
      </c>
      <c r="P32" s="1" cm="1">
        <f t="array" aca="1" ref="P32" ca="1">_xll.RiskUniform(Variables!J$19,Variables!L$19)</f>
        <v>17.300573195572891</v>
      </c>
      <c r="Q32" s="18">
        <f t="shared" ca="1" si="9"/>
        <v>771.50727339779712</v>
      </c>
      <c r="R32" s="17" cm="1">
        <f t="array" aca="1" ref="R32" ca="1">IF(A32&lt;=(FLOOR(INT(Variables!D$10) / _xll.RiskSimtable(Variables!D$13:D$14), 1)*_xll.RiskSimtable(Variables!D$13:D$14)),IF(R31=_xll.RiskSimtable(Variables!D$13:D$14),1,R31+1),"")</f>
        <v>3</v>
      </c>
      <c r="S32" s="22">
        <f t="shared" ca="1" si="10"/>
        <v>652.40390076949518</v>
      </c>
      <c r="T32" s="1">
        <f t="shared" ca="1" si="11"/>
        <v>771.50727339779712</v>
      </c>
      <c r="U32" s="1" cm="1">
        <f t="array" aca="1" ref="U32" ca="1">IF(R32&lt;&gt;"",INDEX(T32:T139, MATCH(_xll.RiskSimtable(Variables!D$13:D$14),R32:R139,0))-T32,"")</f>
        <v>652.40390076949518</v>
      </c>
      <c r="V32" s="1" cm="1">
        <f t="array" aca="1" ref="V32" ca="1">IF(R32&lt;&gt;"",IF(MOD(R32,_xll.RiskSimtable(Variables!D$13:D$14))=0,Variables!D$15,0),"")</f>
        <v>0</v>
      </c>
      <c r="W32" s="1" cm="1">
        <f t="array" aca="1" ref="W32" ca="1">IF(R32&lt;&gt;"",IF(R32=_xll.RiskSimtable(Variables!D$13:D$14),T32+V32,0),"")</f>
        <v>0</v>
      </c>
      <c r="X32" s="18" cm="1">
        <f t="array" aca="1" ref="X32" ca="1">IF(R32&lt;&gt;"",INDEX(W32:W131,MATCH(_xll.RiskSimtable(Variables!D$13:D$14),R32:R131,0)),"")</f>
        <v>1543.9111741672923</v>
      </c>
      <c r="Y32" s="22">
        <f t="shared" ca="1" si="12"/>
        <v>154.21052322442688</v>
      </c>
      <c r="Z32" s="17" cm="1">
        <f t="array" aca="1" ref="Z32" ca="1">IF(R32&lt;&gt;"",IF(R32=1,_xll.RiskPert(Variables!J$21,Variables!K$21,Variables!L$21),0),"")</f>
        <v>0</v>
      </c>
      <c r="AA32" s="1">
        <f t="shared" ca="1" si="13"/>
        <v>1698.1216973917192</v>
      </c>
      <c r="AB32" s="1" cm="1">
        <f t="array" aca="1" ref="AB32" ca="1">IF(R32&lt;&gt;"",_xll.RiskUniform(Variables!J$23,Variables!L$23),"")</f>
        <v>23.159477823507768</v>
      </c>
      <c r="AC32" s="18">
        <f t="shared" ca="1" si="14"/>
        <v>1721.281175215227</v>
      </c>
      <c r="AD32" s="24">
        <f ca="1">IF(R32&lt;&gt;"",IF(AC32&lt;Variables!D$9,AC32-C32,0),"")</f>
        <v>1231.3563889910879</v>
      </c>
      <c r="AE32" s="26">
        <f ca="1">IF(R32&lt;&gt;"",IF(AC32&lt;Variables!D$9,D32,0),"")</f>
        <v>51.55363827634244</v>
      </c>
      <c r="AF32" s="26">
        <f ca="1">IF(R32&lt;&gt;"",IF(AC32&lt;Variables!D$9,I32,0),"")</f>
        <v>0</v>
      </c>
      <c r="AG32" s="26">
        <f ca="1">IF(R32&lt;&gt;"",IF(AC32&lt;Variables!D$9,M32,0),"")</f>
        <v>94.185788276157155</v>
      </c>
      <c r="AH32" s="26">
        <f ca="1">IF(R32&lt;&gt;"",IF(AC32&lt;Variables!D$9,S32,0),"")</f>
        <v>652.40390076949518</v>
      </c>
      <c r="AI32" s="26">
        <f ca="1">IF(R32&lt;&gt;"",IF(AC32&lt;Variables!D$9,Y32,0),"")</f>
        <v>154.21052322442688</v>
      </c>
      <c r="AJ32" s="26">
        <f t="shared" ca="1" si="15"/>
        <v>952.35385054642165</v>
      </c>
      <c r="AK32" s="26">
        <f t="shared" ca="1" si="16"/>
        <v>20.522606483184799</v>
      </c>
      <c r="AL32" s="26">
        <f t="shared" ca="1" si="17"/>
        <v>1</v>
      </c>
      <c r="AM32" s="4">
        <f ca="1">IF(AND(R32&lt;"",AC32&lt;Variables!D$9),AC32/(7*24*60),"")</f>
        <v>0.17076202135071697</v>
      </c>
      <c r="AN32" s="11">
        <f t="shared" ca="1" si="18"/>
        <v>1</v>
      </c>
      <c r="AO32" s="24" cm="1">
        <f t="array" aca="1" ref="AO32" ca="1">IF(R32&lt;&gt;"",_xll.RiskBinomial(1,Variables!D$16/100),0)</f>
        <v>0</v>
      </c>
    </row>
    <row r="33" spans="1:41" x14ac:dyDescent="0.35">
      <c r="A33" s="12">
        <v>4</v>
      </c>
      <c r="B33" s="17" cm="1">
        <f t="array" aca="1" ref="B33" ca="1">_xll.RiskExpon(Variables!M$8)</f>
        <v>135.81716132801708</v>
      </c>
      <c r="C33" s="18">
        <f t="shared" ca="1" si="0"/>
        <v>625.74194755215603</v>
      </c>
      <c r="D33" s="22">
        <f t="shared" ca="1" si="1"/>
        <v>57.898569215942871</v>
      </c>
      <c r="E33" s="17" cm="1">
        <f t="array" aca="1" ref="E33" ca="1">_xll.RiskPert(Variables!J$10,Variables!K$10,Variables!L$10)</f>
        <v>57.898569215942914</v>
      </c>
      <c r="F33" s="1">
        <f t="shared" ca="1" si="2"/>
        <v>683.64051676809891</v>
      </c>
      <c r="G33" s="1" cm="1">
        <f t="array" aca="1" ref="G33" ca="1">_xll.RiskUniform(Variables!J$12,Variables!L$12)</f>
        <v>55.412609686203822</v>
      </c>
      <c r="H33" s="18">
        <f t="shared" ca="1" si="3"/>
        <v>739.05312645430274</v>
      </c>
      <c r="I33" s="22">
        <f t="shared" ca="1" si="4"/>
        <v>0</v>
      </c>
      <c r="J33" s="17">
        <f t="shared" ca="1" si="5"/>
        <v>739.05312645430274</v>
      </c>
      <c r="K33" s="1" cm="1">
        <f t="array" aca="1" ref="K33" ca="1">_xll.RiskWeibull(Variables!J$14,Variables!K$14)</f>
        <v>77.836551185871912</v>
      </c>
      <c r="L33" s="18">
        <f t="shared" ca="1" si="6"/>
        <v>816.88967764017468</v>
      </c>
      <c r="M33" s="22">
        <f t="shared" ca="1" si="7"/>
        <v>76.976047499500964</v>
      </c>
      <c r="N33" s="17" cm="1">
        <f t="array" aca="1" ref="N33" ca="1">_xll.RiskGamma(Variables!J$16,1/Variables!L$16)</f>
        <v>76.97604749950095</v>
      </c>
      <c r="O33" s="1">
        <f t="shared" ca="1" si="8"/>
        <v>893.86572513967565</v>
      </c>
      <c r="P33" s="1" cm="1">
        <f t="array" aca="1" ref="P33" ca="1">_xll.RiskUniform(Variables!J$19,Variables!L$19)</f>
        <v>22.114679868956358</v>
      </c>
      <c r="Q33" s="18">
        <f t="shared" ca="1" si="9"/>
        <v>915.98040500863203</v>
      </c>
      <c r="R33" s="17" cm="1">
        <f t="array" aca="1" ref="R33" ca="1">IF(A33&lt;=(FLOOR(INT(Variables!D$10) / _xll.RiskSimtable(Variables!D$13:D$14), 1)*_xll.RiskSimtable(Variables!D$13:D$14)),IF(R32=_xll.RiskSimtable(Variables!D$13:D$14),1,R32+1),"")</f>
        <v>4</v>
      </c>
      <c r="S33" s="22">
        <f t="shared" ca="1" si="10"/>
        <v>507.93076915866027</v>
      </c>
      <c r="T33" s="1">
        <f t="shared" ca="1" si="11"/>
        <v>915.98040500863203</v>
      </c>
      <c r="U33" s="1" cm="1">
        <f t="array" aca="1" ref="U33" ca="1">IF(R33&lt;&gt;"",INDEX(T33:T140, MATCH(_xll.RiskSimtable(Variables!D$13:D$14),R33:R140,0))-T33,"")</f>
        <v>507.93076915866027</v>
      </c>
      <c r="V33" s="1" cm="1">
        <f t="array" aca="1" ref="V33" ca="1">IF(R33&lt;&gt;"",IF(MOD(R33,_xll.RiskSimtable(Variables!D$13:D$14))=0,Variables!D$15,0),"")</f>
        <v>0</v>
      </c>
      <c r="W33" s="1" cm="1">
        <f t="array" aca="1" ref="W33" ca="1">IF(R33&lt;&gt;"",IF(R33=_xll.RiskSimtable(Variables!D$13:D$14),T33+V33,0),"")</f>
        <v>0</v>
      </c>
      <c r="X33" s="18" cm="1">
        <f t="array" aca="1" ref="X33" ca="1">IF(R33&lt;&gt;"",INDEX(W33:W132,MATCH(_xll.RiskSimtable(Variables!D$13:D$14),R33:R132,0)),"")</f>
        <v>1543.9111741672923</v>
      </c>
      <c r="Y33" s="22">
        <f t="shared" ca="1" si="12"/>
        <v>177.37000104793469</v>
      </c>
      <c r="Z33" s="17" cm="1">
        <f t="array" aca="1" ref="Z33" ca="1">IF(R33&lt;&gt;"",IF(R33=1,_xll.RiskPert(Variables!J$21,Variables!K$21,Variables!L$21),0),"")</f>
        <v>0</v>
      </c>
      <c r="AA33" s="1">
        <f t="shared" ca="1" si="13"/>
        <v>1721.281175215227</v>
      </c>
      <c r="AB33" s="1" cm="1">
        <f t="array" aca="1" ref="AB33" ca="1">IF(R33&lt;&gt;"",_xll.RiskUniform(Variables!J$23,Variables!L$23),"")</f>
        <v>24.592249717665258</v>
      </c>
      <c r="AC33" s="18">
        <f t="shared" ca="1" si="14"/>
        <v>1745.8734249328922</v>
      </c>
      <c r="AD33" s="24">
        <f ca="1">IF(R33&lt;&gt;"",IF(AC33&lt;Variables!D$9,AC33-C33,0),"")</f>
        <v>1120.1314773807362</v>
      </c>
      <c r="AE33" s="26">
        <f ca="1">IF(R33&lt;&gt;"",IF(AC33&lt;Variables!D$9,D33,0),"")</f>
        <v>57.898569215942871</v>
      </c>
      <c r="AF33" s="26">
        <f ca="1">IF(R33&lt;&gt;"",IF(AC33&lt;Variables!D$9,I33,0),"")</f>
        <v>0</v>
      </c>
      <c r="AG33" s="26">
        <f ca="1">IF(R33&lt;&gt;"",IF(AC33&lt;Variables!D$9,M33,0),"")</f>
        <v>76.976047499500964</v>
      </c>
      <c r="AH33" s="26">
        <f ca="1">IF(R33&lt;&gt;"",IF(AC33&lt;Variables!D$9,S33,0),"")</f>
        <v>507.93076915866027</v>
      </c>
      <c r="AI33" s="26">
        <f ca="1">IF(R33&lt;&gt;"",IF(AC33&lt;Variables!D$9,Y33,0),"")</f>
        <v>177.37000104793469</v>
      </c>
      <c r="AJ33" s="26">
        <f t="shared" ca="1" si="15"/>
        <v>820.1753869220388</v>
      </c>
      <c r="AK33" s="26">
        <f t="shared" ca="1" si="16"/>
        <v>18.668857956345605</v>
      </c>
      <c r="AL33" s="26">
        <f t="shared" ca="1" si="17"/>
        <v>1</v>
      </c>
      <c r="AM33" s="4">
        <f ca="1">IF(AND(R33&lt;"",AC33&lt;Variables!D$9),AC33/(7*24*60),"")</f>
        <v>0.1732017286639774</v>
      </c>
      <c r="AN33" s="11">
        <f t="shared" ca="1" si="18"/>
        <v>1</v>
      </c>
      <c r="AO33" s="24" cm="1">
        <f t="array" aca="1" ref="AO33" ca="1">IF(R33&lt;&gt;"",_xll.RiskBinomial(1,Variables!D$16/100),0)</f>
        <v>0</v>
      </c>
    </row>
    <row r="34" spans="1:41" x14ac:dyDescent="0.35">
      <c r="A34" s="12">
        <v>5</v>
      </c>
      <c r="B34" s="17" cm="1">
        <f t="array" aca="1" ref="B34" ca="1">_xll.RiskExpon(Variables!M$8)</f>
        <v>44.345650426452657</v>
      </c>
      <c r="C34" s="18">
        <f t="shared" ca="1" si="0"/>
        <v>670.08759797860864</v>
      </c>
      <c r="D34" s="22">
        <f t="shared" ca="1" si="1"/>
        <v>112.15023785585822</v>
      </c>
      <c r="E34" s="17" cm="1">
        <f t="array" aca="1" ref="E34" ca="1">_xll.RiskPert(Variables!J$10,Variables!K$10,Variables!L$10)</f>
        <v>43.184709380164172</v>
      </c>
      <c r="F34" s="1">
        <f t="shared" ca="1" si="2"/>
        <v>782.23783583446686</v>
      </c>
      <c r="G34" s="1" cm="1">
        <f t="array" aca="1" ref="G34" ca="1">_xll.RiskUniform(Variables!J$12,Variables!L$12)</f>
        <v>59.435798936590047</v>
      </c>
      <c r="H34" s="18">
        <f t="shared" ca="1" si="3"/>
        <v>841.67363477105687</v>
      </c>
      <c r="I34" s="22">
        <f t="shared" ca="1" si="4"/>
        <v>0</v>
      </c>
      <c r="J34" s="17">
        <f t="shared" ca="1" si="5"/>
        <v>841.67363477105687</v>
      </c>
      <c r="K34" s="1" cm="1">
        <f t="array" aca="1" ref="K34" ca="1">_xll.RiskWeibull(Variables!J$14,Variables!K$14)</f>
        <v>87.809316550982743</v>
      </c>
      <c r="L34" s="18">
        <f t="shared" ca="1" si="6"/>
        <v>929.48295132203964</v>
      </c>
      <c r="M34" s="22">
        <f t="shared" ca="1" si="7"/>
        <v>95.390288297555912</v>
      </c>
      <c r="N34" s="17" cm="1">
        <f t="array" aca="1" ref="N34" ca="1">_xll.RiskGamma(Variables!J$16,1/Variables!L$16)</f>
        <v>95.390288297555912</v>
      </c>
      <c r="O34" s="1">
        <f t="shared" ca="1" si="8"/>
        <v>1024.8732396195956</v>
      </c>
      <c r="P34" s="1" cm="1">
        <f t="array" aca="1" ref="P34" ca="1">_xll.RiskUniform(Variables!J$19,Variables!L$19)</f>
        <v>22.899827921415493</v>
      </c>
      <c r="Q34" s="18">
        <f t="shared" ca="1" si="9"/>
        <v>1047.773067541011</v>
      </c>
      <c r="R34" s="17" cm="1">
        <f t="array" aca="1" ref="R34" ca="1">IF(A34&lt;=(FLOOR(INT(Variables!D$10) / _xll.RiskSimtable(Variables!D$13:D$14), 1)*_xll.RiskSimtable(Variables!D$13:D$14)),IF(R33=_xll.RiskSimtable(Variables!D$13:D$14),1,R33+1),"")</f>
        <v>5</v>
      </c>
      <c r="S34" s="22">
        <f t="shared" ca="1" si="10"/>
        <v>376.13810662628134</v>
      </c>
      <c r="T34" s="1">
        <f t="shared" ca="1" si="11"/>
        <v>1047.773067541011</v>
      </c>
      <c r="U34" s="1" cm="1">
        <f t="array" aca="1" ref="U34" ca="1">IF(R34&lt;&gt;"",INDEX(T34:T141, MATCH(_xll.RiskSimtable(Variables!D$13:D$14),R34:R141,0))-T34,"")</f>
        <v>376.13810662628134</v>
      </c>
      <c r="V34" s="1" cm="1">
        <f t="array" aca="1" ref="V34" ca="1">IF(R34&lt;&gt;"",IF(MOD(R34,_xll.RiskSimtable(Variables!D$13:D$14))=0,Variables!D$15,0),"")</f>
        <v>0</v>
      </c>
      <c r="W34" s="1" cm="1">
        <f t="array" aca="1" ref="W34" ca="1">IF(R34&lt;&gt;"",IF(R34=_xll.RiskSimtable(Variables!D$13:D$14),T34+V34,0),"")</f>
        <v>0</v>
      </c>
      <c r="X34" s="18" cm="1">
        <f t="array" aca="1" ref="X34" ca="1">IF(R34&lt;&gt;"",INDEX(W34:W133,MATCH(_xll.RiskSimtable(Variables!D$13:D$14),R34:R133,0)),"")</f>
        <v>1543.9111741672923</v>
      </c>
      <c r="Y34" s="22">
        <f t="shared" ca="1" si="12"/>
        <v>201.96225076559995</v>
      </c>
      <c r="Z34" s="17" cm="1">
        <f t="array" aca="1" ref="Z34" ca="1">IF(R34&lt;&gt;"",IF(R34=1,_xll.RiskPert(Variables!J$21,Variables!K$21,Variables!L$21),0),"")</f>
        <v>0</v>
      </c>
      <c r="AA34" s="1">
        <f t="shared" ca="1" si="13"/>
        <v>1745.8734249328922</v>
      </c>
      <c r="AB34" s="1" cm="1">
        <f t="array" aca="1" ref="AB34" ca="1">IF(R34&lt;&gt;"",_xll.RiskUniform(Variables!J$23,Variables!L$23),"")</f>
        <v>27.623455068065596</v>
      </c>
      <c r="AC34" s="18">
        <f t="shared" ca="1" si="14"/>
        <v>1773.4968800009578</v>
      </c>
      <c r="AD34" s="24">
        <f ca="1">IF(R34&lt;&gt;"",IF(AC34&lt;Variables!D$9,AC34-C34,0),"")</f>
        <v>1103.4092820223491</v>
      </c>
      <c r="AE34" s="26">
        <f ca="1">IF(R34&lt;&gt;"",IF(AC34&lt;Variables!D$9,D34,0),"")</f>
        <v>112.15023785585822</v>
      </c>
      <c r="AF34" s="26">
        <f ca="1">IF(R34&lt;&gt;"",IF(AC34&lt;Variables!D$9,I34,0),"")</f>
        <v>0</v>
      </c>
      <c r="AG34" s="26">
        <f ca="1">IF(R34&lt;&gt;"",IF(AC34&lt;Variables!D$9,M34,0),"")</f>
        <v>95.390288297555912</v>
      </c>
      <c r="AH34" s="26">
        <f ca="1">IF(R34&lt;&gt;"",IF(AC34&lt;Variables!D$9,S34,0),"")</f>
        <v>376.13810662628134</v>
      </c>
      <c r="AI34" s="26">
        <f ca="1">IF(R34&lt;&gt;"",IF(AC34&lt;Variables!D$9,Y34,0),"")</f>
        <v>201.96225076559995</v>
      </c>
      <c r="AJ34" s="26">
        <f t="shared" ca="1" si="15"/>
        <v>785.64088354529542</v>
      </c>
      <c r="AK34" s="26">
        <f t="shared" ca="1" si="16"/>
        <v>18.390154700372484</v>
      </c>
      <c r="AL34" s="26">
        <f t="shared" ca="1" si="17"/>
        <v>1</v>
      </c>
      <c r="AM34" s="4">
        <f ca="1">IF(AND(R34&lt;"",AC34&lt;Variables!D$9),AC34/(7*24*60),"")</f>
        <v>0.17594215079374581</v>
      </c>
      <c r="AN34" s="11">
        <f t="shared" ca="1" si="18"/>
        <v>1</v>
      </c>
      <c r="AO34" s="24" cm="1">
        <f t="array" aca="1" ref="AO34" ca="1">IF(R34&lt;&gt;"",_xll.RiskBinomial(1,Variables!D$16/100),0)</f>
        <v>0</v>
      </c>
    </row>
    <row r="35" spans="1:41" x14ac:dyDescent="0.35">
      <c r="A35" s="12">
        <v>6</v>
      </c>
      <c r="B35" s="17" cm="1">
        <f t="array" aca="1" ref="B35" ca="1">_xll.RiskExpon(Variables!M$8)</f>
        <v>213.84754201632364</v>
      </c>
      <c r="C35" s="18">
        <f t="shared" ca="1" si="0"/>
        <v>883.93513999493234</v>
      </c>
      <c r="D35" s="22">
        <f t="shared" ca="1" si="1"/>
        <v>46.908890585078211</v>
      </c>
      <c r="E35" s="17" cm="1">
        <f t="array" aca="1" ref="E35" ca="1">_xll.RiskPert(Variables!J$10,Variables!K$10,Variables!L$10)</f>
        <v>46.908890585078218</v>
      </c>
      <c r="F35" s="1">
        <f t="shared" ca="1" si="2"/>
        <v>930.84403058001055</v>
      </c>
      <c r="G35" s="1" cm="1">
        <f t="array" aca="1" ref="G35" ca="1">_xll.RiskUniform(Variables!J$12,Variables!L$12)</f>
        <v>61.31907656550861</v>
      </c>
      <c r="H35" s="18">
        <f t="shared" ca="1" si="3"/>
        <v>992.16310714551912</v>
      </c>
      <c r="I35" s="22">
        <f t="shared" ca="1" si="4"/>
        <v>0</v>
      </c>
      <c r="J35" s="17">
        <f t="shared" ca="1" si="5"/>
        <v>992.16310714551912</v>
      </c>
      <c r="K35" s="1" cm="1">
        <f t="array" aca="1" ref="K35" ca="1">_xll.RiskWeibull(Variables!J$14,Variables!K$14)</f>
        <v>91.258161741553906</v>
      </c>
      <c r="L35" s="18">
        <f t="shared" ca="1" si="6"/>
        <v>1083.421268887073</v>
      </c>
      <c r="M35" s="22">
        <f t="shared" ca="1" si="7"/>
        <v>85.408212930421314</v>
      </c>
      <c r="N35" s="17" cm="1">
        <f t="array" aca="1" ref="N35" ca="1">_xll.RiskGamma(Variables!J$16,1/Variables!L$16)</f>
        <v>85.408212930421215</v>
      </c>
      <c r="O35" s="1">
        <f t="shared" ca="1" si="8"/>
        <v>1168.8294818174943</v>
      </c>
      <c r="P35" s="1" cm="1">
        <f t="array" aca="1" ref="P35" ca="1">_xll.RiskUniform(Variables!J$19,Variables!L$19)</f>
        <v>15.145626321934078</v>
      </c>
      <c r="Q35" s="18">
        <f t="shared" ca="1" si="9"/>
        <v>1183.9751081394284</v>
      </c>
      <c r="R35" s="17" cm="1">
        <f t="array" aca="1" ref="R35" ca="1">IF(A35&lt;=(FLOOR(INT(Variables!D$10) / _xll.RiskSimtable(Variables!D$13:D$14), 1)*_xll.RiskSimtable(Variables!D$13:D$14)),IF(R34=_xll.RiskSimtable(Variables!D$13:D$14),1,R34+1),"")</f>
        <v>6</v>
      </c>
      <c r="S35" s="22">
        <f t="shared" ca="1" si="10"/>
        <v>239.93606602786394</v>
      </c>
      <c r="T35" s="1">
        <f t="shared" ca="1" si="11"/>
        <v>1183.9751081394284</v>
      </c>
      <c r="U35" s="1" cm="1">
        <f t="array" aca="1" ref="U35" ca="1">IF(R35&lt;&gt;"",INDEX(T35:T142, MATCH(_xll.RiskSimtable(Variables!D$13:D$14),R35:R142,0))-T35,"")</f>
        <v>239.93606602786394</v>
      </c>
      <c r="V35" s="1" cm="1">
        <f t="array" aca="1" ref="V35" ca="1">IF(R35&lt;&gt;"",IF(MOD(R35,_xll.RiskSimtable(Variables!D$13:D$14))=0,Variables!D$15,0),"")</f>
        <v>0</v>
      </c>
      <c r="W35" s="1" cm="1">
        <f t="array" aca="1" ref="W35" ca="1">IF(R35&lt;&gt;"",IF(R35=_xll.RiskSimtable(Variables!D$13:D$14),T35+V35,0),"")</f>
        <v>0</v>
      </c>
      <c r="X35" s="18" cm="1">
        <f t="array" aca="1" ref="X35" ca="1">IF(R35&lt;&gt;"",INDEX(W35:W134,MATCH(_xll.RiskSimtable(Variables!D$13:D$14),R35:R134,0)),"")</f>
        <v>1543.9111741672923</v>
      </c>
      <c r="Y35" s="22">
        <f t="shared" ca="1" si="12"/>
        <v>229.58570583366554</v>
      </c>
      <c r="Z35" s="17" cm="1">
        <f t="array" aca="1" ref="Z35" ca="1">IF(R35&lt;&gt;"",IF(R35=1,_xll.RiskPert(Variables!J$21,Variables!K$21,Variables!L$21),0),"")</f>
        <v>0</v>
      </c>
      <c r="AA35" s="1">
        <f t="shared" ca="1" si="13"/>
        <v>1773.4968800009578</v>
      </c>
      <c r="AB35" s="1" cm="1">
        <f t="array" aca="1" ref="AB35" ca="1">IF(R35&lt;&gt;"",_xll.RiskUniform(Variables!J$23,Variables!L$23),"")</f>
        <v>28.76656132443933</v>
      </c>
      <c r="AC35" s="18">
        <f t="shared" ca="1" si="14"/>
        <v>1802.2634413253973</v>
      </c>
      <c r="AD35" s="24">
        <f ca="1">IF(R35&lt;&gt;"",IF(AC35&lt;Variables!D$9,AC35-C35,0),"")</f>
        <v>918.32830133046491</v>
      </c>
      <c r="AE35" s="26">
        <f ca="1">IF(R35&lt;&gt;"",IF(AC35&lt;Variables!D$9,D35,0),"")</f>
        <v>46.908890585078211</v>
      </c>
      <c r="AF35" s="26">
        <f ca="1">IF(R35&lt;&gt;"",IF(AC35&lt;Variables!D$9,I35,0),"")</f>
        <v>0</v>
      </c>
      <c r="AG35" s="26">
        <f ca="1">IF(R35&lt;&gt;"",IF(AC35&lt;Variables!D$9,M35,0),"")</f>
        <v>85.408212930421314</v>
      </c>
      <c r="AH35" s="26">
        <f ca="1">IF(R35&lt;&gt;"",IF(AC35&lt;Variables!D$9,S35,0),"")</f>
        <v>239.93606602786394</v>
      </c>
      <c r="AI35" s="26">
        <f ca="1">IF(R35&lt;&gt;"",IF(AC35&lt;Variables!D$9,Y35,0),"")</f>
        <v>229.58570583366554</v>
      </c>
      <c r="AJ35" s="26">
        <f t="shared" ca="1" si="15"/>
        <v>601.83887537702901</v>
      </c>
      <c r="AK35" s="26">
        <f t="shared" ca="1" si="16"/>
        <v>15.305471688841083</v>
      </c>
      <c r="AL35" s="26">
        <f t="shared" ca="1" si="17"/>
        <v>1</v>
      </c>
      <c r="AM35" s="4">
        <f ca="1">IF(AND(R35&lt;"",AC35&lt;Variables!D$9),AC35/(7*24*60),"")</f>
        <v>0.17879597632196401</v>
      </c>
      <c r="AN35" s="11">
        <f t="shared" ca="1" si="18"/>
        <v>1</v>
      </c>
      <c r="AO35" s="24" cm="1">
        <f t="array" aca="1" ref="AO35" ca="1">IF(R35&lt;&gt;"",_xll.RiskBinomial(1,Variables!D$16/100),0)</f>
        <v>0</v>
      </c>
    </row>
    <row r="36" spans="1:41" x14ac:dyDescent="0.35">
      <c r="A36" s="12">
        <v>7</v>
      </c>
      <c r="B36" s="17" cm="1">
        <f t="array" aca="1" ref="B36" ca="1">_xll.RiskExpon(Variables!M$8)</f>
        <v>25.05252010604433</v>
      </c>
      <c r="C36" s="18">
        <f t="shared" ca="1" si="0"/>
        <v>908.98766010097665</v>
      </c>
      <c r="D36" s="22">
        <f t="shared" ca="1" si="1"/>
        <v>136.88358094689784</v>
      </c>
      <c r="E36" s="17" cm="1">
        <f t="array" aca="1" ref="E36" ca="1">_xll.RiskPert(Variables!J$10,Variables!K$10,Variables!L$10)</f>
        <v>53.708133902355428</v>
      </c>
      <c r="F36" s="1">
        <f t="shared" ca="1" si="2"/>
        <v>1045.8712410478745</v>
      </c>
      <c r="G36" s="1" cm="1">
        <f t="array" aca="1" ref="G36" ca="1">_xll.RiskUniform(Variables!J$12,Variables!L$12)</f>
        <v>59.994140719574652</v>
      </c>
      <c r="H36" s="18">
        <f t="shared" ca="1" si="3"/>
        <v>1105.8653817674492</v>
      </c>
      <c r="I36" s="22">
        <f t="shared" ca="1" si="4"/>
        <v>0</v>
      </c>
      <c r="J36" s="17">
        <f t="shared" ca="1" si="5"/>
        <v>1105.8653817674492</v>
      </c>
      <c r="K36" s="1" cm="1">
        <f t="array" aca="1" ref="K36" ca="1">_xll.RiskWeibull(Variables!J$14,Variables!K$14)</f>
        <v>108.26435371229073</v>
      </c>
      <c r="L36" s="18">
        <f t="shared" ca="1" si="6"/>
        <v>1214.12973547974</v>
      </c>
      <c r="M36" s="22">
        <f t="shared" ca="1" si="7"/>
        <v>50.689445603818285</v>
      </c>
      <c r="N36" s="17" cm="1">
        <f t="array" aca="1" ref="N36" ca="1">_xll.RiskGamma(Variables!J$16,1/Variables!L$16)</f>
        <v>50.689445603818179</v>
      </c>
      <c r="O36" s="1">
        <f t="shared" ca="1" si="8"/>
        <v>1264.8191810835583</v>
      </c>
      <c r="P36" s="1" cm="1">
        <f t="array" aca="1" ref="P36" ca="1">_xll.RiskUniform(Variables!J$19,Variables!L$19)</f>
        <v>24.618521025828137</v>
      </c>
      <c r="Q36" s="18">
        <f t="shared" ca="1" si="9"/>
        <v>1289.4377021093865</v>
      </c>
      <c r="R36" s="17" cm="1">
        <f t="array" aca="1" ref="R36" ca="1">IF(A36&lt;=(FLOOR(INT(Variables!D$10) / _xll.RiskSimtable(Variables!D$13:D$14), 1)*_xll.RiskSimtable(Variables!D$13:D$14)),IF(R35=_xll.RiskSimtable(Variables!D$13:D$14),1,R35+1),"")</f>
        <v>7</v>
      </c>
      <c r="S36" s="22">
        <f t="shared" ca="1" si="10"/>
        <v>134.47347205790584</v>
      </c>
      <c r="T36" s="1">
        <f t="shared" ca="1" si="11"/>
        <v>1289.4377021093865</v>
      </c>
      <c r="U36" s="1" cm="1">
        <f t="array" aca="1" ref="U36" ca="1">IF(R36&lt;&gt;"",INDEX(T36:T143, MATCH(_xll.RiskSimtable(Variables!D$13:D$14),R36:R143,0))-T36,"")</f>
        <v>134.47347205790584</v>
      </c>
      <c r="V36" s="1" cm="1">
        <f t="array" aca="1" ref="V36" ca="1">IF(R36&lt;&gt;"",IF(MOD(R36,_xll.RiskSimtable(Variables!D$13:D$14))=0,Variables!D$15,0),"")</f>
        <v>0</v>
      </c>
      <c r="W36" s="1" cm="1">
        <f t="array" aca="1" ref="W36" ca="1">IF(R36&lt;&gt;"",IF(R36=_xll.RiskSimtable(Variables!D$13:D$14),T36+V36,0),"")</f>
        <v>0</v>
      </c>
      <c r="X36" s="18" cm="1">
        <f t="array" aca="1" ref="X36" ca="1">IF(R36&lt;&gt;"",INDEX(W36:W135,MATCH(_xll.RiskSimtable(Variables!D$13:D$14),R36:R135,0)),"")</f>
        <v>1543.9111741672923</v>
      </c>
      <c r="Y36" s="22">
        <f t="shared" ca="1" si="12"/>
        <v>258.35226715810495</v>
      </c>
      <c r="Z36" s="17" cm="1">
        <f t="array" aca="1" ref="Z36" ca="1">IF(R36&lt;&gt;"",IF(R36=1,_xll.RiskPert(Variables!J$21,Variables!K$21,Variables!L$21),0),"")</f>
        <v>0</v>
      </c>
      <c r="AA36" s="1">
        <f t="shared" ca="1" si="13"/>
        <v>1802.2634413253973</v>
      </c>
      <c r="AB36" s="1" cm="1">
        <f t="array" aca="1" ref="AB36" ca="1">IF(R36&lt;&gt;"",_xll.RiskUniform(Variables!J$23,Variables!L$23),"")</f>
        <v>20.203362920302901</v>
      </c>
      <c r="AC36" s="18">
        <f t="shared" ca="1" si="14"/>
        <v>1822.4668042457001</v>
      </c>
      <c r="AD36" s="24">
        <f ca="1">IF(R36&lt;&gt;"",IF(AC36&lt;Variables!D$9,AC36-C36,0),"")</f>
        <v>913.47914414472348</v>
      </c>
      <c r="AE36" s="26">
        <f ca="1">IF(R36&lt;&gt;"",IF(AC36&lt;Variables!D$9,D36,0),"")</f>
        <v>136.88358094689784</v>
      </c>
      <c r="AF36" s="26">
        <f ca="1">IF(R36&lt;&gt;"",IF(AC36&lt;Variables!D$9,I36,0),"")</f>
        <v>0</v>
      </c>
      <c r="AG36" s="26">
        <f ca="1">IF(R36&lt;&gt;"",IF(AC36&lt;Variables!D$9,M36,0),"")</f>
        <v>50.689445603818285</v>
      </c>
      <c r="AH36" s="26">
        <f ca="1">IF(R36&lt;&gt;"",IF(AC36&lt;Variables!D$9,S36,0),"")</f>
        <v>134.47347205790584</v>
      </c>
      <c r="AI36" s="26">
        <f ca="1">IF(R36&lt;&gt;"",IF(AC36&lt;Variables!D$9,Y36,0),"")</f>
        <v>258.35226715810495</v>
      </c>
      <c r="AJ36" s="26">
        <f t="shared" ca="1" si="15"/>
        <v>580.39876576672691</v>
      </c>
      <c r="AK36" s="26">
        <f t="shared" ca="1" si="16"/>
        <v>15.224652402412058</v>
      </c>
      <c r="AL36" s="26">
        <f t="shared" ca="1" si="17"/>
        <v>1</v>
      </c>
      <c r="AM36" s="4">
        <f ca="1">IF(AND(R36&lt;"",AC36&lt;Variables!D$9),AC36/(7*24*60),"")</f>
        <v>0.18080027819897818</v>
      </c>
      <c r="AN36" s="11">
        <f t="shared" ca="1" si="18"/>
        <v>1</v>
      </c>
      <c r="AO36" s="24" cm="1">
        <f t="array" aca="1" ref="AO36" ca="1">IF(R36&lt;&gt;"",_xll.RiskBinomial(1,Variables!D$16/100),0)</f>
        <v>0</v>
      </c>
    </row>
    <row r="37" spans="1:41" x14ac:dyDescent="0.35">
      <c r="A37" s="12">
        <v>8</v>
      </c>
      <c r="B37" s="17" cm="1">
        <f t="array" aca="1" ref="B37" ca="1">_xll.RiskExpon(Variables!M$8)</f>
        <v>31.827589434460034</v>
      </c>
      <c r="C37" s="18">
        <f t="shared" ca="1" si="0"/>
        <v>940.81524953543669</v>
      </c>
      <c r="D37" s="22">
        <f t="shared" ca="1" si="1"/>
        <v>221.04411548713904</v>
      </c>
      <c r="E37" s="17" cm="1">
        <f t="array" aca="1" ref="E37" ca="1">_xll.RiskPert(Variables!J$10,Variables!K$10,Variables!L$10)</f>
        <v>55.993983255126572</v>
      </c>
      <c r="F37" s="1">
        <f t="shared" ca="1" si="2"/>
        <v>1161.8593650225757</v>
      </c>
      <c r="G37" s="1" cm="1">
        <f t="array" aca="1" ref="G37" ca="1">_xll.RiskUniform(Variables!J$12,Variables!L$12)</f>
        <v>52.358209980146135</v>
      </c>
      <c r="H37" s="18">
        <f t="shared" ca="1" si="3"/>
        <v>1214.2175750027218</v>
      </c>
      <c r="I37" s="22">
        <f t="shared" ca="1" si="4"/>
        <v>0</v>
      </c>
      <c r="J37" s="17">
        <f t="shared" ca="1" si="5"/>
        <v>1214.2175750027218</v>
      </c>
      <c r="K37" s="1" cm="1">
        <f t="array" aca="1" ref="K37" ca="1">_xll.RiskWeibull(Variables!J$14,Variables!K$14)</f>
        <v>109.57873349041986</v>
      </c>
      <c r="L37" s="18">
        <f t="shared" ca="1" si="6"/>
        <v>1323.7963084931416</v>
      </c>
      <c r="M37" s="22">
        <f t="shared" ca="1" si="7"/>
        <v>83.939525953063594</v>
      </c>
      <c r="N37" s="17" cm="1">
        <f t="array" aca="1" ref="N37" ca="1">_xll.RiskGamma(Variables!J$16,1/Variables!L$16)</f>
        <v>83.939525953063523</v>
      </c>
      <c r="O37" s="1">
        <f t="shared" ca="1" si="8"/>
        <v>1407.7358344462052</v>
      </c>
      <c r="P37" s="1" cm="1">
        <f t="array" aca="1" ref="P37" ca="1">_xll.RiskUniform(Variables!J$19,Variables!L$19)</f>
        <v>16.175339721087195</v>
      </c>
      <c r="Q37" s="18">
        <f t="shared" ca="1" si="9"/>
        <v>1423.9111741672923</v>
      </c>
      <c r="R37" s="17" cm="1">
        <f t="array" aca="1" ref="R37" ca="1">IF(A37&lt;=(FLOOR(INT(Variables!D$10) / _xll.RiskSimtable(Variables!D$13:D$14), 1)*_xll.RiskSimtable(Variables!D$13:D$14)),IF(R36=_xll.RiskSimtable(Variables!D$13:D$14),1,R36+1),"")</f>
        <v>8</v>
      </c>
      <c r="S37" s="22">
        <f t="shared" ca="1" si="10"/>
        <v>0</v>
      </c>
      <c r="T37" s="1">
        <f t="shared" ca="1" si="11"/>
        <v>1423.9111741672923</v>
      </c>
      <c r="U37" s="1" cm="1">
        <f t="array" aca="1" ref="U37" ca="1">IF(R37&lt;&gt;"",INDEX(T37:T144, MATCH(_xll.RiskSimtable(Variables!D$13:D$14),R37:R144,0))-T37,"")</f>
        <v>0</v>
      </c>
      <c r="V37" s="1" cm="1">
        <f t="array" aca="1" ref="V37" ca="1">IF(R37&lt;&gt;"",IF(MOD(R37,_xll.RiskSimtable(Variables!D$13:D$14))=0,Variables!D$15,0),"")</f>
        <v>120</v>
      </c>
      <c r="W37" s="1" cm="1">
        <f t="array" aca="1" ref="W37" ca="1">IF(R37&lt;&gt;"",IF(R37=_xll.RiskSimtable(Variables!D$13:D$14),T37+V37,0),"")</f>
        <v>1543.9111741672923</v>
      </c>
      <c r="X37" s="18" cm="1">
        <f t="array" aca="1" ref="X37" ca="1">IF(R37&lt;&gt;"",INDEX(W37:W136,MATCH(_xll.RiskSimtable(Variables!D$13:D$14),R37:R136,0)),"")</f>
        <v>1543.9111741672923</v>
      </c>
      <c r="Y37" s="22">
        <f t="shared" ca="1" si="12"/>
        <v>278.55563007840783</v>
      </c>
      <c r="Z37" s="17" cm="1">
        <f t="array" aca="1" ref="Z37" ca="1">IF(R37&lt;&gt;"",IF(R37=1,_xll.RiskPert(Variables!J$21,Variables!K$21,Variables!L$21),0),"")</f>
        <v>0</v>
      </c>
      <c r="AA37" s="1">
        <f t="shared" ca="1" si="13"/>
        <v>1822.4668042457001</v>
      </c>
      <c r="AB37" s="1" cm="1">
        <f t="array" aca="1" ref="AB37" ca="1">IF(R37&lt;&gt;"",_xll.RiskUniform(Variables!J$23,Variables!L$23),"")</f>
        <v>29.419160236954461</v>
      </c>
      <c r="AC37" s="18">
        <f t="shared" ca="1" si="14"/>
        <v>1851.8859644826546</v>
      </c>
      <c r="AD37" s="24">
        <f ca="1">IF(R37&lt;&gt;"",IF(AC37&lt;Variables!D$9,AC37-C37,0),"")</f>
        <v>911.07071494721788</v>
      </c>
      <c r="AE37" s="26">
        <f ca="1">IF(R37&lt;&gt;"",IF(AC37&lt;Variables!D$9,D37,0),"")</f>
        <v>221.04411548713904</v>
      </c>
      <c r="AF37" s="26">
        <f ca="1">IF(R37&lt;&gt;"",IF(AC37&lt;Variables!D$9,I37,0),"")</f>
        <v>0</v>
      </c>
      <c r="AG37" s="26">
        <f ca="1">IF(R37&lt;&gt;"",IF(AC37&lt;Variables!D$9,M37,0),"")</f>
        <v>83.939525953063594</v>
      </c>
      <c r="AH37" s="26">
        <f ca="1">IF(R37&lt;&gt;"",IF(AC37&lt;Variables!D$9,S37,0),"")</f>
        <v>0</v>
      </c>
      <c r="AI37" s="26">
        <f ca="1">IF(R37&lt;&gt;"",IF(AC37&lt;Variables!D$9,Y37,0),"")</f>
        <v>278.55563007840783</v>
      </c>
      <c r="AJ37" s="26">
        <f t="shared" ca="1" si="15"/>
        <v>583.53927151861046</v>
      </c>
      <c r="AK37" s="26">
        <f t="shared" ca="1" si="16"/>
        <v>15.184511915786965</v>
      </c>
      <c r="AL37" s="26">
        <f t="shared" ca="1" si="17"/>
        <v>1</v>
      </c>
      <c r="AM37" s="4">
        <f ca="1">IF(AND(R37&lt;"",AC37&lt;Variables!D$9),AC37/(7*24*60),"")</f>
        <v>0.18371884568280303</v>
      </c>
      <c r="AN37" s="11">
        <f t="shared" ca="1" si="18"/>
        <v>1</v>
      </c>
      <c r="AO37" s="24" cm="1">
        <f t="array" aca="1" ref="AO37" ca="1">IF(R37&lt;&gt;"",_xll.RiskBinomial(1,Variables!D$16/100),0)</f>
        <v>0</v>
      </c>
    </row>
    <row r="38" spans="1:41" x14ac:dyDescent="0.35">
      <c r="A38" s="12">
        <v>9</v>
      </c>
      <c r="B38" s="17" cm="1">
        <f t="array" aca="1" ref="B38" ca="1">_xll.RiskExpon(Variables!M$8)</f>
        <v>27.527827469225251</v>
      </c>
      <c r="C38" s="18">
        <f t="shared" ca="1" si="0"/>
        <v>968.34307700466195</v>
      </c>
      <c r="D38" s="22">
        <f t="shared" ca="1" si="1"/>
        <v>291.17886502205977</v>
      </c>
      <c r="E38" s="17" cm="1">
        <f t="array" aca="1" ref="E38" ca="1">_xll.RiskPert(Variables!J$10,Variables!K$10,Variables!L$10)</f>
        <v>45.304367023999859</v>
      </c>
      <c r="F38" s="1">
        <f t="shared" ca="1" si="2"/>
        <v>1259.5219420267217</v>
      </c>
      <c r="G38" s="1" cm="1">
        <f t="array" aca="1" ref="G38" ca="1">_xll.RiskUniform(Variables!J$12,Variables!L$12)</f>
        <v>63.24781579072004</v>
      </c>
      <c r="H38" s="18">
        <f t="shared" ca="1" si="3"/>
        <v>1322.7697578174418</v>
      </c>
      <c r="I38" s="22">
        <f t="shared" ca="1" si="4"/>
        <v>0</v>
      </c>
      <c r="J38" s="17">
        <f t="shared" ca="1" si="5"/>
        <v>1322.7697578174418</v>
      </c>
      <c r="K38" s="1" cm="1">
        <f t="array" aca="1" ref="K38" ca="1">_xll.RiskWeibull(Variables!J$14,Variables!K$14)</f>
        <v>89.883036842339052</v>
      </c>
      <c r="L38" s="18">
        <f t="shared" ca="1" si="6"/>
        <v>1412.652794659781</v>
      </c>
      <c r="M38" s="22">
        <f t="shared" ca="1" si="7"/>
        <v>50.723696686648509</v>
      </c>
      <c r="N38" s="17" cm="1">
        <f t="array" aca="1" ref="N38" ca="1">_xll.RiskGamma(Variables!J$16,1/Variables!L$16)</f>
        <v>50.723696686648516</v>
      </c>
      <c r="O38" s="1">
        <f t="shared" ca="1" si="8"/>
        <v>1463.3764913464295</v>
      </c>
      <c r="P38" s="1" cm="1">
        <f t="array" aca="1" ref="P38" ca="1">_xll.RiskUniform(Variables!J$19,Variables!L$19)</f>
        <v>19.972897332884656</v>
      </c>
      <c r="Q38" s="18">
        <f t="shared" ca="1" si="9"/>
        <v>1483.3493886793142</v>
      </c>
      <c r="R38" s="17" cm="1">
        <f t="array" aca="1" ref="R38" ca="1">IF(A38&lt;=(FLOOR(INT(Variables!D$10) / _xll.RiskSimtable(Variables!D$13:D$14), 1)*_xll.RiskSimtable(Variables!D$13:D$14)),IF(R37=_xll.RiskSimtable(Variables!D$13:D$14),1,R37+1),"")</f>
        <v>1</v>
      </c>
      <c r="S38" s="22">
        <f t="shared" ca="1" si="10"/>
        <v>1179.8020485465233</v>
      </c>
      <c r="T38" s="1">
        <f t="shared" ca="1" si="11"/>
        <v>1543.9111741672923</v>
      </c>
      <c r="U38" s="1" cm="1">
        <f t="array" aca="1" ref="U38" ca="1">IF(R38&lt;&gt;"",INDEX(T38:T145, MATCH(_xll.RiskSimtable(Variables!D$13:D$14),R38:R145,0))-T38,"")</f>
        <v>1119.2402630585452</v>
      </c>
      <c r="V38" s="1" cm="1">
        <f t="array" aca="1" ref="V38" ca="1">IF(R38&lt;&gt;"",IF(MOD(R38,_xll.RiskSimtable(Variables!D$13:D$14))=0,Variables!D$15,0),"")</f>
        <v>0</v>
      </c>
      <c r="W38" s="1" cm="1">
        <f t="array" aca="1" ref="W38" ca="1">IF(R38&lt;&gt;"",IF(R38=_xll.RiskSimtable(Variables!D$13:D$14),T38+V38,0),"")</f>
        <v>0</v>
      </c>
      <c r="X38" s="18" cm="1">
        <f t="array" aca="1" ref="X38" ca="1">IF(R38&lt;&gt;"",INDEX(W38:W137,MATCH(_xll.RiskSimtable(Variables!D$13:D$14),R38:R137,0)),"")</f>
        <v>2783.1514372258375</v>
      </c>
      <c r="Y38" s="22">
        <f t="shared" ca="1" si="12"/>
        <v>87.492187251900759</v>
      </c>
      <c r="Z38" s="17" cm="1">
        <f t="array" aca="1" ref="Z38" ca="1">IF(R38&lt;&gt;"",IF(R38=1,_xll.RiskPert(Variables!J$21,Variables!K$21,Variables!L$21),0),"")</f>
        <v>87.492187251900575</v>
      </c>
      <c r="AA38" s="1">
        <f t="shared" ca="1" si="13"/>
        <v>2870.6436244777383</v>
      </c>
      <c r="AB38" s="1" cm="1">
        <f t="array" aca="1" ref="AB38" ca="1">IF(R38&lt;&gt;"",_xll.RiskUniform(Variables!J$23,Variables!L$23),"")</f>
        <v>26.500576770581439</v>
      </c>
      <c r="AC38" s="18">
        <f t="shared" ca="1" si="14"/>
        <v>2897.1442012483199</v>
      </c>
      <c r="AD38" s="24">
        <f ca="1">IF(R38&lt;&gt;"",IF(AC38&lt;Variables!D$9,AC38-C38,0),"")</f>
        <v>1928.8011242436578</v>
      </c>
      <c r="AE38" s="26">
        <f ca="1">IF(R38&lt;&gt;"",IF(AC38&lt;Variables!D$9,D38,0),"")</f>
        <v>291.17886502205977</v>
      </c>
      <c r="AF38" s="26">
        <f ca="1">IF(R38&lt;&gt;"",IF(AC38&lt;Variables!D$9,I38,0),"")</f>
        <v>0</v>
      </c>
      <c r="AG38" s="26">
        <f ca="1">IF(R38&lt;&gt;"",IF(AC38&lt;Variables!D$9,M38,0),"")</f>
        <v>50.723696686648509</v>
      </c>
      <c r="AH38" s="26">
        <f ca="1">IF(R38&lt;&gt;"",IF(AC38&lt;Variables!D$9,S38,0),"")</f>
        <v>1179.8020485465233</v>
      </c>
      <c r="AI38" s="26">
        <f ca="1">IF(R38&lt;&gt;"",IF(AC38&lt;Variables!D$9,Y38,0),"")</f>
        <v>87.492187251900759</v>
      </c>
      <c r="AJ38" s="26">
        <f t="shared" ca="1" si="15"/>
        <v>1609.1967975071325</v>
      </c>
      <c r="AK38" s="26">
        <f t="shared" ca="1" si="16"/>
        <v>32.14668540406096</v>
      </c>
      <c r="AL38" s="26">
        <f t="shared" ca="1" si="17"/>
        <v>0</v>
      </c>
      <c r="AM38" s="4">
        <f ca="1">IF(AND(R38&lt;"",AC38&lt;Variables!D$9),AC38/(7*24*60),"")</f>
        <v>0.28741509933019044</v>
      </c>
      <c r="AN38" s="11">
        <f t="shared" ca="1" si="18"/>
        <v>1</v>
      </c>
      <c r="AO38" s="24" cm="1">
        <f t="array" aca="1" ref="AO38" ca="1">IF(R38&lt;&gt;"",_xll.RiskBinomial(1,Variables!D$16/100),0)</f>
        <v>0</v>
      </c>
    </row>
    <row r="39" spans="1:41" x14ac:dyDescent="0.35">
      <c r="A39" s="12">
        <v>10</v>
      </c>
      <c r="B39" s="17" cm="1">
        <f t="array" aca="1" ref="B39" ca="1">_xll.RiskExpon(Variables!M$8)</f>
        <v>141.43917486056074</v>
      </c>
      <c r="C39" s="18">
        <f t="shared" ca="1" si="0"/>
        <v>1109.7822518652226</v>
      </c>
      <c r="D39" s="22">
        <f t="shared" ca="1" si="1"/>
        <v>266.93386660081637</v>
      </c>
      <c r="E39" s="17" cm="1">
        <f t="array" aca="1" ref="E39" ca="1">_xll.RiskPert(Variables!J$10,Variables!K$10,Variables!L$10)</f>
        <v>53.946360648597263</v>
      </c>
      <c r="F39" s="1">
        <f t="shared" ca="1" si="2"/>
        <v>1376.716118466039</v>
      </c>
      <c r="G39" s="1" cm="1">
        <f t="array" aca="1" ref="G39" ca="1">_xll.RiskUniform(Variables!J$12,Variables!L$12)</f>
        <v>58.628696354708794</v>
      </c>
      <c r="H39" s="18">
        <f t="shared" ca="1" si="3"/>
        <v>1435.3448148207478</v>
      </c>
      <c r="I39" s="22">
        <f t="shared" ca="1" si="4"/>
        <v>0</v>
      </c>
      <c r="J39" s="17">
        <f t="shared" ca="1" si="5"/>
        <v>1435.3448148207478</v>
      </c>
      <c r="K39" s="1" cm="1">
        <f t="array" aca="1" ref="K39" ca="1">_xll.RiskWeibull(Variables!J$14,Variables!K$14)</f>
        <v>98.832033028470818</v>
      </c>
      <c r="L39" s="18">
        <f t="shared" ca="1" si="6"/>
        <v>1534.1768478492186</v>
      </c>
      <c r="M39" s="22">
        <f t="shared" ca="1" si="7"/>
        <v>26.230168000429103</v>
      </c>
      <c r="N39" s="17" cm="1">
        <f t="array" aca="1" ref="N39" ca="1">_xll.RiskGamma(Variables!J$16,1/Variables!L$16)</f>
        <v>26.230168000429181</v>
      </c>
      <c r="O39" s="1">
        <f t="shared" ca="1" si="8"/>
        <v>1560.4070158496477</v>
      </c>
      <c r="P39" s="1" cm="1">
        <f t="array" aca="1" ref="P39" ca="1">_xll.RiskUniform(Variables!J$19,Variables!L$19)</f>
        <v>16.555471460505377</v>
      </c>
      <c r="Q39" s="18">
        <f t="shared" ca="1" si="9"/>
        <v>1576.9624873101532</v>
      </c>
      <c r="R39" s="17" cm="1">
        <f t="array" aca="1" ref="R39" ca="1">IF(A39&lt;=(FLOOR(INT(Variables!D$10) / _xll.RiskSimtable(Variables!D$13:D$14), 1)*_xll.RiskSimtable(Variables!D$13:D$14)),IF(R38=_xll.RiskSimtable(Variables!D$13:D$14),1,R38+1),"")</f>
        <v>2</v>
      </c>
      <c r="S39" s="22">
        <f t="shared" ca="1" si="10"/>
        <v>1086.1889499156844</v>
      </c>
      <c r="T39" s="1">
        <f t="shared" ca="1" si="11"/>
        <v>1576.9624873101532</v>
      </c>
      <c r="U39" s="1" cm="1">
        <f t="array" aca="1" ref="U39" ca="1">IF(R39&lt;&gt;"",INDEX(T39:T146, MATCH(_xll.RiskSimtable(Variables!D$13:D$14),R39:R146,0))-T39,"")</f>
        <v>1086.1889499156844</v>
      </c>
      <c r="V39" s="1" cm="1">
        <f t="array" aca="1" ref="V39" ca="1">IF(R39&lt;&gt;"",IF(MOD(R39,_xll.RiskSimtable(Variables!D$13:D$14))=0,Variables!D$15,0),"")</f>
        <v>0</v>
      </c>
      <c r="W39" s="1" cm="1">
        <f t="array" aca="1" ref="W39" ca="1">IF(R39&lt;&gt;"",IF(R39=_xll.RiskSimtable(Variables!D$13:D$14),T39+V39,0),"")</f>
        <v>0</v>
      </c>
      <c r="X39" s="18" cm="1">
        <f t="array" aca="1" ref="X39" ca="1">IF(R39&lt;&gt;"",INDEX(W39:W138,MATCH(_xll.RiskSimtable(Variables!D$13:D$14),R39:R138,0)),"")</f>
        <v>2783.1514372258375</v>
      </c>
      <c r="Y39" s="22">
        <f t="shared" ca="1" si="12"/>
        <v>113.99276402248233</v>
      </c>
      <c r="Z39" s="17" cm="1">
        <f t="array" aca="1" ref="Z39" ca="1">IF(R39&lt;&gt;"",IF(R39=1,_xll.RiskPert(Variables!J$21,Variables!K$21,Variables!L$21),0),"")</f>
        <v>0</v>
      </c>
      <c r="AA39" s="1">
        <f t="shared" ca="1" si="13"/>
        <v>2897.1442012483199</v>
      </c>
      <c r="AB39" s="1" cm="1">
        <f t="array" aca="1" ref="AB39" ca="1">IF(R39&lt;&gt;"",_xll.RiskUniform(Variables!J$23,Variables!L$23),"")</f>
        <v>21.946391125488574</v>
      </c>
      <c r="AC39" s="18">
        <f t="shared" ca="1" si="14"/>
        <v>2919.0905923738082</v>
      </c>
      <c r="AD39" s="24">
        <f ca="1">IF(R39&lt;&gt;"",IF(AC39&lt;Variables!D$9,AC39-C39,0),"")</f>
        <v>1809.3083405085856</v>
      </c>
      <c r="AE39" s="26">
        <f ca="1">IF(R39&lt;&gt;"",IF(AC39&lt;Variables!D$9,D39,0),"")</f>
        <v>266.93386660081637</v>
      </c>
      <c r="AF39" s="26">
        <f ca="1">IF(R39&lt;&gt;"",IF(AC39&lt;Variables!D$9,I39,0),"")</f>
        <v>0</v>
      </c>
      <c r="AG39" s="26">
        <f ca="1">IF(R39&lt;&gt;"",IF(AC39&lt;Variables!D$9,M39,0),"")</f>
        <v>26.230168000429103</v>
      </c>
      <c r="AH39" s="26">
        <f ca="1">IF(R39&lt;&gt;"",IF(AC39&lt;Variables!D$9,S39,0),"")</f>
        <v>1086.1889499156844</v>
      </c>
      <c r="AI39" s="26">
        <f ca="1">IF(R39&lt;&gt;"",IF(AC39&lt;Variables!D$9,Y39,0),"")</f>
        <v>113.99276402248233</v>
      </c>
      <c r="AJ39" s="26">
        <f t="shared" ca="1" si="15"/>
        <v>1493.3457485394122</v>
      </c>
      <c r="AK39" s="26">
        <f t="shared" ca="1" si="16"/>
        <v>30.155139008476429</v>
      </c>
      <c r="AL39" s="26">
        <f t="shared" ca="1" si="17"/>
        <v>0</v>
      </c>
      <c r="AM39" s="4">
        <f ca="1">IF(AND(R39&lt;"",AC39&lt;Variables!D$9),AC39/(7*24*60),"")</f>
        <v>0.2895923206720048</v>
      </c>
      <c r="AN39" s="11">
        <f t="shared" ca="1" si="18"/>
        <v>1</v>
      </c>
      <c r="AO39" s="24" cm="1">
        <f t="array" aca="1" ref="AO39" ca="1">IF(R39&lt;&gt;"",_xll.RiskBinomial(1,Variables!D$16/100),0)</f>
        <v>0</v>
      </c>
    </row>
    <row r="40" spans="1:41" x14ac:dyDescent="0.35">
      <c r="A40" s="12">
        <v>11</v>
      </c>
      <c r="B40" s="17" cm="1">
        <f t="array" aca="1" ref="B40" ca="1">_xll.RiskExpon(Variables!M$8)</f>
        <v>130.51643456063698</v>
      </c>
      <c r="C40" s="18">
        <f t="shared" ca="1" si="0"/>
        <v>1240.2986864258596</v>
      </c>
      <c r="D40" s="22">
        <f t="shared" ca="1" si="1"/>
        <v>241.37220407342579</v>
      </c>
      <c r="E40" s="17" cm="1">
        <f t="array" aca="1" ref="E40" ca="1">_xll.RiskPert(Variables!J$10,Variables!K$10,Variables!L$10)</f>
        <v>46.326075678537499</v>
      </c>
      <c r="F40" s="1">
        <f t="shared" ca="1" si="2"/>
        <v>1481.6708904992854</v>
      </c>
      <c r="G40" s="1" cm="1">
        <f t="array" aca="1" ref="G40" ca="1">_xll.RiskUniform(Variables!J$12,Variables!L$12)</f>
        <v>57.098772540179034</v>
      </c>
      <c r="H40" s="18">
        <f t="shared" ca="1" si="3"/>
        <v>1538.7696630394644</v>
      </c>
      <c r="I40" s="22">
        <f t="shared" ca="1" si="4"/>
        <v>0</v>
      </c>
      <c r="J40" s="17">
        <f t="shared" ca="1" si="5"/>
        <v>1538.7696630394644</v>
      </c>
      <c r="K40" s="1" cm="1">
        <f t="array" aca="1" ref="K40" ca="1">_xll.RiskWeibull(Variables!J$14,Variables!K$14)</f>
        <v>110.51391442945619</v>
      </c>
      <c r="L40" s="18">
        <f t="shared" ca="1" si="6"/>
        <v>1649.2835774689206</v>
      </c>
      <c r="M40" s="22">
        <f t="shared" ca="1" si="7"/>
        <v>191.50410305571813</v>
      </c>
      <c r="N40" s="17" cm="1">
        <f t="array" aca="1" ref="N40" ca="1">_xll.RiskGamma(Variables!J$16,1/Variables!L$16)</f>
        <v>191.5041030557181</v>
      </c>
      <c r="O40" s="1">
        <f t="shared" ca="1" si="8"/>
        <v>1840.7876805246387</v>
      </c>
      <c r="P40" s="1" cm="1">
        <f t="array" aca="1" ref="P40" ca="1">_xll.RiskUniform(Variables!J$19,Variables!L$19)</f>
        <v>19.456705790223609</v>
      </c>
      <c r="Q40" s="18">
        <f t="shared" ca="1" si="9"/>
        <v>1860.2443863148624</v>
      </c>
      <c r="R40" s="17" cm="1">
        <f t="array" aca="1" ref="R40" ca="1">IF(A40&lt;=(FLOOR(INT(Variables!D$10) / _xll.RiskSimtable(Variables!D$13:D$14), 1)*_xll.RiskSimtable(Variables!D$13:D$14)),IF(R39=_xll.RiskSimtable(Variables!D$13:D$14),1,R39+1),"")</f>
        <v>3</v>
      </c>
      <c r="S40" s="22">
        <f t="shared" ca="1" si="10"/>
        <v>802.90705091097516</v>
      </c>
      <c r="T40" s="1">
        <f t="shared" ca="1" si="11"/>
        <v>1860.2443863148624</v>
      </c>
      <c r="U40" s="1" cm="1">
        <f t="array" aca="1" ref="U40" ca="1">IF(R40&lt;&gt;"",INDEX(T40:T147, MATCH(_xll.RiskSimtable(Variables!D$13:D$14),R40:R147,0))-T40,"")</f>
        <v>802.90705091097516</v>
      </c>
      <c r="V40" s="1" cm="1">
        <f t="array" aca="1" ref="V40" ca="1">IF(R40&lt;&gt;"",IF(MOD(R40,_xll.RiskSimtable(Variables!D$13:D$14))=0,Variables!D$15,0),"")</f>
        <v>0</v>
      </c>
      <c r="W40" s="1" cm="1">
        <f t="array" aca="1" ref="W40" ca="1">IF(R40&lt;&gt;"",IF(R40=_xll.RiskSimtable(Variables!D$13:D$14),T40+V40,0),"")</f>
        <v>0</v>
      </c>
      <c r="X40" s="18" cm="1">
        <f t="array" aca="1" ref="X40" ca="1">IF(R40&lt;&gt;"",INDEX(W40:W139,MATCH(_xll.RiskSimtable(Variables!D$13:D$14),R40:R139,0)),"")</f>
        <v>2783.1514372258375</v>
      </c>
      <c r="Y40" s="22">
        <f t="shared" ca="1" si="12"/>
        <v>135.93915514797072</v>
      </c>
      <c r="Z40" s="17" cm="1">
        <f t="array" aca="1" ref="Z40" ca="1">IF(R40&lt;&gt;"",IF(R40=1,_xll.RiskPert(Variables!J$21,Variables!K$21,Variables!L$21),0),"")</f>
        <v>0</v>
      </c>
      <c r="AA40" s="1">
        <f t="shared" ca="1" si="13"/>
        <v>2919.0905923738082</v>
      </c>
      <c r="AB40" s="1" cm="1">
        <f t="array" aca="1" ref="AB40" ca="1">IF(R40&lt;&gt;"",_xll.RiskUniform(Variables!J$23,Variables!L$23),"")</f>
        <v>23.221877532186632</v>
      </c>
      <c r="AC40" s="18">
        <f t="shared" ca="1" si="14"/>
        <v>2942.3124699059949</v>
      </c>
      <c r="AD40" s="24">
        <f ca="1">IF(R40&lt;&gt;"",IF(AC40&lt;Variables!D$9,AC40-C40,0),"")</f>
        <v>1702.0137834801353</v>
      </c>
      <c r="AE40" s="26">
        <f ca="1">IF(R40&lt;&gt;"",IF(AC40&lt;Variables!D$9,D40,0),"")</f>
        <v>241.37220407342579</v>
      </c>
      <c r="AF40" s="26">
        <f ca="1">IF(R40&lt;&gt;"",IF(AC40&lt;Variables!D$9,I40,0),"")</f>
        <v>0</v>
      </c>
      <c r="AG40" s="26">
        <f ca="1">IF(R40&lt;&gt;"",IF(AC40&lt;Variables!D$9,M40,0),"")</f>
        <v>191.50410305571813</v>
      </c>
      <c r="AH40" s="26">
        <f ca="1">IF(R40&lt;&gt;"",IF(AC40&lt;Variables!D$9,S40,0),"")</f>
        <v>802.90705091097516</v>
      </c>
      <c r="AI40" s="26">
        <f ca="1">IF(R40&lt;&gt;"",IF(AC40&lt;Variables!D$9,Y40,0),"")</f>
        <v>135.93915514797072</v>
      </c>
      <c r="AJ40" s="26">
        <f t="shared" ca="1" si="15"/>
        <v>1371.7225131880898</v>
      </c>
      <c r="AK40" s="26">
        <f t="shared" ca="1" si="16"/>
        <v>28.36689639133559</v>
      </c>
      <c r="AL40" s="26">
        <f t="shared" ca="1" si="17"/>
        <v>0</v>
      </c>
      <c r="AM40" s="4">
        <f ca="1">IF(AND(R40&lt;"",AC40&lt;Variables!D$9),AC40/(7*24*60),"")</f>
        <v>0.29189607836368997</v>
      </c>
      <c r="AN40" s="11">
        <f t="shared" ca="1" si="18"/>
        <v>1</v>
      </c>
      <c r="AO40" s="24" cm="1">
        <f t="array" aca="1" ref="AO40" ca="1">IF(R40&lt;&gt;"",_xll.RiskBinomial(1,Variables!D$16/100),0)</f>
        <v>0</v>
      </c>
    </row>
    <row r="41" spans="1:41" x14ac:dyDescent="0.35">
      <c r="A41" s="12">
        <v>12</v>
      </c>
      <c r="B41" s="17" cm="1">
        <f t="array" aca="1" ref="B41" ca="1">_xll.RiskExpon(Variables!M$8)</f>
        <v>640.90023684939797</v>
      </c>
      <c r="C41" s="18">
        <f t="shared" ca="1" si="0"/>
        <v>1881.1989232752576</v>
      </c>
      <c r="D41" s="22">
        <f t="shared" ca="1" si="1"/>
        <v>52.311206647695371</v>
      </c>
      <c r="E41" s="17" cm="1">
        <f t="array" aca="1" ref="E41" ca="1">_xll.RiskPert(Variables!J$10,Variables!K$10,Variables!L$10)</f>
        <v>52.311206647695315</v>
      </c>
      <c r="F41" s="1">
        <f t="shared" ca="1" si="2"/>
        <v>1933.510129922953</v>
      </c>
      <c r="G41" s="1" cm="1">
        <f t="array" aca="1" ref="G41" ca="1">_xll.RiskUniform(Variables!J$12,Variables!L$12)</f>
        <v>59.0890761079987</v>
      </c>
      <c r="H41" s="18">
        <f t="shared" ca="1" si="3"/>
        <v>1992.5992060309516</v>
      </c>
      <c r="I41" s="22">
        <f t="shared" ca="1" si="4"/>
        <v>0</v>
      </c>
      <c r="J41" s="17">
        <f t="shared" ca="1" si="5"/>
        <v>1992.5992060309516</v>
      </c>
      <c r="K41" s="1" cm="1">
        <f t="array" aca="1" ref="K41" ca="1">_xll.RiskWeibull(Variables!J$14,Variables!K$14)</f>
        <v>67.178141350041599</v>
      </c>
      <c r="L41" s="18">
        <f t="shared" ca="1" si="6"/>
        <v>2059.777347380993</v>
      </c>
      <c r="M41" s="22">
        <f t="shared" ca="1" si="7"/>
        <v>89.888785648041448</v>
      </c>
      <c r="N41" s="17" cm="1">
        <f t="array" aca="1" ref="N41" ca="1">_xll.RiskGamma(Variables!J$16,1/Variables!L$16)</f>
        <v>89.888785648041505</v>
      </c>
      <c r="O41" s="1">
        <f t="shared" ca="1" si="8"/>
        <v>2149.6661330290344</v>
      </c>
      <c r="P41" s="1" cm="1">
        <f t="array" aca="1" ref="P41" ca="1">_xll.RiskUniform(Variables!J$19,Variables!L$19)</f>
        <v>21.611227685369091</v>
      </c>
      <c r="Q41" s="18">
        <f t="shared" ca="1" si="9"/>
        <v>2171.2773607144036</v>
      </c>
      <c r="R41" s="17" cm="1">
        <f t="array" aca="1" ref="R41" ca="1">IF(A41&lt;=(FLOOR(INT(Variables!D$10) / _xll.RiskSimtable(Variables!D$13:D$14), 1)*_xll.RiskSimtable(Variables!D$13:D$14)),IF(R40=_xll.RiskSimtable(Variables!D$13:D$14),1,R40+1),"")</f>
        <v>4</v>
      </c>
      <c r="S41" s="22">
        <f t="shared" ca="1" si="10"/>
        <v>491.87407651143394</v>
      </c>
      <c r="T41" s="1">
        <f t="shared" ca="1" si="11"/>
        <v>2171.2773607144036</v>
      </c>
      <c r="U41" s="1" cm="1">
        <f t="array" aca="1" ref="U41" ca="1">IF(R41&lt;&gt;"",INDEX(T41:T148, MATCH(_xll.RiskSimtable(Variables!D$13:D$14),R41:R148,0))-T41,"")</f>
        <v>491.87407651143394</v>
      </c>
      <c r="V41" s="1" cm="1">
        <f t="array" aca="1" ref="V41" ca="1">IF(R41&lt;&gt;"",IF(MOD(R41,_xll.RiskSimtable(Variables!D$13:D$14))=0,Variables!D$15,0),"")</f>
        <v>0</v>
      </c>
      <c r="W41" s="1" cm="1">
        <f t="array" aca="1" ref="W41" ca="1">IF(R41&lt;&gt;"",IF(R41=_xll.RiskSimtable(Variables!D$13:D$14),T41+V41,0),"")</f>
        <v>0</v>
      </c>
      <c r="X41" s="18" cm="1">
        <f t="array" aca="1" ref="X41" ca="1">IF(R41&lt;&gt;"",INDEX(W41:W140,MATCH(_xll.RiskSimtable(Variables!D$13:D$14),R41:R140,0)),"")</f>
        <v>2783.1514372258375</v>
      </c>
      <c r="Y41" s="22">
        <f t="shared" ca="1" si="12"/>
        <v>159.1610326801574</v>
      </c>
      <c r="Z41" s="17" cm="1">
        <f t="array" aca="1" ref="Z41" ca="1">IF(R41&lt;&gt;"",IF(R41=1,_xll.RiskPert(Variables!J$21,Variables!K$21,Variables!L$21),0),"")</f>
        <v>0</v>
      </c>
      <c r="AA41" s="1">
        <f t="shared" ca="1" si="13"/>
        <v>2942.3124699059949</v>
      </c>
      <c r="AB41" s="1" cm="1">
        <f t="array" aca="1" ref="AB41" ca="1">IF(R41&lt;&gt;"",_xll.RiskUniform(Variables!J$23,Variables!L$23),"")</f>
        <v>28.305276933290678</v>
      </c>
      <c r="AC41" s="18">
        <f t="shared" ca="1" si="14"/>
        <v>2970.6177468392857</v>
      </c>
      <c r="AD41" s="24">
        <f ca="1">IF(R41&lt;&gt;"",IF(AC41&lt;Variables!D$9,AC41-C41,0),"")</f>
        <v>1089.4188235640281</v>
      </c>
      <c r="AE41" s="26">
        <f ca="1">IF(R41&lt;&gt;"",IF(AC41&lt;Variables!D$9,D41,0),"")</f>
        <v>52.311206647695371</v>
      </c>
      <c r="AF41" s="26">
        <f ca="1">IF(R41&lt;&gt;"",IF(AC41&lt;Variables!D$9,I41,0),"")</f>
        <v>0</v>
      </c>
      <c r="AG41" s="26">
        <f ca="1">IF(R41&lt;&gt;"",IF(AC41&lt;Variables!D$9,M41,0),"")</f>
        <v>89.888785648041448</v>
      </c>
      <c r="AH41" s="26">
        <f ca="1">IF(R41&lt;&gt;"",IF(AC41&lt;Variables!D$9,S41,0),"")</f>
        <v>491.87407651143394</v>
      </c>
      <c r="AI41" s="26">
        <f ca="1">IF(R41&lt;&gt;"",IF(AC41&lt;Variables!D$9,Y41,0),"")</f>
        <v>159.1610326801574</v>
      </c>
      <c r="AJ41" s="26">
        <f t="shared" ca="1" si="15"/>
        <v>793.23510148732817</v>
      </c>
      <c r="AK41" s="26">
        <f t="shared" ca="1" si="16"/>
        <v>18.156980392733804</v>
      </c>
      <c r="AL41" s="26">
        <f t="shared" ca="1" si="17"/>
        <v>1</v>
      </c>
      <c r="AM41" s="4">
        <f ca="1">IF(AND(R41&lt;"",AC41&lt;Variables!D$9),AC41/(7*24*60),"")</f>
        <v>0.29470414155151642</v>
      </c>
      <c r="AN41" s="11">
        <f t="shared" ca="1" si="18"/>
        <v>1</v>
      </c>
      <c r="AO41" s="24" cm="1">
        <f t="array" aca="1" ref="AO41" ca="1">IF(R41&lt;&gt;"",_xll.RiskBinomial(1,Variables!D$16/100),0)</f>
        <v>0</v>
      </c>
    </row>
    <row r="42" spans="1:41" x14ac:dyDescent="0.35">
      <c r="A42" s="12">
        <v>13</v>
      </c>
      <c r="B42" s="17" cm="1">
        <f t="array" aca="1" ref="B42" ca="1">_xll.RiskExpon(Variables!M$8)</f>
        <v>49.232503533042681</v>
      </c>
      <c r="C42" s="18">
        <f t="shared" ca="1" si="0"/>
        <v>1930.4314268083003</v>
      </c>
      <c r="D42" s="22">
        <f t="shared" ca="1" si="1"/>
        <v>114.66923366668129</v>
      </c>
      <c r="E42" s="17" cm="1">
        <f t="array" aca="1" ref="E42" ca="1">_xll.RiskPert(Variables!J$10,Variables!K$10,Variables!L$10)</f>
        <v>52.501454444030045</v>
      </c>
      <c r="F42" s="1">
        <f t="shared" ca="1" si="2"/>
        <v>2045.1006604749816</v>
      </c>
      <c r="G42" s="1" cm="1">
        <f t="array" aca="1" ref="G42" ca="1">_xll.RiskUniform(Variables!J$12,Variables!L$12)</f>
        <v>59.942180428991193</v>
      </c>
      <c r="H42" s="18">
        <f t="shared" ca="1" si="3"/>
        <v>2105.0428409039728</v>
      </c>
      <c r="I42" s="22">
        <f t="shared" ca="1" si="4"/>
        <v>0</v>
      </c>
      <c r="J42" s="17">
        <f t="shared" ca="1" si="5"/>
        <v>2105.0428409039728</v>
      </c>
      <c r="K42" s="1" cm="1">
        <f t="array" aca="1" ref="K42" ca="1">_xll.RiskWeibull(Variables!J$14,Variables!K$14)</f>
        <v>95.34891273028687</v>
      </c>
      <c r="L42" s="18">
        <f t="shared" ca="1" si="6"/>
        <v>2200.3917536342597</v>
      </c>
      <c r="M42" s="22">
        <f t="shared" ca="1" si="7"/>
        <v>36.161098567788031</v>
      </c>
      <c r="N42" s="17" cm="1">
        <f t="array" aca="1" ref="N42" ca="1">_xll.RiskGamma(Variables!J$16,1/Variables!L$16)</f>
        <v>36.161098567788159</v>
      </c>
      <c r="O42" s="1">
        <f t="shared" ca="1" si="8"/>
        <v>2236.5528522020477</v>
      </c>
      <c r="P42" s="1" cm="1">
        <f t="array" aca="1" ref="P42" ca="1">_xll.RiskUniform(Variables!J$19,Variables!L$19)</f>
        <v>16.2838566688071</v>
      </c>
      <c r="Q42" s="18">
        <f t="shared" ca="1" si="9"/>
        <v>2252.8367088708546</v>
      </c>
      <c r="R42" s="17" cm="1">
        <f t="array" aca="1" ref="R42" ca="1">IF(A42&lt;=(FLOOR(INT(Variables!D$10) / _xll.RiskSimtable(Variables!D$13:D$14), 1)*_xll.RiskSimtable(Variables!D$13:D$14)),IF(R41=_xll.RiskSimtable(Variables!D$13:D$14),1,R41+1),"")</f>
        <v>5</v>
      </c>
      <c r="S42" s="22">
        <f t="shared" ca="1" si="10"/>
        <v>410.31472835498289</v>
      </c>
      <c r="T42" s="1">
        <f t="shared" ca="1" si="11"/>
        <v>2252.8367088708546</v>
      </c>
      <c r="U42" s="1" cm="1">
        <f t="array" aca="1" ref="U42" ca="1">IF(R42&lt;&gt;"",INDEX(T42:T149, MATCH(_xll.RiskSimtable(Variables!D$13:D$14),R42:R149,0))-T42,"")</f>
        <v>410.31472835498289</v>
      </c>
      <c r="V42" s="1" cm="1">
        <f t="array" aca="1" ref="V42" ca="1">IF(R42&lt;&gt;"",IF(MOD(R42,_xll.RiskSimtable(Variables!D$13:D$14))=0,Variables!D$15,0),"")</f>
        <v>0</v>
      </c>
      <c r="W42" s="1" cm="1">
        <f t="array" aca="1" ref="W42" ca="1">IF(R42&lt;&gt;"",IF(R42=_xll.RiskSimtable(Variables!D$13:D$14),T42+V42,0),"")</f>
        <v>0</v>
      </c>
      <c r="X42" s="18" cm="1">
        <f t="array" aca="1" ref="X42" ca="1">IF(R42&lt;&gt;"",INDEX(W42:W141,MATCH(_xll.RiskSimtable(Variables!D$13:D$14),R42:R141,0)),"")</f>
        <v>2783.1514372258375</v>
      </c>
      <c r="Y42" s="22">
        <f t="shared" ca="1" si="12"/>
        <v>187.46630961344817</v>
      </c>
      <c r="Z42" s="17" cm="1">
        <f t="array" aca="1" ref="Z42" ca="1">IF(R42&lt;&gt;"",IF(R42=1,_xll.RiskPert(Variables!J$21,Variables!K$21,Variables!L$21),0),"")</f>
        <v>0</v>
      </c>
      <c r="AA42" s="1">
        <f t="shared" ca="1" si="13"/>
        <v>2970.6177468392857</v>
      </c>
      <c r="AB42" s="1" cm="1">
        <f t="array" aca="1" ref="AB42" ca="1">IF(R42&lt;&gt;"",_xll.RiskUniform(Variables!J$23,Variables!L$23),"")</f>
        <v>20.881002074004275</v>
      </c>
      <c r="AC42" s="18">
        <f t="shared" ca="1" si="14"/>
        <v>2991.49874891329</v>
      </c>
      <c r="AD42" s="24">
        <f ca="1">IF(R42&lt;&gt;"",IF(AC42&lt;Variables!D$9,AC42-C42,0),"")</f>
        <v>1061.0673221049897</v>
      </c>
      <c r="AE42" s="26">
        <f ca="1">IF(R42&lt;&gt;"",IF(AC42&lt;Variables!D$9,D42,0),"")</f>
        <v>114.66923366668129</v>
      </c>
      <c r="AF42" s="26">
        <f ca="1">IF(R42&lt;&gt;"",IF(AC42&lt;Variables!D$9,I42,0),"")</f>
        <v>0</v>
      </c>
      <c r="AG42" s="26">
        <f ca="1">IF(R42&lt;&gt;"",IF(AC42&lt;Variables!D$9,M42,0),"")</f>
        <v>36.161098567788031</v>
      </c>
      <c r="AH42" s="26">
        <f ca="1">IF(R42&lt;&gt;"",IF(AC42&lt;Variables!D$9,S42,0),"")</f>
        <v>410.31472835498289</v>
      </c>
      <c r="AI42" s="26">
        <f ca="1">IF(R42&lt;&gt;"",IF(AC42&lt;Variables!D$9,Y42,0),"")</f>
        <v>187.46630961344817</v>
      </c>
      <c r="AJ42" s="26">
        <f t="shared" ca="1" si="15"/>
        <v>748.61137020290039</v>
      </c>
      <c r="AK42" s="26">
        <f t="shared" ca="1" si="16"/>
        <v>17.684455368416494</v>
      </c>
      <c r="AL42" s="26">
        <f t="shared" ca="1" si="17"/>
        <v>1</v>
      </c>
      <c r="AM42" s="4">
        <f ca="1">IF(AND(R42&lt;"",AC42&lt;Variables!D$9),AC42/(7*24*60),"")</f>
        <v>0.29677566953504864</v>
      </c>
      <c r="AN42" s="11">
        <f t="shared" ca="1" si="18"/>
        <v>1</v>
      </c>
      <c r="AO42" s="24" cm="1">
        <f t="array" aca="1" ref="AO42" ca="1">IF(R42&lt;&gt;"",_xll.RiskBinomial(1,Variables!D$16/100),0)</f>
        <v>0</v>
      </c>
    </row>
    <row r="43" spans="1:41" x14ac:dyDescent="0.35">
      <c r="A43" s="12">
        <v>14</v>
      </c>
      <c r="B43" s="17" cm="1">
        <f t="array" aca="1" ref="B43" ca="1">_xll.RiskExpon(Variables!M$8)</f>
        <v>176.5498921305479</v>
      </c>
      <c r="C43" s="18">
        <f t="shared" ca="1" si="0"/>
        <v>2106.9813189388483</v>
      </c>
      <c r="D43" s="22">
        <f t="shared" ca="1" si="1"/>
        <v>45.465296601853424</v>
      </c>
      <c r="E43" s="17" cm="1">
        <f t="array" aca="1" ref="E43" ca="1">_xll.RiskPert(Variables!J$10,Variables!K$10,Variables!L$10)</f>
        <v>45.465296601853403</v>
      </c>
      <c r="F43" s="1">
        <f t="shared" ca="1" si="2"/>
        <v>2152.4466155407017</v>
      </c>
      <c r="G43" s="1" cm="1">
        <f t="array" aca="1" ref="G43" ca="1">_xll.RiskUniform(Variables!J$12,Variables!L$12)</f>
        <v>69.549460501954883</v>
      </c>
      <c r="H43" s="18">
        <f t="shared" ca="1" si="3"/>
        <v>2221.9960760426566</v>
      </c>
      <c r="I43" s="22">
        <f t="shared" ca="1" si="4"/>
        <v>0</v>
      </c>
      <c r="J43" s="17">
        <f t="shared" ca="1" si="5"/>
        <v>2221.9960760426566</v>
      </c>
      <c r="K43" s="1" cm="1">
        <f t="array" aca="1" ref="K43" ca="1">_xll.RiskWeibull(Variables!J$14,Variables!K$14)</f>
        <v>90.501836155714059</v>
      </c>
      <c r="L43" s="18">
        <f t="shared" ca="1" si="6"/>
        <v>2312.4979121983706</v>
      </c>
      <c r="M43" s="22">
        <f t="shared" ca="1" si="7"/>
        <v>51.067532841424963</v>
      </c>
      <c r="N43" s="17" cm="1">
        <f t="array" aca="1" ref="N43" ca="1">_xll.RiskGamma(Variables!J$16,1/Variables!L$16)</f>
        <v>51.067532841425155</v>
      </c>
      <c r="O43" s="1">
        <f t="shared" ca="1" si="8"/>
        <v>2363.5654450397956</v>
      </c>
      <c r="P43" s="1" cm="1">
        <f t="array" aca="1" ref="P43" ca="1">_xll.RiskUniform(Variables!J$19,Variables!L$19)</f>
        <v>23.250212430877017</v>
      </c>
      <c r="Q43" s="18">
        <f t="shared" ca="1" si="9"/>
        <v>2386.8156574706727</v>
      </c>
      <c r="R43" s="17" cm="1">
        <f t="array" aca="1" ref="R43" ca="1">IF(A43&lt;=(FLOOR(INT(Variables!D$10) / _xll.RiskSimtable(Variables!D$13:D$14), 1)*_xll.RiskSimtable(Variables!D$13:D$14)),IF(R42=_xll.RiskSimtable(Variables!D$13:D$14),1,R42+1),"")</f>
        <v>6</v>
      </c>
      <c r="S43" s="22">
        <f t="shared" ca="1" si="10"/>
        <v>276.33577975516482</v>
      </c>
      <c r="T43" s="1">
        <f t="shared" ca="1" si="11"/>
        <v>2386.8156574706727</v>
      </c>
      <c r="U43" s="1" cm="1">
        <f t="array" aca="1" ref="U43" ca="1">IF(R43&lt;&gt;"",INDEX(T43:T150, MATCH(_xll.RiskSimtable(Variables!D$13:D$14),R43:R150,0))-T43,"")</f>
        <v>276.33577975516482</v>
      </c>
      <c r="V43" s="1" cm="1">
        <f t="array" aca="1" ref="V43" ca="1">IF(R43&lt;&gt;"",IF(MOD(R43,_xll.RiskSimtable(Variables!D$13:D$14))=0,Variables!D$15,0),"")</f>
        <v>0</v>
      </c>
      <c r="W43" s="1" cm="1">
        <f t="array" aca="1" ref="W43" ca="1">IF(R43&lt;&gt;"",IF(R43=_xll.RiskSimtable(Variables!D$13:D$14),T43+V43,0),"")</f>
        <v>0</v>
      </c>
      <c r="X43" s="18" cm="1">
        <f t="array" aca="1" ref="X43" ca="1">IF(R43&lt;&gt;"",INDEX(W43:W142,MATCH(_xll.RiskSimtable(Variables!D$13:D$14),R43:R142,0)),"")</f>
        <v>2783.1514372258375</v>
      </c>
      <c r="Y43" s="22">
        <f t="shared" ca="1" si="12"/>
        <v>208.34731168745247</v>
      </c>
      <c r="Z43" s="17" cm="1">
        <f t="array" aca="1" ref="Z43" ca="1">IF(R43&lt;&gt;"",IF(R43=1,_xll.RiskPert(Variables!J$21,Variables!K$21,Variables!L$21),0),"")</f>
        <v>0</v>
      </c>
      <c r="AA43" s="1">
        <f t="shared" ca="1" si="13"/>
        <v>2991.49874891329</v>
      </c>
      <c r="AB43" s="1" cm="1">
        <f t="array" aca="1" ref="AB43" ca="1">IF(R43&lt;&gt;"",_xll.RiskUniform(Variables!J$23,Variables!L$23),"")</f>
        <v>26.537055767660515</v>
      </c>
      <c r="AC43" s="18">
        <f t="shared" ca="1" si="14"/>
        <v>3018.0358046809506</v>
      </c>
      <c r="AD43" s="24">
        <f ca="1">IF(R43&lt;&gt;"",IF(AC43&lt;Variables!D$9,AC43-C43,0),"")</f>
        <v>911.05448574210232</v>
      </c>
      <c r="AE43" s="26">
        <f ca="1">IF(R43&lt;&gt;"",IF(AC43&lt;Variables!D$9,D43,0),"")</f>
        <v>45.465296601853424</v>
      </c>
      <c r="AF43" s="26">
        <f ca="1">IF(R43&lt;&gt;"",IF(AC43&lt;Variables!D$9,I43,0),"")</f>
        <v>0</v>
      </c>
      <c r="AG43" s="26">
        <f ca="1">IF(R43&lt;&gt;"",IF(AC43&lt;Variables!D$9,M43,0),"")</f>
        <v>51.067532841424963</v>
      </c>
      <c r="AH43" s="26">
        <f ca="1">IF(R43&lt;&gt;"",IF(AC43&lt;Variables!D$9,S43,0),"")</f>
        <v>276.33577975516482</v>
      </c>
      <c r="AI43" s="26">
        <f ca="1">IF(R43&lt;&gt;"",IF(AC43&lt;Variables!D$9,Y43,0),"")</f>
        <v>208.34731168745247</v>
      </c>
      <c r="AJ43" s="26">
        <f t="shared" ca="1" si="15"/>
        <v>581.21592088589568</v>
      </c>
      <c r="AK43" s="26">
        <f t="shared" ca="1" si="16"/>
        <v>15.184241429035039</v>
      </c>
      <c r="AL43" s="26">
        <f t="shared" ca="1" si="17"/>
        <v>1</v>
      </c>
      <c r="AM43" s="4">
        <f ca="1">IF(AND(R43&lt;"",AC43&lt;Variables!D$9),AC43/(7*24*60),"")</f>
        <v>0.29940831395644352</v>
      </c>
      <c r="AN43" s="11">
        <f t="shared" ca="1" si="18"/>
        <v>1</v>
      </c>
      <c r="AO43" s="24" cm="1">
        <f t="array" aca="1" ref="AO43" ca="1">IF(R43&lt;&gt;"",_xll.RiskBinomial(1,Variables!D$16/100),0)</f>
        <v>0</v>
      </c>
    </row>
    <row r="44" spans="1:41" x14ac:dyDescent="0.35">
      <c r="A44" s="12">
        <v>15</v>
      </c>
      <c r="B44" s="17" cm="1">
        <f t="array" aca="1" ref="B44" ca="1">_xll.RiskExpon(Variables!M$8)</f>
        <v>2.5700398657245742</v>
      </c>
      <c r="C44" s="18">
        <f t="shared" ca="1" si="0"/>
        <v>2109.5513588045728</v>
      </c>
      <c r="D44" s="22">
        <f t="shared" ca="1" si="1"/>
        <v>158.85962058698715</v>
      </c>
      <c r="E44" s="17" cm="1">
        <f t="array" aca="1" ref="E44" ca="1">_xll.RiskPert(Variables!J$10,Variables!K$10,Variables!L$10)</f>
        <v>46.414903348903529</v>
      </c>
      <c r="F44" s="1">
        <f t="shared" ca="1" si="2"/>
        <v>2268.41097939156</v>
      </c>
      <c r="G44" s="1" cm="1">
        <f t="array" aca="1" ref="G44" ca="1">_xll.RiskUniform(Variables!J$12,Variables!L$12)</f>
        <v>60.450863908068506</v>
      </c>
      <c r="H44" s="18">
        <f t="shared" ca="1" si="3"/>
        <v>2328.8618432996286</v>
      </c>
      <c r="I44" s="22">
        <f t="shared" ca="1" si="4"/>
        <v>0</v>
      </c>
      <c r="J44" s="17">
        <f t="shared" ca="1" si="5"/>
        <v>2328.8618432996286</v>
      </c>
      <c r="K44" s="1" cm="1">
        <f t="array" aca="1" ref="K44" ca="1">_xll.RiskWeibull(Variables!J$14,Variables!K$14)</f>
        <v>90.704422672047059</v>
      </c>
      <c r="L44" s="18">
        <f t="shared" ca="1" si="6"/>
        <v>2419.5662659716759</v>
      </c>
      <c r="M44" s="22">
        <f t="shared" ca="1" si="7"/>
        <v>155.83728754347794</v>
      </c>
      <c r="N44" s="17" cm="1">
        <f t="array" aca="1" ref="N44" ca="1">_xll.RiskGamma(Variables!J$16,1/Variables!L$16)</f>
        <v>155.83728754347811</v>
      </c>
      <c r="O44" s="1">
        <f t="shared" ca="1" si="8"/>
        <v>2575.4035535151538</v>
      </c>
      <c r="P44" s="1" cm="1">
        <f t="array" aca="1" ref="P44" ca="1">_xll.RiskUniform(Variables!J$19,Variables!L$19)</f>
        <v>17.887701985187942</v>
      </c>
      <c r="Q44" s="18">
        <f t="shared" ca="1" si="9"/>
        <v>2593.2912555003418</v>
      </c>
      <c r="R44" s="17" cm="1">
        <f t="array" aca="1" ref="R44" ca="1">IF(A44&lt;=(FLOOR(INT(Variables!D$10) / _xll.RiskSimtable(Variables!D$13:D$14), 1)*_xll.RiskSimtable(Variables!D$13:D$14)),IF(R43=_xll.RiskSimtable(Variables!D$13:D$14),1,R43+1),"")</f>
        <v>7</v>
      </c>
      <c r="S44" s="22">
        <f t="shared" ca="1" si="10"/>
        <v>69.86018172549575</v>
      </c>
      <c r="T44" s="1">
        <f t="shared" ca="1" si="11"/>
        <v>2593.2912555003418</v>
      </c>
      <c r="U44" s="1" cm="1">
        <f t="array" aca="1" ref="U44" ca="1">IF(R44&lt;&gt;"",INDEX(T44:T151, MATCH(_xll.RiskSimtable(Variables!D$13:D$14),R44:R151,0))-T44,"")</f>
        <v>69.86018172549575</v>
      </c>
      <c r="V44" s="1" cm="1">
        <f t="array" aca="1" ref="V44" ca="1">IF(R44&lt;&gt;"",IF(MOD(R44,_xll.RiskSimtable(Variables!D$13:D$14))=0,Variables!D$15,0),"")</f>
        <v>0</v>
      </c>
      <c r="W44" s="1" cm="1">
        <f t="array" aca="1" ref="W44" ca="1">IF(R44&lt;&gt;"",IF(R44=_xll.RiskSimtable(Variables!D$13:D$14),T44+V44,0),"")</f>
        <v>0</v>
      </c>
      <c r="X44" s="18" cm="1">
        <f t="array" aca="1" ref="X44" ca="1">IF(R44&lt;&gt;"",INDEX(W44:W143,MATCH(_xll.RiskSimtable(Variables!D$13:D$14),R44:R143,0)),"")</f>
        <v>2783.1514372258375</v>
      </c>
      <c r="Y44" s="22">
        <f t="shared" ca="1" si="12"/>
        <v>234.88436745511308</v>
      </c>
      <c r="Z44" s="17" cm="1">
        <f t="array" aca="1" ref="Z44" ca="1">IF(R44&lt;&gt;"",IF(R44=1,_xll.RiskPert(Variables!J$21,Variables!K$21,Variables!L$21),0),"")</f>
        <v>0</v>
      </c>
      <c r="AA44" s="1">
        <f t="shared" ca="1" si="13"/>
        <v>3018.0358046809506</v>
      </c>
      <c r="AB44" s="1" cm="1">
        <f t="array" aca="1" ref="AB44" ca="1">IF(R44&lt;&gt;"",_xll.RiskUniform(Variables!J$23,Variables!L$23),"")</f>
        <v>28.076152661752875</v>
      </c>
      <c r="AC44" s="18">
        <f t="shared" ca="1" si="14"/>
        <v>3046.1119573427036</v>
      </c>
      <c r="AD44" s="24">
        <f ca="1">IF(R44&lt;&gt;"",IF(AC44&lt;Variables!D$9,AC44-C44,0),"")</f>
        <v>936.56059853813076</v>
      </c>
      <c r="AE44" s="26">
        <f ca="1">IF(R44&lt;&gt;"",IF(AC44&lt;Variables!D$9,D44,0),"")</f>
        <v>158.85962058698715</v>
      </c>
      <c r="AF44" s="26">
        <f ca="1">IF(R44&lt;&gt;"",IF(AC44&lt;Variables!D$9,I44,0),"")</f>
        <v>0</v>
      </c>
      <c r="AG44" s="26">
        <f ca="1">IF(R44&lt;&gt;"",IF(AC44&lt;Variables!D$9,M44,0),"")</f>
        <v>155.83728754347794</v>
      </c>
      <c r="AH44" s="26">
        <f ca="1">IF(R44&lt;&gt;"",IF(AC44&lt;Variables!D$9,S44,0),"")</f>
        <v>69.86018172549575</v>
      </c>
      <c r="AI44" s="26">
        <f ca="1">IF(R44&lt;&gt;"",IF(AC44&lt;Variables!D$9,Y44,0),"")</f>
        <v>234.88436745511308</v>
      </c>
      <c r="AJ44" s="26">
        <f t="shared" ca="1" si="15"/>
        <v>619.44145731107392</v>
      </c>
      <c r="AK44" s="26">
        <f t="shared" ca="1" si="16"/>
        <v>15.609343308968846</v>
      </c>
      <c r="AL44" s="26">
        <f t="shared" ca="1" si="17"/>
        <v>1</v>
      </c>
      <c r="AM44" s="4">
        <f ca="1">IF(AND(R44&lt;"",AC44&lt;Variables!D$9),AC44/(7*24*60),"")</f>
        <v>0.30219364656177616</v>
      </c>
      <c r="AN44" s="11">
        <f t="shared" ca="1" si="18"/>
        <v>1</v>
      </c>
      <c r="AO44" s="24" cm="1">
        <f t="array" aca="1" ref="AO44" ca="1">IF(R44&lt;&gt;"",_xll.RiskBinomial(1,Variables!D$16/100),0)</f>
        <v>0</v>
      </c>
    </row>
    <row r="45" spans="1:41" x14ac:dyDescent="0.35">
      <c r="A45" s="12">
        <v>16</v>
      </c>
      <c r="B45" s="17" cm="1">
        <f t="array" aca="1" ref="B45" ca="1">_xll.RiskExpon(Variables!M$8)</f>
        <v>33.274913512381652</v>
      </c>
      <c r="C45" s="18">
        <f t="shared" ca="1" si="0"/>
        <v>2142.8262723169546</v>
      </c>
      <c r="D45" s="22">
        <f t="shared" ca="1" si="1"/>
        <v>228.25046163312618</v>
      </c>
      <c r="E45" s="17" cm="1">
        <f t="array" aca="1" ref="E45" ca="1">_xll.RiskPert(Variables!J$10,Variables!K$10,Variables!L$10)</f>
        <v>42.21489065045202</v>
      </c>
      <c r="F45" s="1">
        <f t="shared" ca="1" si="2"/>
        <v>2371.0767339500808</v>
      </c>
      <c r="G45" s="1" cm="1">
        <f t="array" aca="1" ref="G45" ca="1">_xll.RiskUniform(Variables!J$12,Variables!L$12)</f>
        <v>50.676163620554391</v>
      </c>
      <c r="H45" s="18">
        <f t="shared" ca="1" si="3"/>
        <v>2421.752897570635</v>
      </c>
      <c r="I45" s="22">
        <f t="shared" ca="1" si="4"/>
        <v>0</v>
      </c>
      <c r="J45" s="17">
        <f t="shared" ca="1" si="5"/>
        <v>2421.752897570635</v>
      </c>
      <c r="K45" s="1" cm="1">
        <f t="array" aca="1" ref="K45" ca="1">_xll.RiskWeibull(Variables!J$14,Variables!K$14)</f>
        <v>96.813297052119495</v>
      </c>
      <c r="L45" s="18">
        <f t="shared" ca="1" si="6"/>
        <v>2518.5661946227547</v>
      </c>
      <c r="M45" s="22">
        <f t="shared" ca="1" si="7"/>
        <v>129.51879232805641</v>
      </c>
      <c r="N45" s="17" cm="1">
        <f t="array" aca="1" ref="N45" ca="1">_xll.RiskGamma(Variables!J$16,1/Variables!L$16)</f>
        <v>129.51879232805658</v>
      </c>
      <c r="O45" s="1">
        <f t="shared" ca="1" si="8"/>
        <v>2648.0849869508111</v>
      </c>
      <c r="P45" s="1" cm="1">
        <f t="array" aca="1" ref="P45" ca="1">_xll.RiskUniform(Variables!J$19,Variables!L$19)</f>
        <v>15.066450275026437</v>
      </c>
      <c r="Q45" s="18">
        <f t="shared" ca="1" si="9"/>
        <v>2663.1514372258375</v>
      </c>
      <c r="R45" s="17" cm="1">
        <f t="array" aca="1" ref="R45" ca="1">IF(A45&lt;=(FLOOR(INT(Variables!D$10) / _xll.RiskSimtable(Variables!D$13:D$14), 1)*_xll.RiskSimtable(Variables!D$13:D$14)),IF(R44=_xll.RiskSimtable(Variables!D$13:D$14),1,R44+1),"")</f>
        <v>8</v>
      </c>
      <c r="S45" s="22">
        <f t="shared" ca="1" si="10"/>
        <v>0</v>
      </c>
      <c r="T45" s="1">
        <f t="shared" ca="1" si="11"/>
        <v>2663.1514372258375</v>
      </c>
      <c r="U45" s="1" cm="1">
        <f t="array" aca="1" ref="U45" ca="1">IF(R45&lt;&gt;"",INDEX(T45:T152, MATCH(_xll.RiskSimtable(Variables!D$13:D$14),R45:R152,0))-T45,"")</f>
        <v>0</v>
      </c>
      <c r="V45" s="1" cm="1">
        <f t="array" aca="1" ref="V45" ca="1">IF(R45&lt;&gt;"",IF(MOD(R45,_xll.RiskSimtable(Variables!D$13:D$14))=0,Variables!D$15,0),"")</f>
        <v>120</v>
      </c>
      <c r="W45" s="1" cm="1">
        <f t="array" aca="1" ref="W45" ca="1">IF(R45&lt;&gt;"",IF(R45=_xll.RiskSimtable(Variables!D$13:D$14),T45+V45,0),"")</f>
        <v>2783.1514372258375</v>
      </c>
      <c r="X45" s="18" cm="1">
        <f t="array" aca="1" ref="X45" ca="1">IF(R45&lt;&gt;"",INDEX(W45:W144,MATCH(_xll.RiskSimtable(Variables!D$13:D$14),R45:R144,0)),"")</f>
        <v>2783.1514372258375</v>
      </c>
      <c r="Y45" s="22">
        <f t="shared" ca="1" si="12"/>
        <v>262.96052011686606</v>
      </c>
      <c r="Z45" s="17" cm="1">
        <f t="array" aca="1" ref="Z45" ca="1">IF(R45&lt;&gt;"",IF(R45=1,_xll.RiskPert(Variables!J$21,Variables!K$21,Variables!L$21),0),"")</f>
        <v>0</v>
      </c>
      <c r="AA45" s="1">
        <f t="shared" ca="1" si="13"/>
        <v>3046.1119573427036</v>
      </c>
      <c r="AB45" s="1" cm="1">
        <f t="array" aca="1" ref="AB45" ca="1">IF(R45&lt;&gt;"",_xll.RiskUniform(Variables!J$23,Variables!L$23),"")</f>
        <v>20.056314313923085</v>
      </c>
      <c r="AC45" s="18">
        <f t="shared" ca="1" si="14"/>
        <v>3066.1682716566265</v>
      </c>
      <c r="AD45" s="24">
        <f ca="1">IF(R45&lt;&gt;"",IF(AC45&lt;Variables!D$9,AC45-C45,0),"")</f>
        <v>923.34199933967193</v>
      </c>
      <c r="AE45" s="26">
        <f ca="1">IF(R45&lt;&gt;"",IF(AC45&lt;Variables!D$9,D45,0),"")</f>
        <v>228.25046163312618</v>
      </c>
      <c r="AF45" s="26">
        <f ca="1">IF(R45&lt;&gt;"",IF(AC45&lt;Variables!D$9,I45,0),"")</f>
        <v>0</v>
      </c>
      <c r="AG45" s="26">
        <f ca="1">IF(R45&lt;&gt;"",IF(AC45&lt;Variables!D$9,M45,0),"")</f>
        <v>129.51879232805641</v>
      </c>
      <c r="AH45" s="26">
        <f ca="1">IF(R45&lt;&gt;"",IF(AC45&lt;Variables!D$9,S45,0),"")</f>
        <v>0</v>
      </c>
      <c r="AI45" s="26">
        <f ca="1">IF(R45&lt;&gt;"",IF(AC45&lt;Variables!D$9,Y45,0),"")</f>
        <v>262.96052011686606</v>
      </c>
      <c r="AJ45" s="26">
        <f t="shared" ca="1" si="15"/>
        <v>620.72977407804865</v>
      </c>
      <c r="AK45" s="26">
        <f t="shared" ca="1" si="16"/>
        <v>15.389033322327865</v>
      </c>
      <c r="AL45" s="26">
        <f t="shared" ca="1" si="17"/>
        <v>1</v>
      </c>
      <c r="AM45" s="4">
        <f ca="1">IF(AND(R45&lt;"",AC45&lt;Variables!D$9),AC45/(7*24*60),"")</f>
        <v>0.30418336028339549</v>
      </c>
      <c r="AN45" s="11">
        <f t="shared" ca="1" si="18"/>
        <v>1</v>
      </c>
      <c r="AO45" s="24" cm="1">
        <f t="array" aca="1" ref="AO45" ca="1">IF(R45&lt;&gt;"",_xll.RiskBinomial(1,Variables!D$16/100),0)</f>
        <v>0</v>
      </c>
    </row>
    <row r="46" spans="1:41" x14ac:dyDescent="0.35">
      <c r="A46" s="12">
        <v>17</v>
      </c>
      <c r="B46" s="17" cm="1">
        <f t="array" aca="1" ref="B46" ca="1">_xll.RiskExpon(Variables!M$8)</f>
        <v>275.88232005775859</v>
      </c>
      <c r="C46" s="18">
        <f t="shared" ca="1" si="0"/>
        <v>2418.7085923747131</v>
      </c>
      <c r="D46" s="22">
        <f t="shared" ca="1" si="1"/>
        <v>50.946617385986883</v>
      </c>
      <c r="E46" s="17" cm="1">
        <f t="array" aca="1" ref="E46" ca="1">_xll.RiskPert(Variables!J$10,Variables!K$10,Variables!L$10)</f>
        <v>47.902312190065111</v>
      </c>
      <c r="F46" s="1">
        <f t="shared" ca="1" si="2"/>
        <v>2469.6552097607</v>
      </c>
      <c r="G46" s="1" cm="1">
        <f t="array" aca="1" ref="G46" ca="1">_xll.RiskUniform(Variables!J$12,Variables!L$12)</f>
        <v>54.954656110060817</v>
      </c>
      <c r="H46" s="18">
        <f t="shared" ca="1" si="3"/>
        <v>2524.609865870761</v>
      </c>
      <c r="I46" s="22">
        <f t="shared" ca="1" si="4"/>
        <v>0</v>
      </c>
      <c r="J46" s="17">
        <f t="shared" ca="1" si="5"/>
        <v>2524.609865870761</v>
      </c>
      <c r="K46" s="1" cm="1">
        <f t="array" aca="1" ref="K46" ca="1">_xll.RiskWeibull(Variables!J$14,Variables!K$14)</f>
        <v>98.813831733330687</v>
      </c>
      <c r="L46" s="18">
        <f t="shared" ca="1" si="6"/>
        <v>2623.4236976040916</v>
      </c>
      <c r="M46" s="22">
        <f t="shared" ca="1" si="7"/>
        <v>97.342252622443539</v>
      </c>
      <c r="N46" s="17" cm="1">
        <f t="array" aca="1" ref="N46" ca="1">_xll.RiskGamma(Variables!J$16,1/Variables!L$16)</f>
        <v>97.342252622443652</v>
      </c>
      <c r="O46" s="1">
        <f t="shared" ca="1" si="8"/>
        <v>2720.7659502265351</v>
      </c>
      <c r="P46" s="1" cm="1">
        <f t="array" aca="1" ref="P46" ca="1">_xll.RiskUniform(Variables!J$19,Variables!L$19)</f>
        <v>17.886790158804374</v>
      </c>
      <c r="Q46" s="18">
        <f t="shared" ca="1" si="9"/>
        <v>2738.6527403853393</v>
      </c>
      <c r="R46" s="17" cm="1">
        <f t="array" aca="1" ref="R46" ca="1">IF(A46&lt;=(FLOOR(INT(Variables!D$10) / _xll.RiskSimtable(Variables!D$13:D$14), 1)*_xll.RiskSimtable(Variables!D$13:D$14)),IF(R45=_xll.RiskSimtable(Variables!D$13:D$14),1,R45+1),"")</f>
        <v>1</v>
      </c>
      <c r="S46" s="22">
        <f t="shared" ca="1" si="10"/>
        <v>735.1863774459739</v>
      </c>
      <c r="T46" s="1">
        <f t="shared" ca="1" si="11"/>
        <v>2783.1514372258375</v>
      </c>
      <c r="U46" s="1" cm="1">
        <f t="array" aca="1" ref="U46" ca="1">IF(R46&lt;&gt;"",INDEX(T46:T153, MATCH(_xll.RiskSimtable(Variables!D$13:D$14),R46:R153,0))-T46,"")</f>
        <v>690.68768060547563</v>
      </c>
      <c r="V46" s="1" cm="1">
        <f t="array" aca="1" ref="V46" ca="1">IF(R46&lt;&gt;"",IF(MOD(R46,_xll.RiskSimtable(Variables!D$13:D$14))=0,Variables!D$15,0),"")</f>
        <v>0</v>
      </c>
      <c r="W46" s="1" cm="1">
        <f t="array" aca="1" ref="W46" ca="1">IF(R46&lt;&gt;"",IF(R46=_xll.RiskSimtable(Variables!D$13:D$14),T46+V46,0),"")</f>
        <v>0</v>
      </c>
      <c r="X46" s="18" cm="1">
        <f t="array" aca="1" ref="X46" ca="1">IF(R46&lt;&gt;"",INDEX(W46:W145,MATCH(_xll.RiskSimtable(Variables!D$13:D$14),R46:R145,0)),"")</f>
        <v>3593.8391178313132</v>
      </c>
      <c r="Y46" s="22">
        <f t="shared" ca="1" si="12"/>
        <v>80.403901646259783</v>
      </c>
      <c r="Z46" s="17" cm="1">
        <f t="array" aca="1" ref="Z46" ca="1">IF(R46&lt;&gt;"",IF(R46=1,_xll.RiskPert(Variables!J$21,Variables!K$21,Variables!L$21),0),"")</f>
        <v>80.403901646259712</v>
      </c>
      <c r="AA46" s="1">
        <f t="shared" ca="1" si="13"/>
        <v>3674.2430194775729</v>
      </c>
      <c r="AB46" s="1" cm="1">
        <f t="array" aca="1" ref="AB46" ca="1">IF(R46&lt;&gt;"",_xll.RiskUniform(Variables!J$23,Variables!L$23),"")</f>
        <v>25.503654988728378</v>
      </c>
      <c r="AC46" s="18">
        <f t="shared" ca="1" si="14"/>
        <v>3699.7466744663011</v>
      </c>
      <c r="AD46" s="24">
        <f ca="1">IF(R46&lt;&gt;"",IF(AC46&lt;Variables!D$9,AC46-C46,0),"")</f>
        <v>1281.038082091588</v>
      </c>
      <c r="AE46" s="26">
        <f ca="1">IF(R46&lt;&gt;"",IF(AC46&lt;Variables!D$9,D46,0),"")</f>
        <v>50.946617385986883</v>
      </c>
      <c r="AF46" s="26">
        <f ca="1">IF(R46&lt;&gt;"",IF(AC46&lt;Variables!D$9,I46,0),"")</f>
        <v>0</v>
      </c>
      <c r="AG46" s="26">
        <f ca="1">IF(R46&lt;&gt;"",IF(AC46&lt;Variables!D$9,M46,0),"")</f>
        <v>97.342252622443539</v>
      </c>
      <c r="AH46" s="26">
        <f ca="1">IF(R46&lt;&gt;"",IF(AC46&lt;Variables!D$9,S46,0),"")</f>
        <v>735.1863774459739</v>
      </c>
      <c r="AI46" s="26">
        <f ca="1">IF(R46&lt;&gt;"",IF(AC46&lt;Variables!D$9,Y46,0),"")</f>
        <v>80.403901646259783</v>
      </c>
      <c r="AJ46" s="26">
        <f t="shared" ca="1" si="15"/>
        <v>963.87914910066411</v>
      </c>
      <c r="AK46" s="26">
        <f t="shared" ca="1" si="16"/>
        <v>21.350634701526467</v>
      </c>
      <c r="AL46" s="26">
        <f t="shared" ca="1" si="17"/>
        <v>1</v>
      </c>
      <c r="AM46" s="4">
        <f ca="1">IF(AND(R46&lt;"",AC46&lt;Variables!D$9),AC46/(7*24*60),"")</f>
        <v>0.36703836056213307</v>
      </c>
      <c r="AN46" s="11">
        <f t="shared" ca="1" si="18"/>
        <v>1</v>
      </c>
      <c r="AO46" s="24" cm="1">
        <f t="array" aca="1" ref="AO46" ca="1">IF(R46&lt;&gt;"",_xll.RiskBinomial(1,Variables!D$16/100),0)</f>
        <v>0</v>
      </c>
    </row>
    <row r="47" spans="1:41" x14ac:dyDescent="0.35">
      <c r="A47" s="12">
        <v>18</v>
      </c>
      <c r="B47" s="17" cm="1">
        <f t="array" aca="1" ref="B47" ca="1">_xll.RiskExpon(Variables!M$8)</f>
        <v>31.765194058974455</v>
      </c>
      <c r="C47" s="18">
        <f t="shared" ca="1" si="0"/>
        <v>2450.4737864336876</v>
      </c>
      <c r="D47" s="22">
        <f t="shared" ca="1" si="1"/>
        <v>126.25757961928457</v>
      </c>
      <c r="E47" s="17" cm="1">
        <f t="array" aca="1" ref="E47" ca="1">_xll.RiskPert(Variables!J$10,Variables!K$10,Variables!L$10)</f>
        <v>52.1215001822112</v>
      </c>
      <c r="F47" s="1">
        <f t="shared" ca="1" si="2"/>
        <v>2576.7313660529721</v>
      </c>
      <c r="G47" s="1" cm="1">
        <f t="array" aca="1" ref="G47" ca="1">_xll.RiskUniform(Variables!J$12,Variables!L$12)</f>
        <v>53.507680779742401</v>
      </c>
      <c r="H47" s="18">
        <f t="shared" ca="1" si="3"/>
        <v>2630.2390468327144</v>
      </c>
      <c r="I47" s="22">
        <f t="shared" ca="1" si="4"/>
        <v>0</v>
      </c>
      <c r="J47" s="17">
        <f t="shared" ca="1" si="5"/>
        <v>2630.2390468327144</v>
      </c>
      <c r="K47" s="1" cm="1">
        <f t="array" aca="1" ref="K47" ca="1">_xll.RiskWeibull(Variables!J$14,Variables!K$14)</f>
        <v>114.94321526080637</v>
      </c>
      <c r="L47" s="18">
        <f t="shared" ca="1" si="6"/>
        <v>2745.1822620935209</v>
      </c>
      <c r="M47" s="22">
        <f t="shared" ca="1" si="7"/>
        <v>63.823176477782454</v>
      </c>
      <c r="N47" s="17" cm="1">
        <f t="array" aca="1" ref="N47" ca="1">_xll.RiskGamma(Variables!J$16,1/Variables!L$16)</f>
        <v>63.823176477782546</v>
      </c>
      <c r="O47" s="1">
        <f t="shared" ca="1" si="8"/>
        <v>2809.0054385713033</v>
      </c>
      <c r="P47" s="1" cm="1">
        <f t="array" aca="1" ref="P47" ca="1">_xll.RiskUniform(Variables!J$19,Variables!L$19)</f>
        <v>21.36651999379005</v>
      </c>
      <c r="Q47" s="18">
        <f t="shared" ca="1" si="9"/>
        <v>2830.3719585650933</v>
      </c>
      <c r="R47" s="17" cm="1">
        <f t="array" aca="1" ref="R47" ca="1">IF(A47&lt;=(FLOOR(INT(Variables!D$10) / _xll.RiskSimtable(Variables!D$13:D$14), 1)*_xll.RiskSimtable(Variables!D$13:D$14)),IF(R46=_xll.RiskSimtable(Variables!D$13:D$14),1,R46+1),"")</f>
        <v>2</v>
      </c>
      <c r="S47" s="22">
        <f t="shared" ca="1" si="10"/>
        <v>643.46715926621982</v>
      </c>
      <c r="T47" s="1">
        <f t="shared" ca="1" si="11"/>
        <v>2830.3719585650933</v>
      </c>
      <c r="U47" s="1" cm="1">
        <f t="array" aca="1" ref="U47" ca="1">IF(R47&lt;&gt;"",INDEX(T47:T154, MATCH(_xll.RiskSimtable(Variables!D$13:D$14),R47:R154,0))-T47,"")</f>
        <v>643.46715926621982</v>
      </c>
      <c r="V47" s="1" cm="1">
        <f t="array" aca="1" ref="V47" ca="1">IF(R47&lt;&gt;"",IF(MOD(R47,_xll.RiskSimtable(Variables!D$13:D$14))=0,Variables!D$15,0),"")</f>
        <v>0</v>
      </c>
      <c r="W47" s="1" cm="1">
        <f t="array" aca="1" ref="W47" ca="1">IF(R47&lt;&gt;"",IF(R47=_xll.RiskSimtable(Variables!D$13:D$14),T47+V47,0),"")</f>
        <v>0</v>
      </c>
      <c r="X47" s="18" cm="1">
        <f t="array" aca="1" ref="X47" ca="1">IF(R47&lt;&gt;"",INDEX(W47:W146,MATCH(_xll.RiskSimtable(Variables!D$13:D$14),R47:R146,0)),"")</f>
        <v>3593.8391178313132</v>
      </c>
      <c r="Y47" s="22">
        <f t="shared" ca="1" si="12"/>
        <v>105.90755663498794</v>
      </c>
      <c r="Z47" s="17" cm="1">
        <f t="array" aca="1" ref="Z47" ca="1">IF(R47&lt;&gt;"",IF(R47=1,_xll.RiskPert(Variables!J$21,Variables!K$21,Variables!L$21),0),"")</f>
        <v>0</v>
      </c>
      <c r="AA47" s="1">
        <f t="shared" ca="1" si="13"/>
        <v>3699.7466744663011</v>
      </c>
      <c r="AB47" s="1" cm="1">
        <f t="array" aca="1" ref="AB47" ca="1">IF(R47&lt;&gt;"",_xll.RiskUniform(Variables!J$23,Variables!L$23),"")</f>
        <v>28.000713507038078</v>
      </c>
      <c r="AC47" s="18">
        <f t="shared" ca="1" si="14"/>
        <v>3727.7473879733393</v>
      </c>
      <c r="AD47" s="24">
        <f ca="1">IF(R47&lt;&gt;"",IF(AC47&lt;Variables!D$9,AC47-C47,0),"")</f>
        <v>1277.2736015396517</v>
      </c>
      <c r="AE47" s="26">
        <f ca="1">IF(R47&lt;&gt;"",IF(AC47&lt;Variables!D$9,D47,0),"")</f>
        <v>126.25757961928457</v>
      </c>
      <c r="AF47" s="26">
        <f ca="1">IF(R47&lt;&gt;"",IF(AC47&lt;Variables!D$9,I47,0),"")</f>
        <v>0</v>
      </c>
      <c r="AG47" s="26">
        <f ca="1">IF(R47&lt;&gt;"",IF(AC47&lt;Variables!D$9,M47,0),"")</f>
        <v>63.823176477782454</v>
      </c>
      <c r="AH47" s="26">
        <f ca="1">IF(R47&lt;&gt;"",IF(AC47&lt;Variables!D$9,S47,0),"")</f>
        <v>643.46715926621982</v>
      </c>
      <c r="AI47" s="26">
        <f ca="1">IF(R47&lt;&gt;"",IF(AC47&lt;Variables!D$9,Y47,0),"")</f>
        <v>105.90755663498794</v>
      </c>
      <c r="AJ47" s="26">
        <f t="shared" ca="1" si="15"/>
        <v>939.45547199827479</v>
      </c>
      <c r="AK47" s="26">
        <f t="shared" ca="1" si="16"/>
        <v>21.287893358994197</v>
      </c>
      <c r="AL47" s="26">
        <f t="shared" ca="1" si="17"/>
        <v>1</v>
      </c>
      <c r="AM47" s="4">
        <f ca="1">IF(AND(R47&lt;"",AC47&lt;Variables!D$9),AC47/(7*24*60),"")</f>
        <v>0.36981620912433921</v>
      </c>
      <c r="AN47" s="11">
        <f t="shared" ca="1" si="18"/>
        <v>1</v>
      </c>
      <c r="AO47" s="24" cm="1">
        <f t="array" aca="1" ref="AO47" ca="1">IF(R47&lt;&gt;"",_xll.RiskBinomial(1,Variables!D$16/100),0)</f>
        <v>0</v>
      </c>
    </row>
    <row r="48" spans="1:41" x14ac:dyDescent="0.35">
      <c r="A48" s="12">
        <v>19</v>
      </c>
      <c r="B48" s="17" cm="1">
        <f t="array" aca="1" ref="B48" ca="1">_xll.RiskExpon(Variables!M$8)</f>
        <v>123.96712240757961</v>
      </c>
      <c r="C48" s="18">
        <f t="shared" ca="1" si="0"/>
        <v>2574.4409088412672</v>
      </c>
      <c r="D48" s="22">
        <f t="shared" ca="1" si="1"/>
        <v>106.15444507408165</v>
      </c>
      <c r="E48" s="17" cm="1">
        <f t="array" aca="1" ref="E48" ca="1">_xll.RiskPert(Variables!J$10,Variables!K$10,Variables!L$10)</f>
        <v>50.35630708263465</v>
      </c>
      <c r="F48" s="1">
        <f t="shared" ca="1" si="2"/>
        <v>2680.5953539153488</v>
      </c>
      <c r="G48" s="1" cm="1">
        <f t="array" aca="1" ref="G48" ca="1">_xll.RiskUniform(Variables!J$12,Variables!L$12)</f>
        <v>65.914738070609403</v>
      </c>
      <c r="H48" s="18">
        <f t="shared" ca="1" si="3"/>
        <v>2746.5100919859583</v>
      </c>
      <c r="I48" s="22">
        <f t="shared" ca="1" si="4"/>
        <v>0</v>
      </c>
      <c r="J48" s="17">
        <f t="shared" ca="1" si="5"/>
        <v>2746.5100919859583</v>
      </c>
      <c r="K48" s="1" cm="1">
        <f t="array" aca="1" ref="K48" ca="1">_xll.RiskWeibull(Variables!J$14,Variables!K$14)</f>
        <v>85.43084997121926</v>
      </c>
      <c r="L48" s="18">
        <f t="shared" ca="1" si="6"/>
        <v>2831.9409419571775</v>
      </c>
      <c r="M48" s="22">
        <f t="shared" ca="1" si="7"/>
        <v>83.481933961942104</v>
      </c>
      <c r="N48" s="17" cm="1">
        <f t="array" aca="1" ref="N48" ca="1">_xll.RiskGamma(Variables!J$16,1/Variables!L$16)</f>
        <v>83.481933961942261</v>
      </c>
      <c r="O48" s="1">
        <f t="shared" ca="1" si="8"/>
        <v>2915.4228759191196</v>
      </c>
      <c r="P48" s="1" cm="1">
        <f t="array" aca="1" ref="P48" ca="1">_xll.RiskUniform(Variables!J$19,Variables!L$19)</f>
        <v>18.18997315164679</v>
      </c>
      <c r="Q48" s="18">
        <f t="shared" ca="1" si="9"/>
        <v>2933.6128490707665</v>
      </c>
      <c r="R48" s="17" cm="1">
        <f t="array" aca="1" ref="R48" ca="1">IF(A48&lt;=(FLOOR(INT(Variables!D$10) / _xll.RiskSimtable(Variables!D$13:D$14), 1)*_xll.RiskSimtable(Variables!D$13:D$14)),IF(R47=_xll.RiskSimtable(Variables!D$13:D$14),1,R47+1),"")</f>
        <v>3</v>
      </c>
      <c r="S48" s="22">
        <f t="shared" ca="1" si="10"/>
        <v>540.22626876054665</v>
      </c>
      <c r="T48" s="1">
        <f t="shared" ca="1" si="11"/>
        <v>2933.6128490707665</v>
      </c>
      <c r="U48" s="1" cm="1">
        <f t="array" aca="1" ref="U48" ca="1">IF(R48&lt;&gt;"",INDEX(T48:T155, MATCH(_xll.RiskSimtable(Variables!D$13:D$14),R48:R155,0))-T48,"")</f>
        <v>540.22626876054665</v>
      </c>
      <c r="V48" s="1" cm="1">
        <f t="array" aca="1" ref="V48" ca="1">IF(R48&lt;&gt;"",IF(MOD(R48,_xll.RiskSimtable(Variables!D$13:D$14))=0,Variables!D$15,0),"")</f>
        <v>0</v>
      </c>
      <c r="W48" s="1" cm="1">
        <f t="array" aca="1" ref="W48" ca="1">IF(R48&lt;&gt;"",IF(R48=_xll.RiskSimtable(Variables!D$13:D$14),T48+V48,0),"")</f>
        <v>0</v>
      </c>
      <c r="X48" s="18" cm="1">
        <f t="array" aca="1" ref="X48" ca="1">IF(R48&lt;&gt;"",INDEX(W48:W147,MATCH(_xll.RiskSimtable(Variables!D$13:D$14),R48:R147,0)),"")</f>
        <v>3593.8391178313132</v>
      </c>
      <c r="Y48" s="22">
        <f t="shared" ca="1" si="12"/>
        <v>133.90827014202614</v>
      </c>
      <c r="Z48" s="17" cm="1">
        <f t="array" aca="1" ref="Z48" ca="1">IF(R48&lt;&gt;"",IF(R48=1,_xll.RiskPert(Variables!J$21,Variables!K$21,Variables!L$21),0),"")</f>
        <v>0</v>
      </c>
      <c r="AA48" s="1">
        <f t="shared" ca="1" si="13"/>
        <v>3727.7473879733393</v>
      </c>
      <c r="AB48" s="1" cm="1">
        <f t="array" aca="1" ref="AB48" ca="1">IF(R48&lt;&gt;"",_xll.RiskUniform(Variables!J$23,Variables!L$23),"")</f>
        <v>27.984294466513141</v>
      </c>
      <c r="AC48" s="18">
        <f t="shared" ca="1" si="14"/>
        <v>3755.7316824398526</v>
      </c>
      <c r="AD48" s="24">
        <f ca="1">IF(R48&lt;&gt;"",IF(AC48&lt;Variables!D$9,AC48-C48,0),"")</f>
        <v>1181.2907735985855</v>
      </c>
      <c r="AE48" s="26">
        <f ca="1">IF(R48&lt;&gt;"",IF(AC48&lt;Variables!D$9,D48,0),"")</f>
        <v>106.15444507408165</v>
      </c>
      <c r="AF48" s="26">
        <f ca="1">IF(R48&lt;&gt;"",IF(AC48&lt;Variables!D$9,I48,0),"")</f>
        <v>0</v>
      </c>
      <c r="AG48" s="26">
        <f ca="1">IF(R48&lt;&gt;"",IF(AC48&lt;Variables!D$9,M48,0),"")</f>
        <v>83.481933961942104</v>
      </c>
      <c r="AH48" s="26">
        <f ca="1">IF(R48&lt;&gt;"",IF(AC48&lt;Variables!D$9,S48,0),"")</f>
        <v>540.22626876054665</v>
      </c>
      <c r="AI48" s="26">
        <f ca="1">IF(R48&lt;&gt;"",IF(AC48&lt;Variables!D$9,Y48,0),"")</f>
        <v>133.90827014202614</v>
      </c>
      <c r="AJ48" s="26">
        <f t="shared" ca="1" si="15"/>
        <v>863.77091793859654</v>
      </c>
      <c r="AK48" s="26">
        <f t="shared" ca="1" si="16"/>
        <v>19.688179559976426</v>
      </c>
      <c r="AL48" s="26">
        <f t="shared" ca="1" si="17"/>
        <v>1</v>
      </c>
      <c r="AM48" s="4">
        <f ca="1">IF(AND(R48&lt;"",AC48&lt;Variables!D$9),AC48/(7*24*60),"")</f>
        <v>0.37259242881347743</v>
      </c>
      <c r="AN48" s="11">
        <f t="shared" ca="1" si="18"/>
        <v>1</v>
      </c>
      <c r="AO48" s="24" cm="1">
        <f t="array" aca="1" ref="AO48" ca="1">IF(R48&lt;&gt;"",_xll.RiskBinomial(1,Variables!D$16/100),0)</f>
        <v>0</v>
      </c>
    </row>
    <row r="49" spans="1:41" x14ac:dyDescent="0.35">
      <c r="A49" s="12">
        <v>20</v>
      </c>
      <c r="B49" s="17" cm="1">
        <f t="array" aca="1" ref="B49" ca="1">_xll.RiskExpon(Variables!M$8)</f>
        <v>42.654780493063363</v>
      </c>
      <c r="C49" s="18">
        <f t="shared" ca="1" si="0"/>
        <v>2617.0956893343305</v>
      </c>
      <c r="D49" s="22">
        <f t="shared" ca="1" si="1"/>
        <v>190.14126475938383</v>
      </c>
      <c r="E49" s="17" cm="1">
        <f t="array" aca="1" ref="E49" ca="1">_xll.RiskPert(Variables!J$10,Variables!K$10,Variables!L$10)</f>
        <v>60.726862107756176</v>
      </c>
      <c r="F49" s="1">
        <f t="shared" ca="1" si="2"/>
        <v>2807.2369540937143</v>
      </c>
      <c r="G49" s="1" cm="1">
        <f t="array" aca="1" ref="G49" ca="1">_xll.RiskUniform(Variables!J$12,Variables!L$12)</f>
        <v>56.773643453387677</v>
      </c>
      <c r="H49" s="18">
        <f t="shared" ca="1" si="3"/>
        <v>2864.010597547102</v>
      </c>
      <c r="I49" s="22">
        <f t="shared" ca="1" si="4"/>
        <v>0</v>
      </c>
      <c r="J49" s="17">
        <f t="shared" ca="1" si="5"/>
        <v>2864.010597547102</v>
      </c>
      <c r="K49" s="1" cm="1">
        <f t="array" aca="1" ref="K49" ca="1">_xll.RiskWeibull(Variables!J$14,Variables!K$14)</f>
        <v>86.915383343954176</v>
      </c>
      <c r="L49" s="18">
        <f t="shared" ca="1" si="6"/>
        <v>2950.925980891056</v>
      </c>
      <c r="M49" s="22">
        <f t="shared" ca="1" si="7"/>
        <v>128.48557211885327</v>
      </c>
      <c r="N49" s="17" cm="1">
        <f t="array" aca="1" ref="N49" ca="1">_xll.RiskGamma(Variables!J$16,1/Variables!L$16)</f>
        <v>128.48557211885316</v>
      </c>
      <c r="O49" s="1">
        <f t="shared" ca="1" si="8"/>
        <v>3079.4115530099093</v>
      </c>
      <c r="P49" s="1" cm="1">
        <f t="array" aca="1" ref="P49" ca="1">_xll.RiskUniform(Variables!J$19,Variables!L$19)</f>
        <v>22.409282005056181</v>
      </c>
      <c r="Q49" s="18">
        <f t="shared" ca="1" si="9"/>
        <v>3101.8208350149653</v>
      </c>
      <c r="R49" s="17" cm="1">
        <f t="array" aca="1" ref="R49" ca="1">IF(A49&lt;=(FLOOR(INT(Variables!D$10) / _xll.RiskSimtable(Variables!D$13:D$14), 1)*_xll.RiskSimtable(Variables!D$13:D$14)),IF(R48=_xll.RiskSimtable(Variables!D$13:D$14),1,R48+1),"")</f>
        <v>4</v>
      </c>
      <c r="S49" s="22">
        <f t="shared" ca="1" si="10"/>
        <v>372.01828281634789</v>
      </c>
      <c r="T49" s="1">
        <f t="shared" ca="1" si="11"/>
        <v>3101.8208350149653</v>
      </c>
      <c r="U49" s="1" cm="1">
        <f t="array" aca="1" ref="U49" ca="1">IF(R49&lt;&gt;"",INDEX(T49:T156, MATCH(_xll.RiskSimtable(Variables!D$13:D$14),R49:R156,0))-T49,"")</f>
        <v>372.01828281634789</v>
      </c>
      <c r="V49" s="1" cm="1">
        <f t="array" aca="1" ref="V49" ca="1">IF(R49&lt;&gt;"",IF(MOD(R49,_xll.RiskSimtable(Variables!D$13:D$14))=0,Variables!D$15,0),"")</f>
        <v>0</v>
      </c>
      <c r="W49" s="1" cm="1">
        <f t="array" aca="1" ref="W49" ca="1">IF(R49&lt;&gt;"",IF(R49=_xll.RiskSimtable(Variables!D$13:D$14),T49+V49,0),"")</f>
        <v>0</v>
      </c>
      <c r="X49" s="18" cm="1">
        <f t="array" aca="1" ref="X49" ca="1">IF(R49&lt;&gt;"",INDEX(W49:W148,MATCH(_xll.RiskSimtable(Variables!D$13:D$14),R49:R148,0)),"")</f>
        <v>3593.8391178313132</v>
      </c>
      <c r="Y49" s="22">
        <f t="shared" ca="1" si="12"/>
        <v>161.89256460853949</v>
      </c>
      <c r="Z49" s="17" cm="1">
        <f t="array" aca="1" ref="Z49" ca="1">IF(R49&lt;&gt;"",IF(R49=1,_xll.RiskPert(Variables!J$21,Variables!K$21,Variables!L$21),0),"")</f>
        <v>0</v>
      </c>
      <c r="AA49" s="1">
        <f t="shared" ca="1" si="13"/>
        <v>3755.7316824398526</v>
      </c>
      <c r="AB49" s="1" cm="1">
        <f t="array" aca="1" ref="AB49" ca="1">IF(R49&lt;&gt;"",_xll.RiskUniform(Variables!J$23,Variables!L$23),"")</f>
        <v>22.382632288618904</v>
      </c>
      <c r="AC49" s="18">
        <f t="shared" ca="1" si="14"/>
        <v>3778.1143147284715</v>
      </c>
      <c r="AD49" s="24">
        <f ca="1">IF(R49&lt;&gt;"",IF(AC49&lt;Variables!D$9,AC49-C49,0),"")</f>
        <v>1161.0186253941411</v>
      </c>
      <c r="AE49" s="26">
        <f ca="1">IF(R49&lt;&gt;"",IF(AC49&lt;Variables!D$9,D49,0),"")</f>
        <v>190.14126475938383</v>
      </c>
      <c r="AF49" s="26">
        <f ca="1">IF(R49&lt;&gt;"",IF(AC49&lt;Variables!D$9,I49,0),"")</f>
        <v>0</v>
      </c>
      <c r="AG49" s="26">
        <f ca="1">IF(R49&lt;&gt;"",IF(AC49&lt;Variables!D$9,M49,0),"")</f>
        <v>128.48557211885327</v>
      </c>
      <c r="AH49" s="26">
        <f ca="1">IF(R49&lt;&gt;"",IF(AC49&lt;Variables!D$9,S49,0),"")</f>
        <v>372.01828281634789</v>
      </c>
      <c r="AI49" s="26">
        <f ca="1">IF(R49&lt;&gt;"",IF(AC49&lt;Variables!D$9,Y49,0),"")</f>
        <v>161.89256460853949</v>
      </c>
      <c r="AJ49" s="26">
        <f t="shared" ca="1" si="15"/>
        <v>852.53768430312448</v>
      </c>
      <c r="AK49" s="26">
        <f t="shared" ca="1" si="16"/>
        <v>19.350310423235683</v>
      </c>
      <c r="AL49" s="26">
        <f t="shared" ca="1" si="17"/>
        <v>1</v>
      </c>
      <c r="AM49" s="4">
        <f ca="1">IF(AND(R49&lt;"",AC49&lt;Variables!D$9),AC49/(7*24*60),"")</f>
        <v>0.3748129280484595</v>
      </c>
      <c r="AN49" s="11">
        <f t="shared" ca="1" si="18"/>
        <v>1</v>
      </c>
      <c r="AO49" s="24" cm="1">
        <f t="array" aca="1" ref="AO49" ca="1">IF(R49&lt;&gt;"",_xll.RiskBinomial(1,Variables!D$16/100),0)</f>
        <v>0</v>
      </c>
    </row>
    <row r="50" spans="1:41" x14ac:dyDescent="0.35">
      <c r="A50" s="12">
        <v>21</v>
      </c>
      <c r="B50" s="17" cm="1">
        <f t="array" aca="1" ref="B50" ca="1">_xll.RiskExpon(Variables!M$8)</f>
        <v>39.197932352435558</v>
      </c>
      <c r="C50" s="18">
        <f t="shared" ca="1" si="0"/>
        <v>2656.2936216867661</v>
      </c>
      <c r="D50" s="22">
        <f t="shared" ca="1" si="1"/>
        <v>255.09697860971619</v>
      </c>
      <c r="E50" s="17" cm="1">
        <f t="array" aca="1" ref="E50" ca="1">_xll.RiskPert(Variables!J$10,Variables!K$10,Variables!L$10)</f>
        <v>47.380002749380104</v>
      </c>
      <c r="F50" s="1">
        <f t="shared" ca="1" si="2"/>
        <v>2911.3906002964823</v>
      </c>
      <c r="G50" s="1" cm="1">
        <f t="array" aca="1" ref="G50" ca="1">_xll.RiskUniform(Variables!J$12,Variables!L$12)</f>
        <v>51.267308835638424</v>
      </c>
      <c r="H50" s="18">
        <f t="shared" ca="1" si="3"/>
        <v>2962.6579091321205</v>
      </c>
      <c r="I50" s="22">
        <f t="shared" ca="1" si="4"/>
        <v>0</v>
      </c>
      <c r="J50" s="17">
        <f t="shared" ca="1" si="5"/>
        <v>2962.6579091321205</v>
      </c>
      <c r="K50" s="1" cm="1">
        <f t="array" aca="1" ref="K50" ca="1">_xll.RiskWeibull(Variables!J$14,Variables!K$14)</f>
        <v>96.69019769112252</v>
      </c>
      <c r="L50" s="18">
        <f t="shared" ca="1" si="6"/>
        <v>3059.3481068232431</v>
      </c>
      <c r="M50" s="22">
        <f t="shared" ca="1" si="7"/>
        <v>58.538149215418798</v>
      </c>
      <c r="N50" s="17" cm="1">
        <f t="array" aca="1" ref="N50" ca="1">_xll.RiskGamma(Variables!J$16,1/Variables!L$16)</f>
        <v>58.538149215418919</v>
      </c>
      <c r="O50" s="1">
        <f t="shared" ca="1" si="8"/>
        <v>3117.8862560386619</v>
      </c>
      <c r="P50" s="1" cm="1">
        <f t="array" aca="1" ref="P50" ca="1">_xll.RiskUniform(Variables!J$19,Variables!L$19)</f>
        <v>18.09989052976406</v>
      </c>
      <c r="Q50" s="18">
        <f t="shared" ca="1" si="9"/>
        <v>3135.9861465684262</v>
      </c>
      <c r="R50" s="17" cm="1">
        <f t="array" aca="1" ref="R50" ca="1">IF(A50&lt;=(FLOOR(INT(Variables!D$10) / _xll.RiskSimtable(Variables!D$13:D$14), 1)*_xll.RiskSimtable(Variables!D$13:D$14)),IF(R49=_xll.RiskSimtable(Variables!D$13:D$14),1,R49+1),"")</f>
        <v>5</v>
      </c>
      <c r="S50" s="22">
        <f t="shared" ca="1" si="10"/>
        <v>337.85297126288697</v>
      </c>
      <c r="T50" s="1">
        <f t="shared" ca="1" si="11"/>
        <v>3135.9861465684262</v>
      </c>
      <c r="U50" s="1" cm="1">
        <f t="array" aca="1" ref="U50" ca="1">IF(R50&lt;&gt;"",INDEX(T50:T157, MATCH(_xll.RiskSimtable(Variables!D$13:D$14),R50:R157,0))-T50,"")</f>
        <v>337.85297126288697</v>
      </c>
      <c r="V50" s="1" cm="1">
        <f t="array" aca="1" ref="V50" ca="1">IF(R50&lt;&gt;"",IF(MOD(R50,_xll.RiskSimtable(Variables!D$13:D$14))=0,Variables!D$15,0),"")</f>
        <v>0</v>
      </c>
      <c r="W50" s="1" cm="1">
        <f t="array" aca="1" ref="W50" ca="1">IF(R50&lt;&gt;"",IF(R50=_xll.RiskSimtable(Variables!D$13:D$14),T50+V50,0),"")</f>
        <v>0</v>
      </c>
      <c r="X50" s="18" cm="1">
        <f t="array" aca="1" ref="X50" ca="1">IF(R50&lt;&gt;"",INDEX(W50:W149,MATCH(_xll.RiskSimtable(Variables!D$13:D$14),R50:R149,0)),"")</f>
        <v>3593.8391178313132</v>
      </c>
      <c r="Y50" s="22">
        <f t="shared" ca="1" si="12"/>
        <v>184.27519689715837</v>
      </c>
      <c r="Z50" s="17" cm="1">
        <f t="array" aca="1" ref="Z50" ca="1">IF(R50&lt;&gt;"",IF(R50=1,_xll.RiskPert(Variables!J$21,Variables!K$21,Variables!L$21),0),"")</f>
        <v>0</v>
      </c>
      <c r="AA50" s="1">
        <f t="shared" ca="1" si="13"/>
        <v>3778.1143147284715</v>
      </c>
      <c r="AB50" s="1" cm="1">
        <f t="array" aca="1" ref="AB50" ca="1">IF(R50&lt;&gt;"",_xll.RiskUniform(Variables!J$23,Variables!L$23),"")</f>
        <v>20.981811126866727</v>
      </c>
      <c r="AC50" s="18">
        <f t="shared" ca="1" si="14"/>
        <v>3799.0961258553384</v>
      </c>
      <c r="AD50" s="24">
        <f ca="1">IF(R50&lt;&gt;"",IF(AC50&lt;Variables!D$9,AC50-C50,0),"")</f>
        <v>1142.8025041685723</v>
      </c>
      <c r="AE50" s="26">
        <f ca="1">IF(R50&lt;&gt;"",IF(AC50&lt;Variables!D$9,D50,0),"")</f>
        <v>255.09697860971619</v>
      </c>
      <c r="AF50" s="26">
        <f ca="1">IF(R50&lt;&gt;"",IF(AC50&lt;Variables!D$9,I50,0),"")</f>
        <v>0</v>
      </c>
      <c r="AG50" s="26">
        <f ca="1">IF(R50&lt;&gt;"",IF(AC50&lt;Variables!D$9,M50,0),"")</f>
        <v>58.538149215418798</v>
      </c>
      <c r="AH50" s="26">
        <f ca="1">IF(R50&lt;&gt;"",IF(AC50&lt;Variables!D$9,S50,0),"")</f>
        <v>337.85297126288697</v>
      </c>
      <c r="AI50" s="26">
        <f ca="1">IF(R50&lt;&gt;"",IF(AC50&lt;Variables!D$9,Y50,0),"")</f>
        <v>184.27519689715837</v>
      </c>
      <c r="AJ50" s="26">
        <f t="shared" ca="1" si="15"/>
        <v>835.76329598518032</v>
      </c>
      <c r="AK50" s="26">
        <f t="shared" ca="1" si="16"/>
        <v>19.046708402809539</v>
      </c>
      <c r="AL50" s="26">
        <f t="shared" ca="1" si="17"/>
        <v>1</v>
      </c>
      <c r="AM50" s="4">
        <f ca="1">IF(AND(R50&lt;"",AC50&lt;Variables!D$9),AC50/(7*24*60),"")</f>
        <v>0.3768944569300931</v>
      </c>
      <c r="AN50" s="11">
        <f t="shared" ca="1" si="18"/>
        <v>1</v>
      </c>
      <c r="AO50" s="24" cm="1">
        <f t="array" aca="1" ref="AO50" ca="1">IF(R50&lt;&gt;"",_xll.RiskBinomial(1,Variables!D$16/100),0)</f>
        <v>0</v>
      </c>
    </row>
    <row r="51" spans="1:41" x14ac:dyDescent="0.35">
      <c r="A51" s="12">
        <v>22</v>
      </c>
      <c r="B51" s="17" cm="1">
        <f t="array" aca="1" ref="B51" ca="1">_xll.RiskExpon(Variables!M$8)</f>
        <v>144.32074761541395</v>
      </c>
      <c r="C51" s="18">
        <f t="shared" ca="1" si="0"/>
        <v>2800.61436930218</v>
      </c>
      <c r="D51" s="22">
        <f t="shared" ca="1" si="1"/>
        <v>213.8708848030451</v>
      </c>
      <c r="E51" s="17" cm="1">
        <f t="array" aca="1" ref="E51" ca="1">_xll.RiskPert(Variables!J$10,Variables!K$10,Variables!L$10)</f>
        <v>51.82734497310441</v>
      </c>
      <c r="F51" s="1">
        <f t="shared" ca="1" si="2"/>
        <v>3014.4852541052251</v>
      </c>
      <c r="G51" s="1" cm="1">
        <f t="array" aca="1" ref="G51" ca="1">_xll.RiskUniform(Variables!J$12,Variables!L$12)</f>
        <v>61.332514097556682</v>
      </c>
      <c r="H51" s="18">
        <f t="shared" ca="1" si="3"/>
        <v>3075.8177682027817</v>
      </c>
      <c r="I51" s="22">
        <f t="shared" ca="1" si="4"/>
        <v>0</v>
      </c>
      <c r="J51" s="17">
        <f t="shared" ca="1" si="5"/>
        <v>3075.8177682027817</v>
      </c>
      <c r="K51" s="1" cm="1">
        <f t="array" aca="1" ref="K51" ca="1">_xll.RiskWeibull(Variables!J$14,Variables!K$14)</f>
        <v>88.962219651126389</v>
      </c>
      <c r="L51" s="18">
        <f t="shared" ca="1" si="6"/>
        <v>3164.7799878539081</v>
      </c>
      <c r="M51" s="22">
        <f t="shared" ca="1" si="7"/>
        <v>130.24766831155557</v>
      </c>
      <c r="N51" s="17" cm="1">
        <f t="array" aca="1" ref="N51" ca="1">_xll.RiskGamma(Variables!J$16,1/Variables!L$16)</f>
        <v>130.24766831155571</v>
      </c>
      <c r="O51" s="1">
        <f t="shared" ca="1" si="8"/>
        <v>3295.0276561654637</v>
      </c>
      <c r="P51" s="1" cm="1">
        <f t="array" aca="1" ref="P51" ca="1">_xll.RiskUniform(Variables!J$19,Variables!L$19)</f>
        <v>17.10655567674123</v>
      </c>
      <c r="Q51" s="18">
        <f t="shared" ca="1" si="9"/>
        <v>3312.1342118422049</v>
      </c>
      <c r="R51" s="17" cm="1">
        <f t="array" aca="1" ref="R51" ca="1">IF(A51&lt;=(FLOOR(INT(Variables!D$10) / _xll.RiskSimtable(Variables!D$13:D$14), 1)*_xll.RiskSimtable(Variables!D$13:D$14)),IF(R50=_xll.RiskSimtable(Variables!D$13:D$14),1,R50+1),"")</f>
        <v>6</v>
      </c>
      <c r="S51" s="22">
        <f t="shared" ca="1" si="10"/>
        <v>161.70490598910828</v>
      </c>
      <c r="T51" s="1">
        <f t="shared" ca="1" si="11"/>
        <v>3312.1342118422049</v>
      </c>
      <c r="U51" s="1" cm="1">
        <f t="array" aca="1" ref="U51" ca="1">IF(R51&lt;&gt;"",INDEX(T51:T158, MATCH(_xll.RiskSimtable(Variables!D$13:D$14),R51:R158,0))-T51,"")</f>
        <v>161.70490598910828</v>
      </c>
      <c r="V51" s="1" cm="1">
        <f t="array" aca="1" ref="V51" ca="1">IF(R51&lt;&gt;"",IF(MOD(R51,_xll.RiskSimtable(Variables!D$13:D$14))=0,Variables!D$15,0),"")</f>
        <v>0</v>
      </c>
      <c r="W51" s="1" cm="1">
        <f t="array" aca="1" ref="W51" ca="1">IF(R51&lt;&gt;"",IF(R51=_xll.RiskSimtable(Variables!D$13:D$14),T51+V51,0),"")</f>
        <v>0</v>
      </c>
      <c r="X51" s="18" cm="1">
        <f t="array" aca="1" ref="X51" ca="1">IF(R51&lt;&gt;"",INDEX(W51:W150,MATCH(_xll.RiskSimtable(Variables!D$13:D$14),R51:R150,0)),"")</f>
        <v>3593.8391178313132</v>
      </c>
      <c r="Y51" s="22">
        <f t="shared" ca="1" si="12"/>
        <v>205.25700802402525</v>
      </c>
      <c r="Z51" s="17" cm="1">
        <f t="array" aca="1" ref="Z51" ca="1">IF(R51&lt;&gt;"",IF(R51=1,_xll.RiskPert(Variables!J$21,Variables!K$21,Variables!L$21),0),"")</f>
        <v>0</v>
      </c>
      <c r="AA51" s="1">
        <f t="shared" ca="1" si="13"/>
        <v>3799.0961258553384</v>
      </c>
      <c r="AB51" s="1" cm="1">
        <f t="array" aca="1" ref="AB51" ca="1">IF(R51&lt;&gt;"",_xll.RiskUniform(Variables!J$23,Variables!L$23),"")</f>
        <v>27.036604857685433</v>
      </c>
      <c r="AC51" s="18">
        <f t="shared" ca="1" si="14"/>
        <v>3826.1327307130236</v>
      </c>
      <c r="AD51" s="24">
        <f ca="1">IF(R51&lt;&gt;"",IF(AC51&lt;Variables!D$9,AC51-C51,0),"")</f>
        <v>1025.5183614108437</v>
      </c>
      <c r="AE51" s="26">
        <f ca="1">IF(R51&lt;&gt;"",IF(AC51&lt;Variables!D$9,D51,0),"")</f>
        <v>213.8708848030451</v>
      </c>
      <c r="AF51" s="26">
        <f ca="1">IF(R51&lt;&gt;"",IF(AC51&lt;Variables!D$9,I51,0),"")</f>
        <v>0</v>
      </c>
      <c r="AG51" s="26">
        <f ca="1">IF(R51&lt;&gt;"",IF(AC51&lt;Variables!D$9,M51,0),"")</f>
        <v>130.24766831155557</v>
      </c>
      <c r="AH51" s="26">
        <f ca="1">IF(R51&lt;&gt;"",IF(AC51&lt;Variables!D$9,S51,0),"")</f>
        <v>161.70490598910828</v>
      </c>
      <c r="AI51" s="26">
        <f ca="1">IF(R51&lt;&gt;"",IF(AC51&lt;Variables!D$9,Y51,0),"")</f>
        <v>205.25700802402525</v>
      </c>
      <c r="AJ51" s="26">
        <f t="shared" ca="1" si="15"/>
        <v>711.08046712773421</v>
      </c>
      <c r="AK51" s="26">
        <f t="shared" ca="1" si="16"/>
        <v>17.091972690180729</v>
      </c>
      <c r="AL51" s="26">
        <f t="shared" ca="1" si="17"/>
        <v>1</v>
      </c>
      <c r="AM51" s="4">
        <f ca="1">IF(AND(R51&lt;"",AC51&lt;Variables!D$9),AC51/(7*24*60),"")</f>
        <v>0.37957665979295868</v>
      </c>
      <c r="AN51" s="11">
        <f t="shared" ca="1" si="18"/>
        <v>1</v>
      </c>
      <c r="AO51" s="24" cm="1">
        <f t="array" aca="1" ref="AO51" ca="1">IF(R51&lt;&gt;"",_xll.RiskBinomial(1,Variables!D$16/100),0)</f>
        <v>0</v>
      </c>
    </row>
    <row r="52" spans="1:41" x14ac:dyDescent="0.35">
      <c r="A52" s="12">
        <v>23</v>
      </c>
      <c r="B52" s="17" cm="1">
        <f t="array" aca="1" ref="B52" ca="1">_xll.RiskExpon(Variables!M$8)</f>
        <v>32.342598529105302</v>
      </c>
      <c r="C52" s="18">
        <f t="shared" ca="1" si="0"/>
        <v>2832.9569678312851</v>
      </c>
      <c r="D52" s="22">
        <f t="shared" ca="1" si="1"/>
        <v>296.117553383217</v>
      </c>
      <c r="E52" s="17" cm="1">
        <f t="array" aca="1" ref="E52" ca="1">_xll.RiskPert(Variables!J$10,Variables!K$10,Variables!L$10)</f>
        <v>53.256753011720249</v>
      </c>
      <c r="F52" s="1">
        <f t="shared" ca="1" si="2"/>
        <v>3129.0745212145021</v>
      </c>
      <c r="G52" s="1" cm="1">
        <f t="array" aca="1" ref="G52" ca="1">_xll.RiskUniform(Variables!J$12,Variables!L$12)</f>
        <v>60.926687359930881</v>
      </c>
      <c r="H52" s="18">
        <f t="shared" ca="1" si="3"/>
        <v>3190.0012085744329</v>
      </c>
      <c r="I52" s="22">
        <f t="shared" ca="1" si="4"/>
        <v>0</v>
      </c>
      <c r="J52" s="17">
        <f t="shared" ca="1" si="5"/>
        <v>3190.0012085744329</v>
      </c>
      <c r="K52" s="1" cm="1">
        <f t="array" aca="1" ref="K52" ca="1">_xll.RiskWeibull(Variables!J$14,Variables!K$14)</f>
        <v>97.328071322218918</v>
      </c>
      <c r="L52" s="18">
        <f t="shared" ca="1" si="6"/>
        <v>3287.3292798966518</v>
      </c>
      <c r="M52" s="22">
        <f t="shared" ca="1" si="7"/>
        <v>160.01918316220008</v>
      </c>
      <c r="N52" s="17" cm="1">
        <f t="array" aca="1" ref="N52" ca="1">_xll.RiskGamma(Variables!J$16,1/Variables!L$16)</f>
        <v>160.01918316220028</v>
      </c>
      <c r="O52" s="1">
        <f t="shared" ca="1" si="8"/>
        <v>3447.3484630588518</v>
      </c>
      <c r="P52" s="1" cm="1">
        <f t="array" aca="1" ref="P52" ca="1">_xll.RiskUniform(Variables!J$19,Variables!L$19)</f>
        <v>17.572231243795496</v>
      </c>
      <c r="Q52" s="18">
        <f t="shared" ca="1" si="9"/>
        <v>3464.9206943026475</v>
      </c>
      <c r="R52" s="17" cm="1">
        <f t="array" aca="1" ref="R52" ca="1">IF(A52&lt;=(FLOOR(INT(Variables!D$10) / _xll.RiskSimtable(Variables!D$13:D$14), 1)*_xll.RiskSimtable(Variables!D$13:D$14)),IF(R51=_xll.RiskSimtable(Variables!D$13:D$14),1,R51+1),"")</f>
        <v>7</v>
      </c>
      <c r="S52" s="22">
        <f t="shared" ca="1" si="10"/>
        <v>8.9184235286656985</v>
      </c>
      <c r="T52" s="1">
        <f t="shared" ca="1" si="11"/>
        <v>3464.9206943026475</v>
      </c>
      <c r="U52" s="1" cm="1">
        <f t="array" aca="1" ref="U52" ca="1">IF(R52&lt;&gt;"",INDEX(T52:T159, MATCH(_xll.RiskSimtable(Variables!D$13:D$14),R52:R159,0))-T52,"")</f>
        <v>8.9184235286656985</v>
      </c>
      <c r="V52" s="1" cm="1">
        <f t="array" aca="1" ref="V52" ca="1">IF(R52&lt;&gt;"",IF(MOD(R52,_xll.RiskSimtable(Variables!D$13:D$14))=0,Variables!D$15,0),"")</f>
        <v>0</v>
      </c>
      <c r="W52" s="1" cm="1">
        <f t="array" aca="1" ref="W52" ca="1">IF(R52&lt;&gt;"",IF(R52=_xll.RiskSimtable(Variables!D$13:D$14),T52+V52,0),"")</f>
        <v>0</v>
      </c>
      <c r="X52" s="18" cm="1">
        <f t="array" aca="1" ref="X52" ca="1">IF(R52&lt;&gt;"",INDEX(W52:W151,MATCH(_xll.RiskSimtable(Variables!D$13:D$14),R52:R151,0)),"")</f>
        <v>3593.8391178313132</v>
      </c>
      <c r="Y52" s="22">
        <f t="shared" ca="1" si="12"/>
        <v>232.29361288171049</v>
      </c>
      <c r="Z52" s="17" cm="1">
        <f t="array" aca="1" ref="Z52" ca="1">IF(R52&lt;&gt;"",IF(R52=1,_xll.RiskPert(Variables!J$21,Variables!K$21,Variables!L$21),0),"")</f>
        <v>0</v>
      </c>
      <c r="AA52" s="1">
        <f t="shared" ca="1" si="13"/>
        <v>3826.1327307130236</v>
      </c>
      <c r="AB52" s="1" cm="1">
        <f t="array" aca="1" ref="AB52" ca="1">IF(R52&lt;&gt;"",_xll.RiskUniform(Variables!J$23,Variables!L$23),"")</f>
        <v>27.259510690256896</v>
      </c>
      <c r="AC52" s="18">
        <f t="shared" ca="1" si="14"/>
        <v>3853.3922414032804</v>
      </c>
      <c r="AD52" s="24">
        <f ca="1">IF(R52&lt;&gt;"",IF(AC52&lt;Variables!D$9,AC52-C52,0),"")</f>
        <v>1020.4352735719954</v>
      </c>
      <c r="AE52" s="26">
        <f ca="1">IF(R52&lt;&gt;"",IF(AC52&lt;Variables!D$9,D52,0),"")</f>
        <v>296.117553383217</v>
      </c>
      <c r="AF52" s="26">
        <f ca="1">IF(R52&lt;&gt;"",IF(AC52&lt;Variables!D$9,I52,0),"")</f>
        <v>0</v>
      </c>
      <c r="AG52" s="26">
        <f ca="1">IF(R52&lt;&gt;"",IF(AC52&lt;Variables!D$9,M52,0),"")</f>
        <v>160.01918316220008</v>
      </c>
      <c r="AH52" s="26">
        <f ca="1">IF(R52&lt;&gt;"",IF(AC52&lt;Variables!D$9,S52,0),"")</f>
        <v>8.9184235286656985</v>
      </c>
      <c r="AI52" s="26">
        <f ca="1">IF(R52&lt;&gt;"",IF(AC52&lt;Variables!D$9,Y52,0),"")</f>
        <v>232.29361288171049</v>
      </c>
      <c r="AJ52" s="26">
        <f t="shared" ca="1" si="15"/>
        <v>697.34877295579327</v>
      </c>
      <c r="AK52" s="26">
        <f t="shared" ca="1" si="16"/>
        <v>17.007254559533255</v>
      </c>
      <c r="AL52" s="26">
        <f t="shared" ca="1" si="17"/>
        <v>1</v>
      </c>
      <c r="AM52" s="4">
        <f ca="1">IF(AND(R52&lt;"",AC52&lt;Variables!D$9),AC52/(7*24*60),"")</f>
        <v>0.38228097632969049</v>
      </c>
      <c r="AN52" s="11">
        <f t="shared" ca="1" si="18"/>
        <v>1</v>
      </c>
      <c r="AO52" s="24" cm="1">
        <f t="array" aca="1" ref="AO52" ca="1">IF(R52&lt;&gt;"",_xll.RiskBinomial(1,Variables!D$16/100),0)</f>
        <v>0</v>
      </c>
    </row>
    <row r="53" spans="1:41" x14ac:dyDescent="0.35">
      <c r="A53" s="12">
        <v>24</v>
      </c>
      <c r="B53" s="17" cm="1">
        <f t="array" aca="1" ref="B53" ca="1">_xll.RiskExpon(Variables!M$8)</f>
        <v>159.14375017653012</v>
      </c>
      <c r="C53" s="18">
        <f t="shared" ca="1" si="0"/>
        <v>2992.100718007815</v>
      </c>
      <c r="D53" s="22">
        <f t="shared" ca="1" si="1"/>
        <v>246.0016194577579</v>
      </c>
      <c r="E53" s="17" cm="1">
        <f t="array" aca="1" ref="E53" ca="1">_xll.RiskPert(Variables!J$10,Variables!K$10,Variables!L$10)</f>
        <v>48.101128891139894</v>
      </c>
      <c r="F53" s="1">
        <f t="shared" ca="1" si="2"/>
        <v>3238.1023374655729</v>
      </c>
      <c r="G53" s="1" cm="1">
        <f t="array" aca="1" ref="G53" ca="1">_xll.RiskUniform(Variables!J$12,Variables!L$12)</f>
        <v>56.345521658483349</v>
      </c>
      <c r="H53" s="18">
        <f t="shared" ca="1" si="3"/>
        <v>3294.4478591240563</v>
      </c>
      <c r="I53" s="22">
        <f t="shared" ca="1" si="4"/>
        <v>0</v>
      </c>
      <c r="J53" s="17">
        <f t="shared" ca="1" si="5"/>
        <v>3294.4478591240563</v>
      </c>
      <c r="K53" s="1" cm="1">
        <f t="array" aca="1" ref="K53" ca="1">_xll.RiskWeibull(Variables!J$14,Variables!K$14)</f>
        <v>113.51269129715</v>
      </c>
      <c r="L53" s="18">
        <f t="shared" ca="1" si="6"/>
        <v>3407.9605504212063</v>
      </c>
      <c r="M53" s="22">
        <f t="shared" ca="1" si="7"/>
        <v>46.803633868374163</v>
      </c>
      <c r="N53" s="17" cm="1">
        <f t="array" aca="1" ref="N53" ca="1">_xll.RiskGamma(Variables!J$16,1/Variables!L$16)</f>
        <v>46.803633868374064</v>
      </c>
      <c r="O53" s="1">
        <f t="shared" ca="1" si="8"/>
        <v>3454.7641842895805</v>
      </c>
      <c r="P53" s="1" cm="1">
        <f t="array" aca="1" ref="P53" ca="1">_xll.RiskUniform(Variables!J$19,Variables!L$19)</f>
        <v>19.074933541732605</v>
      </c>
      <c r="Q53" s="18">
        <f t="shared" ca="1" si="9"/>
        <v>3473.8391178313132</v>
      </c>
      <c r="R53" s="17" cm="1">
        <f t="array" aca="1" ref="R53" ca="1">IF(A53&lt;=(FLOOR(INT(Variables!D$10) / _xll.RiskSimtable(Variables!D$13:D$14), 1)*_xll.RiskSimtable(Variables!D$13:D$14)),IF(R52=_xll.RiskSimtable(Variables!D$13:D$14),1,R52+1),"")</f>
        <v>8</v>
      </c>
      <c r="S53" s="22">
        <f t="shared" ca="1" si="10"/>
        <v>0</v>
      </c>
      <c r="T53" s="1">
        <f t="shared" ca="1" si="11"/>
        <v>3473.8391178313132</v>
      </c>
      <c r="U53" s="1" cm="1">
        <f t="array" aca="1" ref="U53" ca="1">IF(R53&lt;&gt;"",INDEX(T53:T160, MATCH(_xll.RiskSimtable(Variables!D$13:D$14),R53:R160,0))-T53,"")</f>
        <v>0</v>
      </c>
      <c r="V53" s="1" cm="1">
        <f t="array" aca="1" ref="V53" ca="1">IF(R53&lt;&gt;"",IF(MOD(R53,_xll.RiskSimtable(Variables!D$13:D$14))=0,Variables!D$15,0),"")</f>
        <v>120</v>
      </c>
      <c r="W53" s="1" cm="1">
        <f t="array" aca="1" ref="W53" ca="1">IF(R53&lt;&gt;"",IF(R53=_xll.RiskSimtable(Variables!D$13:D$14),T53+V53,0),"")</f>
        <v>3593.8391178313132</v>
      </c>
      <c r="X53" s="18" cm="1">
        <f t="array" aca="1" ref="X53" ca="1">IF(R53&lt;&gt;"",INDEX(W53:W152,MATCH(_xll.RiskSimtable(Variables!D$13:D$14),R53:R152,0)),"")</f>
        <v>3593.8391178313132</v>
      </c>
      <c r="Y53" s="22">
        <f t="shared" ca="1" si="12"/>
        <v>259.55312357196726</v>
      </c>
      <c r="Z53" s="17" cm="1">
        <f t="array" aca="1" ref="Z53" ca="1">IF(R53&lt;&gt;"",IF(R53=1,_xll.RiskPert(Variables!J$21,Variables!K$21,Variables!L$21),0),"")</f>
        <v>0</v>
      </c>
      <c r="AA53" s="1">
        <f t="shared" ca="1" si="13"/>
        <v>3853.3922414032804</v>
      </c>
      <c r="AB53" s="1" cm="1">
        <f t="array" aca="1" ref="AB53" ca="1">IF(R53&lt;&gt;"",_xll.RiskUniform(Variables!J$23,Variables!L$23),"")</f>
        <v>21.247513679593894</v>
      </c>
      <c r="AC53" s="18">
        <f t="shared" ca="1" si="14"/>
        <v>3874.6397550828742</v>
      </c>
      <c r="AD53" s="24">
        <f ca="1">IF(R53&lt;&gt;"",IF(AC53&lt;Variables!D$9,AC53-C53,0),"")</f>
        <v>882.53903707505924</v>
      </c>
      <c r="AE53" s="26">
        <f ca="1">IF(R53&lt;&gt;"",IF(AC53&lt;Variables!D$9,D53,0),"")</f>
        <v>246.0016194577579</v>
      </c>
      <c r="AF53" s="26">
        <f ca="1">IF(R53&lt;&gt;"",IF(AC53&lt;Variables!D$9,I53,0),"")</f>
        <v>0</v>
      </c>
      <c r="AG53" s="26">
        <f ca="1">IF(R53&lt;&gt;"",IF(AC53&lt;Variables!D$9,M53,0),"")</f>
        <v>46.803633868374163</v>
      </c>
      <c r="AH53" s="26">
        <f ca="1">IF(R53&lt;&gt;"",IF(AC53&lt;Variables!D$9,S53,0),"")</f>
        <v>0</v>
      </c>
      <c r="AI53" s="26">
        <f ca="1">IF(R53&lt;&gt;"",IF(AC53&lt;Variables!D$9,Y53,0),"")</f>
        <v>259.55312357196726</v>
      </c>
      <c r="AJ53" s="26">
        <f t="shared" ca="1" si="15"/>
        <v>552.35837689809932</v>
      </c>
      <c r="AK53" s="26">
        <f t="shared" ca="1" si="16"/>
        <v>14.708983951250987</v>
      </c>
      <c r="AL53" s="26">
        <f t="shared" ca="1" si="17"/>
        <v>1</v>
      </c>
      <c r="AM53" s="4">
        <f ca="1">IF(AND(R53&lt;"",AC53&lt;Variables!D$9),AC53/(7*24*60),"")</f>
        <v>0.38438886459155497</v>
      </c>
      <c r="AN53" s="11">
        <f t="shared" ca="1" si="18"/>
        <v>1</v>
      </c>
      <c r="AO53" s="24" cm="1">
        <f t="array" aca="1" ref="AO53" ca="1">IF(R53&lt;&gt;"",_xll.RiskBinomial(1,Variables!D$16/100),0)</f>
        <v>0</v>
      </c>
    </row>
    <row r="54" spans="1:41" x14ac:dyDescent="0.35">
      <c r="A54" s="12">
        <v>25</v>
      </c>
      <c r="B54" s="17" cm="1">
        <f t="array" aca="1" ref="B54" ca="1">_xll.RiskExpon(Variables!M$8)</f>
        <v>65.145919901738552</v>
      </c>
      <c r="C54" s="18">
        <f t="shared" ca="1" si="0"/>
        <v>3057.2466379095536</v>
      </c>
      <c r="D54" s="22">
        <f t="shared" ca="1" si="1"/>
        <v>284.06486022361105</v>
      </c>
      <c r="E54" s="17" cm="1">
        <f t="array" aca="1" ref="E54" ca="1">_xll.RiskPert(Variables!J$10,Variables!K$10,Variables!L$10)</f>
        <v>46.863639009108489</v>
      </c>
      <c r="F54" s="1">
        <f t="shared" ca="1" si="2"/>
        <v>3341.3114981331646</v>
      </c>
      <c r="G54" s="1" cm="1">
        <f t="array" aca="1" ref="G54" ca="1">_xll.RiskUniform(Variables!J$12,Variables!L$12)</f>
        <v>53.475112328553458</v>
      </c>
      <c r="H54" s="18">
        <f t="shared" ca="1" si="3"/>
        <v>3394.7866104617183</v>
      </c>
      <c r="I54" s="22">
        <f t="shared" ca="1" si="4"/>
        <v>0</v>
      </c>
      <c r="J54" s="17">
        <f t="shared" ca="1" si="5"/>
        <v>3394.7866104617183</v>
      </c>
      <c r="K54" s="1" cm="1">
        <f t="array" aca="1" ref="K54" ca="1">_xll.RiskWeibull(Variables!J$14,Variables!K$14)</f>
        <v>95.17824513133057</v>
      </c>
      <c r="L54" s="18">
        <f t="shared" ca="1" si="6"/>
        <v>3489.9648555930489</v>
      </c>
      <c r="M54" s="22">
        <f t="shared" ca="1" si="7"/>
        <v>117.63012000537992</v>
      </c>
      <c r="N54" s="17" cm="1">
        <f t="array" aca="1" ref="N54" ca="1">_xll.RiskGamma(Variables!J$16,1/Variables!L$16)</f>
        <v>117.63012000537971</v>
      </c>
      <c r="O54" s="1">
        <f t="shared" ca="1" si="8"/>
        <v>3607.5949755984288</v>
      </c>
      <c r="P54" s="1" cm="1">
        <f t="array" aca="1" ref="P54" ca="1">_xll.RiskUniform(Variables!J$19,Variables!L$19)</f>
        <v>18.408030973869998</v>
      </c>
      <c r="Q54" s="18">
        <f t="shared" ca="1" si="9"/>
        <v>3626.003006572299</v>
      </c>
      <c r="R54" s="17" cm="1">
        <f t="array" aca="1" ref="R54" ca="1">IF(A54&lt;=(FLOOR(INT(Variables!D$10) / _xll.RiskSimtable(Variables!D$13:D$14), 1)*_xll.RiskSimtable(Variables!D$13:D$14)),IF(R53=_xll.RiskSimtable(Variables!D$13:D$14),1,R53+1),"")</f>
        <v>1</v>
      </c>
      <c r="S54" s="22">
        <f t="shared" ca="1" si="10"/>
        <v>783.20191619922525</v>
      </c>
      <c r="T54" s="1">
        <f t="shared" ca="1" si="11"/>
        <v>3626.003006572299</v>
      </c>
      <c r="U54" s="1" cm="1">
        <f t="array" aca="1" ref="U54" ca="1">IF(R54&lt;&gt;"",INDEX(T54:T161, MATCH(_xll.RiskSimtable(Variables!D$13:D$14),R54:R161,0))-T54,"")</f>
        <v>783.20191619922525</v>
      </c>
      <c r="V54" s="1" cm="1">
        <f t="array" aca="1" ref="V54" ca="1">IF(R54&lt;&gt;"",IF(MOD(R54,_xll.RiskSimtable(Variables!D$13:D$14))=0,Variables!D$15,0),"")</f>
        <v>0</v>
      </c>
      <c r="W54" s="1" cm="1">
        <f t="array" aca="1" ref="W54" ca="1">IF(R54&lt;&gt;"",IF(R54=_xll.RiskSimtable(Variables!D$13:D$14),T54+V54,0),"")</f>
        <v>0</v>
      </c>
      <c r="X54" s="18" cm="1">
        <f t="array" aca="1" ref="X54" ca="1">IF(R54&lt;&gt;"",INDEX(W54:W153,MATCH(_xll.RiskSimtable(Variables!D$13:D$14),R54:R153,0)),"")</f>
        <v>4529.2049227715243</v>
      </c>
      <c r="Y54" s="22">
        <f t="shared" ca="1" si="12"/>
        <v>97.02954321355719</v>
      </c>
      <c r="Z54" s="17" cm="1">
        <f t="array" aca="1" ref="Z54" ca="1">IF(R54&lt;&gt;"",IF(R54=1,_xll.RiskPert(Variables!J$21,Variables!K$21,Variables!L$21),0),"")</f>
        <v>97.029543213557332</v>
      </c>
      <c r="AA54" s="1">
        <f t="shared" ca="1" si="13"/>
        <v>4626.2344659850814</v>
      </c>
      <c r="AB54" s="1" cm="1">
        <f t="array" aca="1" ref="AB54" ca="1">IF(R54&lt;&gt;"",_xll.RiskUniform(Variables!J$23,Variables!L$23),"")</f>
        <v>21.44861634199334</v>
      </c>
      <c r="AC54" s="18">
        <f t="shared" ca="1" si="14"/>
        <v>4647.6830823270748</v>
      </c>
      <c r="AD54" s="24">
        <f ca="1">IF(R54&lt;&gt;"",IF(AC54&lt;Variables!D$9,AC54-C54,0),"")</f>
        <v>1590.4364444175212</v>
      </c>
      <c r="AE54" s="26">
        <f ca="1">IF(R54&lt;&gt;"",IF(AC54&lt;Variables!D$9,D54,0),"")</f>
        <v>284.06486022361105</v>
      </c>
      <c r="AF54" s="26">
        <f ca="1">IF(R54&lt;&gt;"",IF(AC54&lt;Variables!D$9,I54,0),"")</f>
        <v>0</v>
      </c>
      <c r="AG54" s="26">
        <f ca="1">IF(R54&lt;&gt;"",IF(AC54&lt;Variables!D$9,M54,0),"")</f>
        <v>117.63012000537992</v>
      </c>
      <c r="AH54" s="26">
        <f ca="1">IF(R54&lt;&gt;"",IF(AC54&lt;Variables!D$9,S54,0),"")</f>
        <v>783.20191619922525</v>
      </c>
      <c r="AI54" s="26">
        <f ca="1">IF(R54&lt;&gt;"",IF(AC54&lt;Variables!D$9,Y54,0),"")</f>
        <v>97.02954321355719</v>
      </c>
      <c r="AJ54" s="26">
        <f t="shared" ca="1" si="15"/>
        <v>1281.9264396417734</v>
      </c>
      <c r="AK54" s="26">
        <f t="shared" ca="1" si="16"/>
        <v>26.507274073625354</v>
      </c>
      <c r="AL54" s="26">
        <f t="shared" ca="1" si="17"/>
        <v>0</v>
      </c>
      <c r="AM54" s="4">
        <f ca="1">IF(AND(R54&lt;"",AC54&lt;Variables!D$9),AC54/(7*24*60),"")</f>
        <v>0.46107967086578122</v>
      </c>
      <c r="AN54" s="11">
        <f t="shared" ca="1" si="18"/>
        <v>1</v>
      </c>
      <c r="AO54" s="24" cm="1">
        <f t="array" aca="1" ref="AO54" ca="1">IF(R54&lt;&gt;"",_xll.RiskBinomial(1,Variables!D$16/100),0)</f>
        <v>0</v>
      </c>
    </row>
    <row r="55" spans="1:41" x14ac:dyDescent="0.35">
      <c r="A55" s="12">
        <v>26</v>
      </c>
      <c r="B55" s="17" cm="1">
        <f t="array" aca="1" ref="B55" ca="1">_xll.RiskExpon(Variables!M$8)</f>
        <v>0.71624629744361656</v>
      </c>
      <c r="C55" s="18">
        <f t="shared" ca="1" si="0"/>
        <v>3057.9628842069974</v>
      </c>
      <c r="D55" s="22">
        <f t="shared" ca="1" si="1"/>
        <v>384.93696723684025</v>
      </c>
      <c r="E55" s="17" cm="1">
        <f t="array" aca="1" ref="E55" ca="1">_xll.RiskPert(Variables!J$10,Variables!K$10,Variables!L$10)</f>
        <v>48.113240982119251</v>
      </c>
      <c r="F55" s="1">
        <f t="shared" ca="1" si="2"/>
        <v>3442.8998514438376</v>
      </c>
      <c r="G55" s="1" cm="1">
        <f t="array" aca="1" ref="G55" ca="1">_xll.RiskUniform(Variables!J$12,Variables!L$12)</f>
        <v>52.380270053799819</v>
      </c>
      <c r="H55" s="18">
        <f t="shared" ca="1" si="3"/>
        <v>3495.2801214976375</v>
      </c>
      <c r="I55" s="22">
        <f t="shared" ca="1" si="4"/>
        <v>0</v>
      </c>
      <c r="J55" s="17">
        <f t="shared" ca="1" si="5"/>
        <v>3495.2801214976375</v>
      </c>
      <c r="K55" s="1" cm="1">
        <f t="array" aca="1" ref="K55" ca="1">_xll.RiskWeibull(Variables!J$14,Variables!K$14)</f>
        <v>110.08598608050997</v>
      </c>
      <c r="L55" s="18">
        <f t="shared" ca="1" si="6"/>
        <v>3605.3661075781474</v>
      </c>
      <c r="M55" s="22">
        <f t="shared" ca="1" si="7"/>
        <v>132.59955306851589</v>
      </c>
      <c r="N55" s="17" cm="1">
        <f t="array" aca="1" ref="N55" ca="1">_xll.RiskGamma(Variables!J$16,1/Variables!L$16)</f>
        <v>132.59955306851603</v>
      </c>
      <c r="O55" s="1">
        <f t="shared" ca="1" si="8"/>
        <v>3737.9656606466633</v>
      </c>
      <c r="P55" s="1" cm="1">
        <f t="array" aca="1" ref="P55" ca="1">_xll.RiskUniform(Variables!J$19,Variables!L$19)</f>
        <v>22.275320806291866</v>
      </c>
      <c r="Q55" s="18">
        <f t="shared" ca="1" si="9"/>
        <v>3760.2409814529551</v>
      </c>
      <c r="R55" s="17" cm="1">
        <f t="array" aca="1" ref="R55" ca="1">IF(A55&lt;=(FLOOR(INT(Variables!D$10) / _xll.RiskSimtable(Variables!D$13:D$14), 1)*_xll.RiskSimtable(Variables!D$13:D$14)),IF(R54=_xll.RiskSimtable(Variables!D$13:D$14),1,R54+1),"")</f>
        <v>2</v>
      </c>
      <c r="S55" s="22">
        <f t="shared" ca="1" si="10"/>
        <v>648.96394131856914</v>
      </c>
      <c r="T55" s="1">
        <f t="shared" ca="1" si="11"/>
        <v>3760.2409814529551</v>
      </c>
      <c r="U55" s="1" cm="1">
        <f t="array" aca="1" ref="U55" ca="1">IF(R55&lt;&gt;"",INDEX(T55:T162, MATCH(_xll.RiskSimtable(Variables!D$13:D$14),R55:R162,0))-T55,"")</f>
        <v>648.96394131856914</v>
      </c>
      <c r="V55" s="1" cm="1">
        <f t="array" aca="1" ref="V55" ca="1">IF(R55&lt;&gt;"",IF(MOD(R55,_xll.RiskSimtable(Variables!D$13:D$14))=0,Variables!D$15,0),"")</f>
        <v>0</v>
      </c>
      <c r="W55" s="1" cm="1">
        <f t="array" aca="1" ref="W55" ca="1">IF(R55&lt;&gt;"",IF(R55=_xll.RiskSimtable(Variables!D$13:D$14),T55+V55,0),"")</f>
        <v>0</v>
      </c>
      <c r="X55" s="18" cm="1">
        <f t="array" aca="1" ref="X55" ca="1">IF(R55&lt;&gt;"",INDEX(W55:W154,MATCH(_xll.RiskSimtable(Variables!D$13:D$14),R55:R154,0)),"")</f>
        <v>4529.2049227715243</v>
      </c>
      <c r="Y55" s="22">
        <f t="shared" ca="1" si="12"/>
        <v>118.47815955555052</v>
      </c>
      <c r="Z55" s="17" cm="1">
        <f t="array" aca="1" ref="Z55" ca="1">IF(R55&lt;&gt;"",IF(R55=1,_xll.RiskPert(Variables!J$21,Variables!K$21,Variables!L$21),0),"")</f>
        <v>0</v>
      </c>
      <c r="AA55" s="1">
        <f t="shared" ca="1" si="13"/>
        <v>4647.6830823270748</v>
      </c>
      <c r="AB55" s="1" cm="1">
        <f t="array" aca="1" ref="AB55" ca="1">IF(R55&lt;&gt;"",_xll.RiskUniform(Variables!J$23,Variables!L$23),"")</f>
        <v>25.156060311838164</v>
      </c>
      <c r="AC55" s="18">
        <f t="shared" ca="1" si="14"/>
        <v>4672.8391426389126</v>
      </c>
      <c r="AD55" s="24">
        <f ca="1">IF(R55&lt;&gt;"",IF(AC55&lt;Variables!D$9,AC55-C55,0),"")</f>
        <v>1614.8762584319152</v>
      </c>
      <c r="AE55" s="26">
        <f ca="1">IF(R55&lt;&gt;"",IF(AC55&lt;Variables!D$9,D55,0),"")</f>
        <v>384.93696723684025</v>
      </c>
      <c r="AF55" s="26">
        <f ca="1">IF(R55&lt;&gt;"",IF(AC55&lt;Variables!D$9,I55,0),"")</f>
        <v>0</v>
      </c>
      <c r="AG55" s="26">
        <f ca="1">IF(R55&lt;&gt;"",IF(AC55&lt;Variables!D$9,M55,0),"")</f>
        <v>132.59955306851589</v>
      </c>
      <c r="AH55" s="26">
        <f ca="1">IF(R55&lt;&gt;"",IF(AC55&lt;Variables!D$9,S55,0),"")</f>
        <v>648.96394131856914</v>
      </c>
      <c r="AI55" s="26">
        <f ca="1">IF(R55&lt;&gt;"",IF(AC55&lt;Variables!D$9,Y55,0),"")</f>
        <v>118.47815955555052</v>
      </c>
      <c r="AJ55" s="26">
        <f t="shared" ca="1" si="15"/>
        <v>1284.9786211794758</v>
      </c>
      <c r="AK55" s="26">
        <f t="shared" ca="1" si="16"/>
        <v>26.914604307198587</v>
      </c>
      <c r="AL55" s="26">
        <f t="shared" ca="1" si="17"/>
        <v>0</v>
      </c>
      <c r="AM55" s="4">
        <f ca="1">IF(AND(R55&lt;"",AC55&lt;Variables!D$9),AC55/(7*24*60),"")</f>
        <v>0.46357531176973338</v>
      </c>
      <c r="AN55" s="11">
        <f t="shared" ca="1" si="18"/>
        <v>1</v>
      </c>
      <c r="AO55" s="24" cm="1">
        <f t="array" aca="1" ref="AO55" ca="1">IF(R55&lt;&gt;"",_xll.RiskBinomial(1,Variables!D$16/100),0)</f>
        <v>0</v>
      </c>
    </row>
    <row r="56" spans="1:41" x14ac:dyDescent="0.35">
      <c r="A56" s="12">
        <v>27</v>
      </c>
      <c r="B56" s="17" cm="1">
        <f t="array" aca="1" ref="B56" ca="1">_xll.RiskExpon(Variables!M$8)</f>
        <v>340.91422705415823</v>
      </c>
      <c r="C56" s="18">
        <f t="shared" ca="1" si="0"/>
        <v>3398.8771112611557</v>
      </c>
      <c r="D56" s="22">
        <f t="shared" ca="1" si="1"/>
        <v>139.75730684616792</v>
      </c>
      <c r="E56" s="17" cm="1">
        <f t="array" aca="1" ref="E56" ca="1">_xll.RiskPert(Variables!J$10,Variables!K$10,Variables!L$10)</f>
        <v>43.354296609685967</v>
      </c>
      <c r="F56" s="1">
        <f t="shared" ca="1" si="2"/>
        <v>3538.6344181073237</v>
      </c>
      <c r="G56" s="1" cm="1">
        <f t="array" aca="1" ref="G56" ca="1">_xll.RiskUniform(Variables!J$12,Variables!L$12)</f>
        <v>66.681831558532807</v>
      </c>
      <c r="H56" s="18">
        <f t="shared" ca="1" si="3"/>
        <v>3605.3162496658565</v>
      </c>
      <c r="I56" s="22">
        <f t="shared" ca="1" si="4"/>
        <v>0</v>
      </c>
      <c r="J56" s="17">
        <f t="shared" ca="1" si="5"/>
        <v>3605.3162496658565</v>
      </c>
      <c r="K56" s="1" cm="1">
        <f t="array" aca="1" ref="K56" ca="1">_xll.RiskWeibull(Variables!J$14,Variables!K$14)</f>
        <v>102.49653171767341</v>
      </c>
      <c r="L56" s="18">
        <f t="shared" ca="1" si="6"/>
        <v>3707.8127813835299</v>
      </c>
      <c r="M56" s="22">
        <f t="shared" ca="1" si="7"/>
        <v>98.878640078603439</v>
      </c>
      <c r="N56" s="17" cm="1">
        <f t="array" aca="1" ref="N56" ca="1">_xll.RiskGamma(Variables!J$16,1/Variables!L$16)</f>
        <v>98.878640078603439</v>
      </c>
      <c r="O56" s="1">
        <f t="shared" ca="1" si="8"/>
        <v>3806.6914214621333</v>
      </c>
      <c r="P56" s="1" cm="1">
        <f t="array" aca="1" ref="P56" ca="1">_xll.RiskUniform(Variables!J$19,Variables!L$19)</f>
        <v>21.981921298920291</v>
      </c>
      <c r="Q56" s="18">
        <f t="shared" ca="1" si="9"/>
        <v>3828.6733427610538</v>
      </c>
      <c r="R56" s="17" cm="1">
        <f t="array" aca="1" ref="R56" ca="1">IF(A56&lt;=(FLOOR(INT(Variables!D$10) / _xll.RiskSimtable(Variables!D$13:D$14), 1)*_xll.RiskSimtable(Variables!D$13:D$14)),IF(R55=_xll.RiskSimtable(Variables!D$13:D$14),1,R55+1),"")</f>
        <v>3</v>
      </c>
      <c r="S56" s="22">
        <f t="shared" ca="1" si="10"/>
        <v>580.53158001047041</v>
      </c>
      <c r="T56" s="1">
        <f t="shared" ca="1" si="11"/>
        <v>3828.6733427610538</v>
      </c>
      <c r="U56" s="1" cm="1">
        <f t="array" aca="1" ref="U56" ca="1">IF(R56&lt;&gt;"",INDEX(T56:T163, MATCH(_xll.RiskSimtable(Variables!D$13:D$14),R56:R163,0))-T56,"")</f>
        <v>580.53158001047041</v>
      </c>
      <c r="V56" s="1" cm="1">
        <f t="array" aca="1" ref="V56" ca="1">IF(R56&lt;&gt;"",IF(MOD(R56,_xll.RiskSimtable(Variables!D$13:D$14))=0,Variables!D$15,0),"")</f>
        <v>0</v>
      </c>
      <c r="W56" s="1" cm="1">
        <f t="array" aca="1" ref="W56" ca="1">IF(R56&lt;&gt;"",IF(R56=_xll.RiskSimtable(Variables!D$13:D$14),T56+V56,0),"")</f>
        <v>0</v>
      </c>
      <c r="X56" s="18" cm="1">
        <f t="array" aca="1" ref="X56" ca="1">IF(R56&lt;&gt;"",INDEX(W56:W155,MATCH(_xll.RiskSimtable(Variables!D$13:D$14),R56:R155,0)),"")</f>
        <v>4529.2049227715243</v>
      </c>
      <c r="Y56" s="22">
        <f t="shared" ca="1" si="12"/>
        <v>143.63421986738831</v>
      </c>
      <c r="Z56" s="17" cm="1">
        <f t="array" aca="1" ref="Z56" ca="1">IF(R56&lt;&gt;"",IF(R56=1,_xll.RiskPert(Variables!J$21,Variables!K$21,Variables!L$21),0),"")</f>
        <v>0</v>
      </c>
      <c r="AA56" s="1">
        <f t="shared" ca="1" si="13"/>
        <v>4672.8391426389126</v>
      </c>
      <c r="AB56" s="1" cm="1">
        <f t="array" aca="1" ref="AB56" ca="1">IF(R56&lt;&gt;"",_xll.RiskUniform(Variables!J$23,Variables!L$23),"")</f>
        <v>25.511748977887091</v>
      </c>
      <c r="AC56" s="18">
        <f t="shared" ca="1" si="14"/>
        <v>4698.3508916167993</v>
      </c>
      <c r="AD56" s="24">
        <f ca="1">IF(R56&lt;&gt;"",IF(AC56&lt;Variables!D$9,AC56-C56,0),"")</f>
        <v>1299.4737803556436</v>
      </c>
      <c r="AE56" s="26">
        <f ca="1">IF(R56&lt;&gt;"",IF(AC56&lt;Variables!D$9,D56,0),"")</f>
        <v>139.75730684616792</v>
      </c>
      <c r="AF56" s="26">
        <f ca="1">IF(R56&lt;&gt;"",IF(AC56&lt;Variables!D$9,I56,0),"")</f>
        <v>0</v>
      </c>
      <c r="AG56" s="26">
        <f ca="1">IF(R56&lt;&gt;"",IF(AC56&lt;Variables!D$9,M56,0),"")</f>
        <v>98.878640078603439</v>
      </c>
      <c r="AH56" s="26">
        <f ca="1">IF(R56&lt;&gt;"",IF(AC56&lt;Variables!D$9,S56,0),"")</f>
        <v>580.53158001047041</v>
      </c>
      <c r="AI56" s="26">
        <f ca="1">IF(R56&lt;&gt;"",IF(AC56&lt;Variables!D$9,Y56,0),"")</f>
        <v>143.63421986738831</v>
      </c>
      <c r="AJ56" s="26">
        <f t="shared" ca="1" si="15"/>
        <v>962.80174680263008</v>
      </c>
      <c r="AK56" s="26">
        <f t="shared" ca="1" si="16"/>
        <v>21.657896339260727</v>
      </c>
      <c r="AL56" s="26">
        <f t="shared" ca="1" si="17"/>
        <v>1</v>
      </c>
      <c r="AM56" s="4">
        <f ca="1">IF(AND(R56&lt;"",AC56&lt;Variables!D$9),AC56/(7*24*60),"")</f>
        <v>0.46610623924769834</v>
      </c>
      <c r="AN56" s="11">
        <f t="shared" ca="1" si="18"/>
        <v>1</v>
      </c>
      <c r="AO56" s="24" cm="1">
        <f t="array" aca="1" ref="AO56" ca="1">IF(R56&lt;&gt;"",_xll.RiskBinomial(1,Variables!D$16/100),0)</f>
        <v>0</v>
      </c>
    </row>
    <row r="57" spans="1:41" x14ac:dyDescent="0.35">
      <c r="A57" s="12">
        <v>28</v>
      </c>
      <c r="B57" s="17" cm="1">
        <f t="array" aca="1" ref="B57" ca="1">_xll.RiskExpon(Variables!M$8)</f>
        <v>2.3703912581526789</v>
      </c>
      <c r="C57" s="18">
        <f t="shared" ca="1" si="0"/>
        <v>3401.2475025193085</v>
      </c>
      <c r="D57" s="22">
        <f t="shared" ca="1" si="1"/>
        <v>254.95618858649914</v>
      </c>
      <c r="E57" s="17" cm="1">
        <f t="array" aca="1" ref="E57" ca="1">_xll.RiskPert(Variables!J$10,Variables!K$10,Variables!L$10)</f>
        <v>50.887441439950955</v>
      </c>
      <c r="F57" s="1">
        <f t="shared" ca="1" si="2"/>
        <v>3656.2036911058076</v>
      </c>
      <c r="G57" s="1" cm="1">
        <f t="array" aca="1" ref="G57" ca="1">_xll.RiskUniform(Variables!J$12,Variables!L$12)</f>
        <v>62.759708677352592</v>
      </c>
      <c r="H57" s="18">
        <f t="shared" ca="1" si="3"/>
        <v>3718.9633997831602</v>
      </c>
      <c r="I57" s="22">
        <f t="shared" ca="1" si="4"/>
        <v>0</v>
      </c>
      <c r="J57" s="17">
        <f t="shared" ca="1" si="5"/>
        <v>3718.9633997831602</v>
      </c>
      <c r="K57" s="1" cm="1">
        <f t="array" aca="1" ref="K57" ca="1">_xll.RiskWeibull(Variables!J$14,Variables!K$14)</f>
        <v>89.926294750947136</v>
      </c>
      <c r="L57" s="18">
        <f t="shared" ca="1" si="6"/>
        <v>3808.8896945341075</v>
      </c>
      <c r="M57" s="22">
        <f t="shared" ca="1" si="7"/>
        <v>51.814455919956799</v>
      </c>
      <c r="N57" s="17" cm="1">
        <f t="array" aca="1" ref="N57" ca="1">_xll.RiskGamma(Variables!J$16,1/Variables!L$16)</f>
        <v>51.814455919956806</v>
      </c>
      <c r="O57" s="1">
        <f t="shared" ca="1" si="8"/>
        <v>3860.7041504540643</v>
      </c>
      <c r="P57" s="1" cm="1">
        <f t="array" aca="1" ref="P57" ca="1">_xll.RiskUniform(Variables!J$19,Variables!L$19)</f>
        <v>18.753849230214957</v>
      </c>
      <c r="Q57" s="18">
        <f t="shared" ca="1" si="9"/>
        <v>3879.4579996842795</v>
      </c>
      <c r="R57" s="17" cm="1">
        <f t="array" aca="1" ref="R57" ca="1">IF(A57&lt;=(FLOOR(INT(Variables!D$10) / _xll.RiskSimtable(Variables!D$13:D$14), 1)*_xll.RiskSimtable(Variables!D$13:D$14)),IF(R56=_xll.RiskSimtable(Variables!D$13:D$14),1,R56+1),"")</f>
        <v>4</v>
      </c>
      <c r="S57" s="22">
        <f t="shared" ca="1" si="10"/>
        <v>529.7469230872448</v>
      </c>
      <c r="T57" s="1">
        <f t="shared" ca="1" si="11"/>
        <v>3879.4579996842795</v>
      </c>
      <c r="U57" s="1" cm="1">
        <f t="array" aca="1" ref="U57" ca="1">IF(R57&lt;&gt;"",INDEX(T57:T164, MATCH(_xll.RiskSimtable(Variables!D$13:D$14),R57:R164,0))-T57,"")</f>
        <v>529.7469230872448</v>
      </c>
      <c r="V57" s="1" cm="1">
        <f t="array" aca="1" ref="V57" ca="1">IF(R57&lt;&gt;"",IF(MOD(R57,_xll.RiskSimtable(Variables!D$13:D$14))=0,Variables!D$15,0),"")</f>
        <v>0</v>
      </c>
      <c r="W57" s="1" cm="1">
        <f t="array" aca="1" ref="W57" ca="1">IF(R57&lt;&gt;"",IF(R57=_xll.RiskSimtable(Variables!D$13:D$14),T57+V57,0),"")</f>
        <v>0</v>
      </c>
      <c r="X57" s="18" cm="1">
        <f t="array" aca="1" ref="X57" ca="1">IF(R57&lt;&gt;"",INDEX(W57:W156,MATCH(_xll.RiskSimtable(Variables!D$13:D$14),R57:R156,0)),"")</f>
        <v>4529.2049227715243</v>
      </c>
      <c r="Y57" s="22">
        <f t="shared" ca="1" si="12"/>
        <v>169.14596884527509</v>
      </c>
      <c r="Z57" s="17" cm="1">
        <f t="array" aca="1" ref="Z57" ca="1">IF(R57&lt;&gt;"",IF(R57=1,_xll.RiskPert(Variables!J$21,Variables!K$21,Variables!L$21),0),"")</f>
        <v>0</v>
      </c>
      <c r="AA57" s="1">
        <f t="shared" ca="1" si="13"/>
        <v>4698.3508916167993</v>
      </c>
      <c r="AB57" s="1" cm="1">
        <f t="array" aca="1" ref="AB57" ca="1">IF(R57&lt;&gt;"",_xll.RiskUniform(Variables!J$23,Variables!L$23),"")</f>
        <v>27.056134431913652</v>
      </c>
      <c r="AC57" s="18">
        <f t="shared" ca="1" si="14"/>
        <v>4725.4070260487133</v>
      </c>
      <c r="AD57" s="24">
        <f ca="1">IF(R57&lt;&gt;"",IF(AC57&lt;Variables!D$9,AC57-C57,0),"")</f>
        <v>1324.1595235294049</v>
      </c>
      <c r="AE57" s="26">
        <f ca="1">IF(R57&lt;&gt;"",IF(AC57&lt;Variables!D$9,D57,0),"")</f>
        <v>254.95618858649914</v>
      </c>
      <c r="AF57" s="26">
        <f ca="1">IF(R57&lt;&gt;"",IF(AC57&lt;Variables!D$9,I57,0),"")</f>
        <v>0</v>
      </c>
      <c r="AG57" s="26">
        <f ca="1">IF(R57&lt;&gt;"",IF(AC57&lt;Variables!D$9,M57,0),"")</f>
        <v>51.814455919956799</v>
      </c>
      <c r="AH57" s="26">
        <f ca="1">IF(R57&lt;&gt;"",IF(AC57&lt;Variables!D$9,S57,0),"")</f>
        <v>529.7469230872448</v>
      </c>
      <c r="AI57" s="26">
        <f ca="1">IF(R57&lt;&gt;"",IF(AC57&lt;Variables!D$9,Y57,0),"")</f>
        <v>169.14596884527509</v>
      </c>
      <c r="AJ57" s="26">
        <f t="shared" ca="1" si="15"/>
        <v>1005.6635364389758</v>
      </c>
      <c r="AK57" s="26">
        <f t="shared" ca="1" si="16"/>
        <v>22.069325392156749</v>
      </c>
      <c r="AL57" s="26">
        <f t="shared" ca="1" si="17"/>
        <v>1</v>
      </c>
      <c r="AM57" s="4">
        <f ca="1">IF(AND(R57&lt;"",AC57&lt;Variables!D$9),AC57/(7*24*60),"")</f>
        <v>0.46879037956832476</v>
      </c>
      <c r="AN57" s="11">
        <f t="shared" ca="1" si="18"/>
        <v>1</v>
      </c>
      <c r="AO57" s="24" cm="1">
        <f t="array" aca="1" ref="AO57" ca="1">IF(R57&lt;&gt;"",_xll.RiskBinomial(1,Variables!D$16/100),0)</f>
        <v>0</v>
      </c>
    </row>
    <row r="58" spans="1:41" x14ac:dyDescent="0.35">
      <c r="A58" s="12">
        <v>29</v>
      </c>
      <c r="B58" s="17" cm="1">
        <f t="array" aca="1" ref="B58" ca="1">_xll.RiskExpon(Variables!M$8)</f>
        <v>143.57088601856645</v>
      </c>
      <c r="C58" s="18">
        <f t="shared" ca="1" si="0"/>
        <v>3544.8183885378749</v>
      </c>
      <c r="D58" s="22">
        <f t="shared" ca="1" si="1"/>
        <v>217.59633464433682</v>
      </c>
      <c r="E58" s="17" cm="1">
        <f t="array" aca="1" ref="E58" ca="1">_xll.RiskPert(Variables!J$10,Variables!K$10,Variables!L$10)</f>
        <v>43.451323399051304</v>
      </c>
      <c r="F58" s="1">
        <f t="shared" ca="1" si="2"/>
        <v>3762.4147231822117</v>
      </c>
      <c r="G58" s="1" cm="1">
        <f t="array" aca="1" ref="G58" ca="1">_xll.RiskUniform(Variables!J$12,Variables!L$12)</f>
        <v>68.947612945231214</v>
      </c>
      <c r="H58" s="18">
        <f t="shared" ca="1" si="3"/>
        <v>3831.3623361274431</v>
      </c>
      <c r="I58" s="22">
        <f t="shared" ca="1" si="4"/>
        <v>0</v>
      </c>
      <c r="J58" s="17">
        <f t="shared" ca="1" si="5"/>
        <v>3831.3623361274431</v>
      </c>
      <c r="K58" s="1" cm="1">
        <f t="array" aca="1" ref="K58" ca="1">_xll.RiskWeibull(Variables!J$14,Variables!K$14)</f>
        <v>79.588733055978551</v>
      </c>
      <c r="L58" s="18">
        <f t="shared" ca="1" si="6"/>
        <v>3910.9510691834216</v>
      </c>
      <c r="M58" s="22">
        <f t="shared" ca="1" si="7"/>
        <v>83.113557942985153</v>
      </c>
      <c r="N58" s="17" cm="1">
        <f t="array" aca="1" ref="N58" ca="1">_xll.RiskGamma(Variables!J$16,1/Variables!L$16)</f>
        <v>83.113557942984954</v>
      </c>
      <c r="O58" s="1">
        <f t="shared" ca="1" si="8"/>
        <v>3994.0646271264068</v>
      </c>
      <c r="P58" s="1" cm="1">
        <f t="array" aca="1" ref="P58" ca="1">_xll.RiskUniform(Variables!J$19,Variables!L$19)</f>
        <v>23.707703331505748</v>
      </c>
      <c r="Q58" s="18">
        <f t="shared" ca="1" si="9"/>
        <v>4017.7723304579126</v>
      </c>
      <c r="R58" s="17" cm="1">
        <f t="array" aca="1" ref="R58" ca="1">IF(A58&lt;=(FLOOR(INT(Variables!D$10) / _xll.RiskSimtable(Variables!D$13:D$14), 1)*_xll.RiskSimtable(Variables!D$13:D$14)),IF(R57=_xll.RiskSimtable(Variables!D$13:D$14),1,R57+1),"")</f>
        <v>5</v>
      </c>
      <c r="S58" s="22">
        <f t="shared" ca="1" si="10"/>
        <v>391.43259231361162</v>
      </c>
      <c r="T58" s="1">
        <f t="shared" ca="1" si="11"/>
        <v>4017.7723304579126</v>
      </c>
      <c r="U58" s="1" cm="1">
        <f t="array" aca="1" ref="U58" ca="1">IF(R58&lt;&gt;"",INDEX(T58:T165, MATCH(_xll.RiskSimtable(Variables!D$13:D$14),R58:R165,0))-T58,"")</f>
        <v>391.43259231361162</v>
      </c>
      <c r="V58" s="1" cm="1">
        <f t="array" aca="1" ref="V58" ca="1">IF(R58&lt;&gt;"",IF(MOD(R58,_xll.RiskSimtable(Variables!D$13:D$14))=0,Variables!D$15,0),"")</f>
        <v>0</v>
      </c>
      <c r="W58" s="1" cm="1">
        <f t="array" aca="1" ref="W58" ca="1">IF(R58&lt;&gt;"",IF(R58=_xll.RiskSimtable(Variables!D$13:D$14),T58+V58,0),"")</f>
        <v>0</v>
      </c>
      <c r="X58" s="18" cm="1">
        <f t="array" aca="1" ref="X58" ca="1">IF(R58&lt;&gt;"",INDEX(W58:W157,MATCH(_xll.RiskSimtable(Variables!D$13:D$14),R58:R157,0)),"")</f>
        <v>4529.2049227715243</v>
      </c>
      <c r="Y58" s="22">
        <f t="shared" ca="1" si="12"/>
        <v>196.20210327718905</v>
      </c>
      <c r="Z58" s="17" cm="1">
        <f t="array" aca="1" ref="Z58" ca="1">IF(R58&lt;&gt;"",IF(R58=1,_xll.RiskPert(Variables!J$21,Variables!K$21,Variables!L$21),0),"")</f>
        <v>0</v>
      </c>
      <c r="AA58" s="1">
        <f t="shared" ca="1" si="13"/>
        <v>4725.4070260487133</v>
      </c>
      <c r="AB58" s="1" cm="1">
        <f t="array" aca="1" ref="AB58" ca="1">IF(R58&lt;&gt;"",_xll.RiskUniform(Variables!J$23,Variables!L$23),"")</f>
        <v>20.251267068887216</v>
      </c>
      <c r="AC58" s="18">
        <f t="shared" ca="1" si="14"/>
        <v>4745.6582931176008</v>
      </c>
      <c r="AD58" s="24">
        <f ca="1">IF(R58&lt;&gt;"",IF(AC58&lt;Variables!D$9,AC58-C58,0),"")</f>
        <v>1200.839904579726</v>
      </c>
      <c r="AE58" s="26">
        <f ca="1">IF(R58&lt;&gt;"",IF(AC58&lt;Variables!D$9,D58,0),"")</f>
        <v>217.59633464433682</v>
      </c>
      <c r="AF58" s="26">
        <f ca="1">IF(R58&lt;&gt;"",IF(AC58&lt;Variables!D$9,I58,0),"")</f>
        <v>0</v>
      </c>
      <c r="AG58" s="26">
        <f ca="1">IF(R58&lt;&gt;"",IF(AC58&lt;Variables!D$9,M58,0),"")</f>
        <v>83.113557942985153</v>
      </c>
      <c r="AH58" s="26">
        <f ca="1">IF(R58&lt;&gt;"",IF(AC58&lt;Variables!D$9,S58,0),"")</f>
        <v>391.43259231361162</v>
      </c>
      <c r="AI58" s="26">
        <f ca="1">IF(R58&lt;&gt;"",IF(AC58&lt;Variables!D$9,Y58,0),"")</f>
        <v>196.20210327718905</v>
      </c>
      <c r="AJ58" s="26">
        <f t="shared" ca="1" si="15"/>
        <v>888.34458817812265</v>
      </c>
      <c r="AK58" s="26">
        <f t="shared" ca="1" si="16"/>
        <v>20.013998409662101</v>
      </c>
      <c r="AL58" s="26">
        <f t="shared" ca="1" si="17"/>
        <v>1</v>
      </c>
      <c r="AM58" s="4">
        <f ca="1">IF(AND(R58&lt;"",AC58&lt;Variables!D$9),AC58/(7*24*60),"")</f>
        <v>0.47079943384103184</v>
      </c>
      <c r="AN58" s="11">
        <f t="shared" ca="1" si="18"/>
        <v>1</v>
      </c>
      <c r="AO58" s="24" cm="1">
        <f t="array" aca="1" ref="AO58" ca="1">IF(R58&lt;&gt;"",_xll.RiskBinomial(1,Variables!D$16/100),0)</f>
        <v>0</v>
      </c>
    </row>
    <row r="59" spans="1:41" x14ac:dyDescent="0.35">
      <c r="A59" s="12">
        <v>30</v>
      </c>
      <c r="B59" s="17" cm="1">
        <f t="array" aca="1" ref="B59" ca="1">_xll.RiskExpon(Variables!M$8)</f>
        <v>227.17278270570245</v>
      </c>
      <c r="C59" s="18">
        <f t="shared" ca="1" si="0"/>
        <v>3771.9911712435774</v>
      </c>
      <c r="D59" s="22">
        <f t="shared" ca="1" si="1"/>
        <v>116.03203169443486</v>
      </c>
      <c r="E59" s="17" cm="1">
        <f t="array" aca="1" ref="E59" ca="1">_xll.RiskPert(Variables!J$10,Variables!K$10,Variables!L$10)</f>
        <v>56.660866810569054</v>
      </c>
      <c r="F59" s="1">
        <f t="shared" ca="1" si="2"/>
        <v>3888.0232029380122</v>
      </c>
      <c r="G59" s="1" cm="1">
        <f t="array" aca="1" ref="G59" ca="1">_xll.RiskUniform(Variables!J$12,Variables!L$12)</f>
        <v>54.720234847320611</v>
      </c>
      <c r="H59" s="18">
        <f t="shared" ca="1" si="3"/>
        <v>3942.7434377853328</v>
      </c>
      <c r="I59" s="22">
        <f t="shared" ca="1" si="4"/>
        <v>0</v>
      </c>
      <c r="J59" s="17">
        <f t="shared" ca="1" si="5"/>
        <v>3942.7434377853328</v>
      </c>
      <c r="K59" s="1" cm="1">
        <f t="array" aca="1" ref="K59" ca="1">_xll.RiskWeibull(Variables!J$14,Variables!K$14)</f>
        <v>90.327952833835639</v>
      </c>
      <c r="L59" s="18">
        <f t="shared" ca="1" si="6"/>
        <v>4033.0713906191686</v>
      </c>
      <c r="M59" s="22">
        <f t="shared" ca="1" si="7"/>
        <v>146.98782588549602</v>
      </c>
      <c r="N59" s="17" cm="1">
        <f t="array" aca="1" ref="N59" ca="1">_xll.RiskGamma(Variables!J$16,1/Variables!L$16)</f>
        <v>146.98782588549625</v>
      </c>
      <c r="O59" s="1">
        <f t="shared" ca="1" si="8"/>
        <v>4180.0592165046646</v>
      </c>
      <c r="P59" s="1" cm="1">
        <f t="array" aca="1" ref="P59" ca="1">_xll.RiskUniform(Variables!J$19,Variables!L$19)</f>
        <v>20.413157217483491</v>
      </c>
      <c r="Q59" s="18">
        <f t="shared" ca="1" si="9"/>
        <v>4200.4723737221484</v>
      </c>
      <c r="R59" s="17" cm="1">
        <f t="array" aca="1" ref="R59" ca="1">IF(A59&lt;=(FLOOR(INT(Variables!D$10) / _xll.RiskSimtable(Variables!D$13:D$14), 1)*_xll.RiskSimtable(Variables!D$13:D$14)),IF(R58=_xll.RiskSimtable(Variables!D$13:D$14),1,R58+1),"")</f>
        <v>6</v>
      </c>
      <c r="S59" s="22">
        <f t="shared" ca="1" si="10"/>
        <v>208.73254904937585</v>
      </c>
      <c r="T59" s="1">
        <f t="shared" ca="1" si="11"/>
        <v>4200.4723737221484</v>
      </c>
      <c r="U59" s="1" cm="1">
        <f t="array" aca="1" ref="U59" ca="1">IF(R59&lt;&gt;"",INDEX(T59:T166, MATCH(_xll.RiskSimtable(Variables!D$13:D$14),R59:R166,0))-T59,"")</f>
        <v>208.73254904937585</v>
      </c>
      <c r="V59" s="1" cm="1">
        <f t="array" aca="1" ref="V59" ca="1">IF(R59&lt;&gt;"",IF(MOD(R59,_xll.RiskSimtable(Variables!D$13:D$14))=0,Variables!D$15,0),"")</f>
        <v>0</v>
      </c>
      <c r="W59" s="1" cm="1">
        <f t="array" aca="1" ref="W59" ca="1">IF(R59&lt;&gt;"",IF(R59=_xll.RiskSimtable(Variables!D$13:D$14),T59+V59,0),"")</f>
        <v>0</v>
      </c>
      <c r="X59" s="18" cm="1">
        <f t="array" aca="1" ref="X59" ca="1">IF(R59&lt;&gt;"",INDEX(W59:W158,MATCH(_xll.RiskSimtable(Variables!D$13:D$14),R59:R158,0)),"")</f>
        <v>4529.2049227715243</v>
      </c>
      <c r="Y59" s="22">
        <f t="shared" ca="1" si="12"/>
        <v>216.45337034607655</v>
      </c>
      <c r="Z59" s="17" cm="1">
        <f t="array" aca="1" ref="Z59" ca="1">IF(R59&lt;&gt;"",IF(R59=1,_xll.RiskPert(Variables!J$21,Variables!K$21,Variables!L$21),0),"")</f>
        <v>0</v>
      </c>
      <c r="AA59" s="1">
        <f t="shared" ca="1" si="13"/>
        <v>4745.6582931176008</v>
      </c>
      <c r="AB59" s="1" cm="1">
        <f t="array" aca="1" ref="AB59" ca="1">IF(R59&lt;&gt;"",_xll.RiskUniform(Variables!J$23,Variables!L$23),"")</f>
        <v>29.586079239694797</v>
      </c>
      <c r="AC59" s="18">
        <f t="shared" ca="1" si="14"/>
        <v>4775.244372357296</v>
      </c>
      <c r="AD59" s="24">
        <f ca="1">IF(R59&lt;&gt;"",IF(AC59&lt;Variables!D$9,AC59-C59,0),"")</f>
        <v>1003.2532011137187</v>
      </c>
      <c r="AE59" s="26">
        <f ca="1">IF(R59&lt;&gt;"",IF(AC59&lt;Variables!D$9,D59,0),"")</f>
        <v>116.03203169443486</v>
      </c>
      <c r="AF59" s="26">
        <f ca="1">IF(R59&lt;&gt;"",IF(AC59&lt;Variables!D$9,I59,0),"")</f>
        <v>0</v>
      </c>
      <c r="AG59" s="26">
        <f ca="1">IF(R59&lt;&gt;"",IF(AC59&lt;Variables!D$9,M59,0),"")</f>
        <v>146.98782588549602</v>
      </c>
      <c r="AH59" s="26">
        <f ca="1">IF(R59&lt;&gt;"",IF(AC59&lt;Variables!D$9,S59,0),"")</f>
        <v>208.73254904937585</v>
      </c>
      <c r="AI59" s="26">
        <f ca="1">IF(R59&lt;&gt;"",IF(AC59&lt;Variables!D$9,Y59,0),"")</f>
        <v>216.45337034607655</v>
      </c>
      <c r="AJ59" s="26">
        <f t="shared" ca="1" si="15"/>
        <v>688.20577697538329</v>
      </c>
      <c r="AK59" s="26">
        <f t="shared" ca="1" si="16"/>
        <v>16.720886685228646</v>
      </c>
      <c r="AL59" s="26">
        <f t="shared" ca="1" si="17"/>
        <v>1</v>
      </c>
      <c r="AM59" s="4">
        <f ca="1">IF(AND(R59&lt;"",AC59&lt;Variables!D$9),AC59/(7*24*60),"")</f>
        <v>0.47373456074973175</v>
      </c>
      <c r="AN59" s="11">
        <f t="shared" ca="1" si="18"/>
        <v>1</v>
      </c>
      <c r="AO59" s="24" cm="1">
        <f t="array" aca="1" ref="AO59" ca="1">IF(R59&lt;&gt;"",_xll.RiskBinomial(1,Variables!D$16/100),0)</f>
        <v>0</v>
      </c>
    </row>
    <row r="60" spans="1:41" x14ac:dyDescent="0.35">
      <c r="A60" s="12">
        <v>31</v>
      </c>
      <c r="B60" s="17" cm="1">
        <f t="array" aca="1" ref="B60" ca="1">_xll.RiskExpon(Variables!M$8)</f>
        <v>7.4890734623583786</v>
      </c>
      <c r="C60" s="18">
        <f t="shared" ca="1" si="0"/>
        <v>3779.4802447059355</v>
      </c>
      <c r="D60" s="22">
        <f t="shared" ca="1" si="1"/>
        <v>219.5493679820911</v>
      </c>
      <c r="E60" s="17" cm="1">
        <f t="array" aca="1" ref="E60" ca="1">_xll.RiskPert(Variables!J$10,Variables!K$10,Variables!L$10)</f>
        <v>56.286174902693915</v>
      </c>
      <c r="F60" s="1">
        <f t="shared" ca="1" si="2"/>
        <v>3999.0296126880266</v>
      </c>
      <c r="G60" s="1" cm="1">
        <f t="array" aca="1" ref="G60" ca="1">_xll.RiskUniform(Variables!J$12,Variables!L$12)</f>
        <v>62.349586028930304</v>
      </c>
      <c r="H60" s="18">
        <f t="shared" ca="1" si="3"/>
        <v>4061.379198716957</v>
      </c>
      <c r="I60" s="22">
        <f t="shared" ca="1" si="4"/>
        <v>0</v>
      </c>
      <c r="J60" s="17">
        <f t="shared" ca="1" si="5"/>
        <v>4061.379198716957</v>
      </c>
      <c r="K60" s="1" cm="1">
        <f t="array" aca="1" ref="K60" ca="1">_xll.RiskWeibull(Variables!J$14,Variables!K$14)</f>
        <v>99.646856024350612</v>
      </c>
      <c r="L60" s="18">
        <f t="shared" ca="1" si="6"/>
        <v>4161.0260547413072</v>
      </c>
      <c r="M60" s="22">
        <f t="shared" ca="1" si="7"/>
        <v>94.261321104478156</v>
      </c>
      <c r="N60" s="17" cm="1">
        <f t="array" aca="1" ref="N60" ca="1">_xll.RiskGamma(Variables!J$16,1/Variables!L$16)</f>
        <v>94.261321104478597</v>
      </c>
      <c r="O60" s="1">
        <f t="shared" ca="1" si="8"/>
        <v>4255.2873758457854</v>
      </c>
      <c r="P60" s="1" cm="1">
        <f t="array" aca="1" ref="P60" ca="1">_xll.RiskUniform(Variables!J$19,Variables!L$19)</f>
        <v>18.08341056082098</v>
      </c>
      <c r="Q60" s="18">
        <f t="shared" ca="1" si="9"/>
        <v>4273.3707864066064</v>
      </c>
      <c r="R60" s="17" cm="1">
        <f t="array" aca="1" ref="R60" ca="1">IF(A60&lt;=(FLOOR(INT(Variables!D$10) / _xll.RiskSimtable(Variables!D$13:D$14), 1)*_xll.RiskSimtable(Variables!D$13:D$14)),IF(R59=_xll.RiskSimtable(Variables!D$13:D$14),1,R59+1),"")</f>
        <v>7</v>
      </c>
      <c r="S60" s="22">
        <f t="shared" ca="1" si="10"/>
        <v>135.83413636491787</v>
      </c>
      <c r="T60" s="1">
        <f t="shared" ca="1" si="11"/>
        <v>4273.3707864066064</v>
      </c>
      <c r="U60" s="1" cm="1">
        <f t="array" aca="1" ref="U60" ca="1">IF(R60&lt;&gt;"",INDEX(T60:T167, MATCH(_xll.RiskSimtable(Variables!D$13:D$14),R60:R167,0))-T60,"")</f>
        <v>135.83413636491787</v>
      </c>
      <c r="V60" s="1" cm="1">
        <f t="array" aca="1" ref="V60" ca="1">IF(R60&lt;&gt;"",IF(MOD(R60,_xll.RiskSimtable(Variables!D$13:D$14))=0,Variables!D$15,0),"")</f>
        <v>0</v>
      </c>
      <c r="W60" s="1" cm="1">
        <f t="array" aca="1" ref="W60" ca="1">IF(R60&lt;&gt;"",IF(R60=_xll.RiskSimtable(Variables!D$13:D$14),T60+V60,0),"")</f>
        <v>0</v>
      </c>
      <c r="X60" s="18" cm="1">
        <f t="array" aca="1" ref="X60" ca="1">IF(R60&lt;&gt;"",INDEX(W60:W159,MATCH(_xll.RiskSimtable(Variables!D$13:D$14),R60:R159,0)),"")</f>
        <v>4529.2049227715243</v>
      </c>
      <c r="Y60" s="22">
        <f t="shared" ca="1" si="12"/>
        <v>246.03944958577176</v>
      </c>
      <c r="Z60" s="17" cm="1">
        <f t="array" aca="1" ref="Z60" ca="1">IF(R60&lt;&gt;"",IF(R60=1,_xll.RiskPert(Variables!J$21,Variables!K$21,Variables!L$21),0),"")</f>
        <v>0</v>
      </c>
      <c r="AA60" s="1">
        <f t="shared" ca="1" si="13"/>
        <v>4775.244372357296</v>
      </c>
      <c r="AB60" s="1" cm="1">
        <f t="array" aca="1" ref="AB60" ca="1">IF(R60&lt;&gt;"",_xll.RiskUniform(Variables!J$23,Variables!L$23),"")</f>
        <v>27.876312255576728</v>
      </c>
      <c r="AC60" s="18">
        <f t="shared" ca="1" si="14"/>
        <v>4803.1206846128725</v>
      </c>
      <c r="AD60" s="24">
        <f ca="1">IF(R60&lt;&gt;"",IF(AC60&lt;Variables!D$9,AC60-C60,0),"")</f>
        <v>1023.640439906937</v>
      </c>
      <c r="AE60" s="26">
        <f ca="1">IF(R60&lt;&gt;"",IF(AC60&lt;Variables!D$9,D60,0),"")</f>
        <v>219.5493679820911</v>
      </c>
      <c r="AF60" s="26">
        <f ca="1">IF(R60&lt;&gt;"",IF(AC60&lt;Variables!D$9,I60,0),"")</f>
        <v>0</v>
      </c>
      <c r="AG60" s="26">
        <f ca="1">IF(R60&lt;&gt;"",IF(AC60&lt;Variables!D$9,M60,0),"")</f>
        <v>94.261321104478156</v>
      </c>
      <c r="AH60" s="26">
        <f ca="1">IF(R60&lt;&gt;"",IF(AC60&lt;Variables!D$9,S60,0),"")</f>
        <v>135.83413636491787</v>
      </c>
      <c r="AI60" s="26">
        <f ca="1">IF(R60&lt;&gt;"",IF(AC60&lt;Variables!D$9,Y60,0),"")</f>
        <v>246.03944958577176</v>
      </c>
      <c r="AJ60" s="26">
        <f t="shared" ca="1" si="15"/>
        <v>695.68427503725889</v>
      </c>
      <c r="AK60" s="26">
        <f t="shared" ca="1" si="16"/>
        <v>17.060673998448951</v>
      </c>
      <c r="AL60" s="26">
        <f t="shared" ca="1" si="17"/>
        <v>1</v>
      </c>
      <c r="AM60" s="4">
        <f ca="1">IF(AND(R60&lt;"",AC60&lt;Variables!D$9),AC60/(7*24*60),"")</f>
        <v>0.47650006791794369</v>
      </c>
      <c r="AN60" s="11">
        <f t="shared" ca="1" si="18"/>
        <v>1</v>
      </c>
      <c r="AO60" s="24" cm="1">
        <f t="array" aca="1" ref="AO60" ca="1">IF(R60&lt;&gt;"",_xll.RiskBinomial(1,Variables!D$16/100),0)</f>
        <v>1</v>
      </c>
    </row>
    <row r="61" spans="1:41" x14ac:dyDescent="0.35">
      <c r="A61" s="12">
        <v>32</v>
      </c>
      <c r="B61" s="17" cm="1">
        <f t="array" aca="1" ref="B61" ca="1">_xll.RiskExpon(Variables!M$8)</f>
        <v>149.78318277757026</v>
      </c>
      <c r="C61" s="18">
        <f t="shared" ca="1" si="0"/>
        <v>3929.2634274835059</v>
      </c>
      <c r="D61" s="22">
        <f t="shared" ca="1" si="1"/>
        <v>193.16448660532706</v>
      </c>
      <c r="E61" s="17" cm="1">
        <f t="array" aca="1" ref="E61" ca="1">_xll.RiskPert(Variables!J$10,Variables!K$10,Variables!L$10)</f>
        <v>61.048715371876334</v>
      </c>
      <c r="F61" s="1">
        <f t="shared" ca="1" si="2"/>
        <v>4122.4279140888329</v>
      </c>
      <c r="G61" s="1" cm="1">
        <f t="array" aca="1" ref="G61" ca="1">_xll.RiskUniform(Variables!J$12,Variables!L$12)</f>
        <v>57.304857649791963</v>
      </c>
      <c r="H61" s="18">
        <f t="shared" ca="1" si="3"/>
        <v>4179.7327717386252</v>
      </c>
      <c r="I61" s="22">
        <f t="shared" ca="1" si="4"/>
        <v>0</v>
      </c>
      <c r="J61" s="17">
        <f t="shared" ca="1" si="5"/>
        <v>4179.7327717386252</v>
      </c>
      <c r="K61" s="1" cm="1">
        <f t="array" aca="1" ref="K61" ca="1">_xll.RiskWeibull(Variables!J$14,Variables!K$14)</f>
        <v>76.718721264990492</v>
      </c>
      <c r="L61" s="18">
        <f t="shared" ca="1" si="6"/>
        <v>4256.4514930036157</v>
      </c>
      <c r="M61" s="22">
        <f t="shared" ca="1" si="7"/>
        <v>129.86480470873721</v>
      </c>
      <c r="N61" s="17" cm="1">
        <f t="array" aca="1" ref="N61" ca="1">_xll.RiskGamma(Variables!J$16,1/Variables!L$16)</f>
        <v>129.86480470873681</v>
      </c>
      <c r="O61" s="1">
        <f t="shared" ca="1" si="8"/>
        <v>4386.3162977123529</v>
      </c>
      <c r="P61" s="1" cm="1">
        <f t="array" aca="1" ref="P61" ca="1">_xll.RiskUniform(Variables!J$19,Variables!L$19)</f>
        <v>22.888625059171289</v>
      </c>
      <c r="Q61" s="18">
        <f t="shared" ca="1" si="9"/>
        <v>4409.2049227715243</v>
      </c>
      <c r="R61" s="17" cm="1">
        <f t="array" aca="1" ref="R61" ca="1">IF(A61&lt;=(FLOOR(INT(Variables!D$10) / _xll.RiskSimtable(Variables!D$13:D$14), 1)*_xll.RiskSimtable(Variables!D$13:D$14)),IF(R60=_xll.RiskSimtable(Variables!D$13:D$14),1,R60+1),"")</f>
        <v>8</v>
      </c>
      <c r="S61" s="22">
        <f t="shared" ca="1" si="10"/>
        <v>0</v>
      </c>
      <c r="T61" s="1">
        <f t="shared" ca="1" si="11"/>
        <v>4409.2049227715243</v>
      </c>
      <c r="U61" s="1" cm="1">
        <f t="array" aca="1" ref="U61" ca="1">IF(R61&lt;&gt;"",INDEX(T61:T168, MATCH(_xll.RiskSimtable(Variables!D$13:D$14),R61:R168,0))-T61,"")</f>
        <v>0</v>
      </c>
      <c r="V61" s="1" cm="1">
        <f t="array" aca="1" ref="V61" ca="1">IF(R61&lt;&gt;"",IF(MOD(R61,_xll.RiskSimtable(Variables!D$13:D$14))=0,Variables!D$15,0),"")</f>
        <v>120</v>
      </c>
      <c r="W61" s="1" cm="1">
        <f t="array" aca="1" ref="W61" ca="1">IF(R61&lt;&gt;"",IF(R61=_xll.RiskSimtable(Variables!D$13:D$14),T61+V61,0),"")</f>
        <v>4529.2049227715243</v>
      </c>
      <c r="X61" s="18" cm="1">
        <f t="array" aca="1" ref="X61" ca="1">IF(R61&lt;&gt;"",INDEX(W61:W160,MATCH(_xll.RiskSimtable(Variables!D$13:D$14),R61:R160,0)),"")</f>
        <v>4529.2049227715243</v>
      </c>
      <c r="Y61" s="22">
        <f t="shared" ca="1" si="12"/>
        <v>273.91576184134829</v>
      </c>
      <c r="Z61" s="17" cm="1">
        <f t="array" aca="1" ref="Z61" ca="1">IF(R61&lt;&gt;"",IF(R61=1,_xll.RiskPert(Variables!J$21,Variables!K$21,Variables!L$21),0),"")</f>
        <v>0</v>
      </c>
      <c r="AA61" s="1">
        <f t="shared" ca="1" si="13"/>
        <v>4803.1206846128725</v>
      </c>
      <c r="AB61" s="1" cm="1">
        <f t="array" aca="1" ref="AB61" ca="1">IF(R61&lt;&gt;"",_xll.RiskUniform(Variables!J$23,Variables!L$23),"")</f>
        <v>28.443828144768712</v>
      </c>
      <c r="AC61" s="18">
        <f t="shared" ca="1" si="14"/>
        <v>4831.5645127576408</v>
      </c>
      <c r="AD61" s="24">
        <f ca="1">IF(R61&lt;&gt;"",IF(AC61&lt;Variables!D$9,AC61-C61,0),"")</f>
        <v>902.30108527413495</v>
      </c>
      <c r="AE61" s="26">
        <f ca="1">IF(R61&lt;&gt;"",IF(AC61&lt;Variables!D$9,D61,0),"")</f>
        <v>193.16448660532706</v>
      </c>
      <c r="AF61" s="26">
        <f ca="1">IF(R61&lt;&gt;"",IF(AC61&lt;Variables!D$9,I61,0),"")</f>
        <v>0</v>
      </c>
      <c r="AG61" s="26">
        <f ca="1">IF(R61&lt;&gt;"",IF(AC61&lt;Variables!D$9,M61,0),"")</f>
        <v>129.86480470873721</v>
      </c>
      <c r="AH61" s="26">
        <f ca="1">IF(R61&lt;&gt;"",IF(AC61&lt;Variables!D$9,S61,0),"")</f>
        <v>0</v>
      </c>
      <c r="AI61" s="26">
        <f ca="1">IF(R61&lt;&gt;"",IF(AC61&lt;Variables!D$9,Y61,0),"")</f>
        <v>273.91576184134829</v>
      </c>
      <c r="AJ61" s="26">
        <f t="shared" ca="1" si="15"/>
        <v>596.94505315541255</v>
      </c>
      <c r="AK61" s="26">
        <f t="shared" ca="1" si="16"/>
        <v>15.038351421235582</v>
      </c>
      <c r="AL61" s="26">
        <f t="shared" ca="1" si="17"/>
        <v>1</v>
      </c>
      <c r="AM61" s="4">
        <f ca="1">IF(AND(R61&lt;"",AC61&lt;Variables!D$9),AC61/(7*24*60),"")</f>
        <v>0.47932187626563899</v>
      </c>
      <c r="AN61" s="11">
        <f t="shared" ca="1" si="18"/>
        <v>1</v>
      </c>
      <c r="AO61" s="24" cm="1">
        <f t="array" aca="1" ref="AO61" ca="1">IF(R61&lt;&gt;"",_xll.RiskBinomial(1,Variables!D$16/100),0)</f>
        <v>0</v>
      </c>
    </row>
    <row r="62" spans="1:41" x14ac:dyDescent="0.35">
      <c r="A62" s="12">
        <v>33</v>
      </c>
      <c r="B62" s="17" cm="1">
        <f t="array" aca="1" ref="B62" ca="1">_xll.RiskExpon(Variables!M$8)</f>
        <v>379.42356245961236</v>
      </c>
      <c r="C62" s="18">
        <f t="shared" ca="1" si="0"/>
        <v>4308.6869899431185</v>
      </c>
      <c r="D62" s="22">
        <f t="shared" ca="1" si="1"/>
        <v>46.266193464507523</v>
      </c>
      <c r="E62" s="17" cm="1">
        <f t="array" aca="1" ref="E62" ca="1">_xll.RiskPert(Variables!J$10,Variables!K$10,Variables!L$10)</f>
        <v>46.266193464507424</v>
      </c>
      <c r="F62" s="1">
        <f t="shared" ca="1" si="2"/>
        <v>4354.9531834076261</v>
      </c>
      <c r="G62" s="1" cm="1">
        <f t="array" aca="1" ref="G62" ca="1">_xll.RiskUniform(Variables!J$12,Variables!L$12)</f>
        <v>63.652108356947465</v>
      </c>
      <c r="H62" s="18">
        <f t="shared" ca="1" si="3"/>
        <v>4418.6052917645738</v>
      </c>
      <c r="I62" s="22">
        <f t="shared" ca="1" si="4"/>
        <v>0</v>
      </c>
      <c r="J62" s="17">
        <f t="shared" ca="1" si="5"/>
        <v>4418.6052917645738</v>
      </c>
      <c r="K62" s="1" cm="1">
        <f t="array" aca="1" ref="K62" ca="1">_xll.RiskWeibull(Variables!J$14,Variables!K$14)</f>
        <v>68.253384289349043</v>
      </c>
      <c r="L62" s="18">
        <f t="shared" ca="1" si="6"/>
        <v>4486.8586760539229</v>
      </c>
      <c r="M62" s="22">
        <f t="shared" ca="1" si="7"/>
        <v>63.764772200069274</v>
      </c>
      <c r="N62" s="17" cm="1">
        <f t="array" aca="1" ref="N62" ca="1">_xll.RiskGamma(Variables!J$16,1/Variables!L$16)</f>
        <v>63.764772200069139</v>
      </c>
      <c r="O62" s="1">
        <f t="shared" ca="1" si="8"/>
        <v>4550.6234482539921</v>
      </c>
      <c r="P62" s="1" cm="1">
        <f t="array" aca="1" ref="P62" ca="1">_xll.RiskUniform(Variables!J$19,Variables!L$19)</f>
        <v>15.202351967129005</v>
      </c>
      <c r="Q62" s="18">
        <f t="shared" ca="1" si="9"/>
        <v>4565.8258002211214</v>
      </c>
      <c r="R62" s="17" cm="1">
        <f t="array" aca="1" ref="R62" ca="1">IF(A62&lt;=(FLOOR(INT(Variables!D$10) / _xll.RiskSimtable(Variables!D$13:D$14), 1)*_xll.RiskSimtable(Variables!D$13:D$14)),IF(R61=_xll.RiskSimtable(Variables!D$13:D$14),1,R61+1),"")</f>
        <v>1</v>
      </c>
      <c r="S62" s="22">
        <f t="shared" ca="1" si="10"/>
        <v>858.14732691762674</v>
      </c>
      <c r="T62" s="1">
        <f t="shared" ca="1" si="11"/>
        <v>4565.8258002211214</v>
      </c>
      <c r="U62" s="1" cm="1">
        <f t="array" aca="1" ref="U62" ca="1">IF(R62&lt;&gt;"",INDEX(T62:T169, MATCH(_xll.RiskSimtable(Variables!D$13:D$14),R62:R169,0))-T62,"")</f>
        <v>858.14732691762674</v>
      </c>
      <c r="V62" s="1" cm="1">
        <f t="array" aca="1" ref="V62" ca="1">IF(R62&lt;&gt;"",IF(MOD(R62,_xll.RiskSimtable(Variables!D$13:D$14))=0,Variables!D$15,0),"")</f>
        <v>0</v>
      </c>
      <c r="W62" s="1" cm="1">
        <f t="array" aca="1" ref="W62" ca="1">IF(R62&lt;&gt;"",IF(R62=_xll.RiskSimtable(Variables!D$13:D$14),T62+V62,0),"")</f>
        <v>0</v>
      </c>
      <c r="X62" s="18" cm="1">
        <f t="array" aca="1" ref="X62" ca="1">IF(R62&lt;&gt;"",INDEX(W62:W161,MATCH(_xll.RiskSimtable(Variables!D$13:D$14),R62:R161,0)),"")</f>
        <v>5543.9731271387482</v>
      </c>
      <c r="Y62" s="22">
        <f t="shared" ca="1" si="12"/>
        <v>94.191325829990092</v>
      </c>
      <c r="Z62" s="17" cm="1">
        <f t="array" aca="1" ref="Z62" ca="1">IF(R62&lt;&gt;"",IF(R62=1,_xll.RiskPert(Variables!J$21,Variables!K$21,Variables!L$21),0),"")</f>
        <v>94.191325829990063</v>
      </c>
      <c r="AA62" s="1">
        <f t="shared" ca="1" si="13"/>
        <v>5638.1644529687383</v>
      </c>
      <c r="AB62" s="1" cm="1">
        <f t="array" aca="1" ref="AB62" ca="1">IF(R62&lt;&gt;"",_xll.RiskUniform(Variables!J$23,Variables!L$23),"")</f>
        <v>27.161124493446913</v>
      </c>
      <c r="AC62" s="18">
        <f t="shared" ca="1" si="14"/>
        <v>5665.3255774621848</v>
      </c>
      <c r="AD62" s="24">
        <f ca="1">IF(R62&lt;&gt;"",IF(AC62&lt;Variables!D$9,AC62-C62,0),"")</f>
        <v>1356.6385875190663</v>
      </c>
      <c r="AE62" s="26">
        <f ca="1">IF(R62&lt;&gt;"",IF(AC62&lt;Variables!D$9,D62,0),"")</f>
        <v>46.266193464507523</v>
      </c>
      <c r="AF62" s="26">
        <f ca="1">IF(R62&lt;&gt;"",IF(AC62&lt;Variables!D$9,I62,0),"")</f>
        <v>0</v>
      </c>
      <c r="AG62" s="26">
        <f ca="1">IF(R62&lt;&gt;"",IF(AC62&lt;Variables!D$9,M62,0),"")</f>
        <v>63.764772200069274</v>
      </c>
      <c r="AH62" s="26">
        <f ca="1">IF(R62&lt;&gt;"",IF(AC62&lt;Variables!D$9,S62,0),"")</f>
        <v>858.14732691762674</v>
      </c>
      <c r="AI62" s="26">
        <f ca="1">IF(R62&lt;&gt;"",IF(AC62&lt;Variables!D$9,Y62,0),"")</f>
        <v>94.191325829990092</v>
      </c>
      <c r="AJ62" s="26">
        <f t="shared" ca="1" si="15"/>
        <v>1062.3696184121936</v>
      </c>
      <c r="AK62" s="26">
        <f t="shared" ca="1" si="16"/>
        <v>22.610643125317772</v>
      </c>
      <c r="AL62" s="26">
        <f t="shared" ca="1" si="17"/>
        <v>1</v>
      </c>
      <c r="AM62" s="4">
        <f ca="1">IF(AND(R62&lt;"",AC62&lt;Variables!D$9),AC62/(7*24*60),"")</f>
        <v>0.56203626760537551</v>
      </c>
      <c r="AN62" s="11">
        <f t="shared" ca="1" si="18"/>
        <v>1</v>
      </c>
      <c r="AO62" s="24" cm="1">
        <f t="array" aca="1" ref="AO62" ca="1">IF(R62&lt;&gt;"",_xll.RiskBinomial(1,Variables!D$16/100),0)</f>
        <v>0</v>
      </c>
    </row>
    <row r="63" spans="1:41" x14ac:dyDescent="0.35">
      <c r="A63" s="12">
        <v>34</v>
      </c>
      <c r="B63" s="17" cm="1">
        <f t="array" aca="1" ref="B63" ca="1">_xll.RiskExpon(Variables!M$8)</f>
        <v>131.16385314248132</v>
      </c>
      <c r="C63" s="18">
        <f t="shared" ca="1" si="0"/>
        <v>4439.8508430856</v>
      </c>
      <c r="D63" s="22">
        <f t="shared" ca="1" si="1"/>
        <v>56.10923758735953</v>
      </c>
      <c r="E63" s="17" cm="1">
        <f t="array" aca="1" ref="E63" ca="1">_xll.RiskPert(Variables!J$10,Variables!K$10,Variables!L$10)</f>
        <v>56.109237587359161</v>
      </c>
      <c r="F63" s="1">
        <f t="shared" ca="1" si="2"/>
        <v>4495.9600806729595</v>
      </c>
      <c r="G63" s="1" cm="1">
        <f t="array" aca="1" ref="G63" ca="1">_xll.RiskUniform(Variables!J$12,Variables!L$12)</f>
        <v>50.53254865779612</v>
      </c>
      <c r="H63" s="18">
        <f t="shared" ca="1" si="3"/>
        <v>4546.4926293307553</v>
      </c>
      <c r="I63" s="22">
        <f t="shared" ca="1" si="4"/>
        <v>0</v>
      </c>
      <c r="J63" s="17">
        <f t="shared" ca="1" si="5"/>
        <v>4546.4926293307553</v>
      </c>
      <c r="K63" s="1" cm="1">
        <f t="array" aca="1" ref="K63" ca="1">_xll.RiskWeibull(Variables!J$14,Variables!K$14)</f>
        <v>92.801433613626543</v>
      </c>
      <c r="L63" s="18">
        <f t="shared" ca="1" si="6"/>
        <v>4639.2940629443819</v>
      </c>
      <c r="M63" s="22">
        <f t="shared" ca="1" si="7"/>
        <v>92.830999855027585</v>
      </c>
      <c r="N63" s="17" cm="1">
        <f t="array" aca="1" ref="N63" ca="1">_xll.RiskGamma(Variables!J$16,1/Variables!L$16)</f>
        <v>92.830999855027969</v>
      </c>
      <c r="O63" s="1">
        <f t="shared" ca="1" si="8"/>
        <v>4732.1250627994095</v>
      </c>
      <c r="P63" s="1" cm="1">
        <f t="array" aca="1" ref="P63" ca="1">_xll.RiskUniform(Variables!J$19,Variables!L$19)</f>
        <v>16.604736588085029</v>
      </c>
      <c r="Q63" s="18">
        <f t="shared" ca="1" si="9"/>
        <v>4748.7297993874945</v>
      </c>
      <c r="R63" s="17" cm="1">
        <f t="array" aca="1" ref="R63" ca="1">IF(A63&lt;=(FLOOR(INT(Variables!D$10) / _xll.RiskSimtable(Variables!D$13:D$14), 1)*_xll.RiskSimtable(Variables!D$13:D$14)),IF(R62=_xll.RiskSimtable(Variables!D$13:D$14),1,R62+1),"")</f>
        <v>2</v>
      </c>
      <c r="S63" s="22">
        <f t="shared" ca="1" si="10"/>
        <v>675.24332775125367</v>
      </c>
      <c r="T63" s="1">
        <f t="shared" ca="1" si="11"/>
        <v>4748.7297993874945</v>
      </c>
      <c r="U63" s="1" cm="1">
        <f t="array" aca="1" ref="U63" ca="1">IF(R63&lt;&gt;"",INDEX(T63:T170, MATCH(_xll.RiskSimtable(Variables!D$13:D$14),R63:R170,0))-T63,"")</f>
        <v>675.24332775125367</v>
      </c>
      <c r="V63" s="1" cm="1">
        <f t="array" aca="1" ref="V63" ca="1">IF(R63&lt;&gt;"",IF(MOD(R63,_xll.RiskSimtable(Variables!D$13:D$14))=0,Variables!D$15,0),"")</f>
        <v>0</v>
      </c>
      <c r="W63" s="1" cm="1">
        <f t="array" aca="1" ref="W63" ca="1">IF(R63&lt;&gt;"",IF(R63=_xll.RiskSimtable(Variables!D$13:D$14),T63+V63,0),"")</f>
        <v>0</v>
      </c>
      <c r="X63" s="18" cm="1">
        <f t="array" aca="1" ref="X63" ca="1">IF(R63&lt;&gt;"",INDEX(W63:W162,MATCH(_xll.RiskSimtable(Variables!D$13:D$14),R63:R162,0)),"")</f>
        <v>5543.9731271387482</v>
      </c>
      <c r="Y63" s="22">
        <f t="shared" ca="1" si="12"/>
        <v>121.35245032343664</v>
      </c>
      <c r="Z63" s="17" cm="1">
        <f t="array" aca="1" ref="Z63" ca="1">IF(R63&lt;&gt;"",IF(R63=1,_xll.RiskPert(Variables!J$21,Variables!K$21,Variables!L$21),0),"")</f>
        <v>0</v>
      </c>
      <c r="AA63" s="1">
        <f t="shared" ca="1" si="13"/>
        <v>5665.3255774621848</v>
      </c>
      <c r="AB63" s="1" cm="1">
        <f t="array" aca="1" ref="AB63" ca="1">IF(R63&lt;&gt;"",_xll.RiskUniform(Variables!J$23,Variables!L$23),"")</f>
        <v>26.940081382583468</v>
      </c>
      <c r="AC63" s="18">
        <f t="shared" ca="1" si="14"/>
        <v>5692.265658844768</v>
      </c>
      <c r="AD63" s="24">
        <f ca="1">IF(R63&lt;&gt;"",IF(AC63&lt;Variables!D$9,AC63-C63,0),"")</f>
        <v>1252.4148157591681</v>
      </c>
      <c r="AE63" s="26">
        <f ca="1">IF(R63&lt;&gt;"",IF(AC63&lt;Variables!D$9,D63,0),"")</f>
        <v>56.10923758735953</v>
      </c>
      <c r="AF63" s="26">
        <f ca="1">IF(R63&lt;&gt;"",IF(AC63&lt;Variables!D$9,I63,0),"")</f>
        <v>0</v>
      </c>
      <c r="AG63" s="26">
        <f ca="1">IF(R63&lt;&gt;"",IF(AC63&lt;Variables!D$9,M63,0),"")</f>
        <v>92.830999855027585</v>
      </c>
      <c r="AH63" s="26">
        <f ca="1">IF(R63&lt;&gt;"",IF(AC63&lt;Variables!D$9,S63,0),"")</f>
        <v>675.24332775125367</v>
      </c>
      <c r="AI63" s="26">
        <f ca="1">IF(R63&lt;&gt;"",IF(AC63&lt;Variables!D$9,Y63,0),"")</f>
        <v>121.35245032343664</v>
      </c>
      <c r="AJ63" s="26">
        <f t="shared" ca="1" si="15"/>
        <v>945.53601551707743</v>
      </c>
      <c r="AK63" s="26">
        <f t="shared" ca="1" si="16"/>
        <v>20.873580262652801</v>
      </c>
      <c r="AL63" s="26">
        <f t="shared" ca="1" si="17"/>
        <v>1</v>
      </c>
      <c r="AM63" s="4">
        <f ca="1">IF(AND(R63&lt;"",AC63&lt;Variables!D$9),AC63/(7*24*60),"")</f>
        <v>0.56470889472666352</v>
      </c>
      <c r="AN63" s="11">
        <f t="shared" ca="1" si="18"/>
        <v>1</v>
      </c>
      <c r="AO63" s="24" cm="1">
        <f t="array" aca="1" ref="AO63" ca="1">IF(R63&lt;&gt;"",_xll.RiskBinomial(1,Variables!D$16/100),0)</f>
        <v>0</v>
      </c>
    </row>
    <row r="64" spans="1:41" x14ac:dyDescent="0.35">
      <c r="A64" s="12">
        <v>35</v>
      </c>
      <c r="B64" s="17" cm="1">
        <f t="array" aca="1" ref="B64" ca="1">_xll.RiskExpon(Variables!M$8)</f>
        <v>49.326366755293776</v>
      </c>
      <c r="C64" s="18">
        <f t="shared" ca="1" si="0"/>
        <v>4489.1772098408937</v>
      </c>
      <c r="D64" s="22">
        <f t="shared" ca="1" si="1"/>
        <v>105.67199442461606</v>
      </c>
      <c r="E64" s="17" cm="1">
        <f t="array" aca="1" ref="E64" ca="1">_xll.RiskPert(Variables!J$10,Variables!K$10,Variables!L$10)</f>
        <v>48.356574934754036</v>
      </c>
      <c r="F64" s="1">
        <f t="shared" ca="1" si="2"/>
        <v>4594.8492042655098</v>
      </c>
      <c r="G64" s="1" cm="1">
        <f t="array" aca="1" ref="G64" ca="1">_xll.RiskUniform(Variables!J$12,Variables!L$12)</f>
        <v>57.548775359318626</v>
      </c>
      <c r="H64" s="18">
        <f t="shared" ca="1" si="3"/>
        <v>4652.3979796248286</v>
      </c>
      <c r="I64" s="22">
        <f t="shared" ca="1" si="4"/>
        <v>0</v>
      </c>
      <c r="J64" s="17">
        <f t="shared" ca="1" si="5"/>
        <v>4652.3979796248286</v>
      </c>
      <c r="K64" s="1" cm="1">
        <f t="array" aca="1" ref="K64" ca="1">_xll.RiskWeibull(Variables!J$14,Variables!K$14)</f>
        <v>83.40148657269701</v>
      </c>
      <c r="L64" s="18">
        <f t="shared" ca="1" si="6"/>
        <v>4735.7994661975254</v>
      </c>
      <c r="M64" s="22">
        <f t="shared" ca="1" si="7"/>
        <v>145.82217244535423</v>
      </c>
      <c r="N64" s="17" cm="1">
        <f t="array" aca="1" ref="N64" ca="1">_xll.RiskGamma(Variables!J$16,1/Variables!L$16)</f>
        <v>145.82217244535443</v>
      </c>
      <c r="O64" s="1">
        <f t="shared" ca="1" si="8"/>
        <v>4881.6216386428796</v>
      </c>
      <c r="P64" s="1" cm="1">
        <f t="array" aca="1" ref="P64" ca="1">_xll.RiskUniform(Variables!J$19,Variables!L$19)</f>
        <v>16.424350901825186</v>
      </c>
      <c r="Q64" s="18">
        <f t="shared" ca="1" si="9"/>
        <v>4898.0459895447048</v>
      </c>
      <c r="R64" s="17" cm="1">
        <f t="array" aca="1" ref="R64" ca="1">IF(A64&lt;=(FLOOR(INT(Variables!D$10) / _xll.RiskSimtable(Variables!D$13:D$14), 1)*_xll.RiskSimtable(Variables!D$13:D$14)),IF(R63=_xll.RiskSimtable(Variables!D$13:D$14),1,R63+1),"")</f>
        <v>3</v>
      </c>
      <c r="S64" s="22">
        <f t="shared" ca="1" si="10"/>
        <v>525.92713759404342</v>
      </c>
      <c r="T64" s="1">
        <f t="shared" ca="1" si="11"/>
        <v>4898.0459895447048</v>
      </c>
      <c r="U64" s="1" cm="1">
        <f t="array" aca="1" ref="U64" ca="1">IF(R64&lt;&gt;"",INDEX(T64:T171, MATCH(_xll.RiskSimtable(Variables!D$13:D$14),R64:R171,0))-T64,"")</f>
        <v>525.92713759404342</v>
      </c>
      <c r="V64" s="1" cm="1">
        <f t="array" aca="1" ref="V64" ca="1">IF(R64&lt;&gt;"",IF(MOD(R64,_xll.RiskSimtable(Variables!D$13:D$14))=0,Variables!D$15,0),"")</f>
        <v>0</v>
      </c>
      <c r="W64" s="1" cm="1">
        <f t="array" aca="1" ref="W64" ca="1">IF(R64&lt;&gt;"",IF(R64=_xll.RiskSimtable(Variables!D$13:D$14),T64+V64,0),"")</f>
        <v>0</v>
      </c>
      <c r="X64" s="18" cm="1">
        <f t="array" aca="1" ref="X64" ca="1">IF(R64&lt;&gt;"",INDEX(W64:W163,MATCH(_xll.RiskSimtable(Variables!D$13:D$14),R64:R163,0)),"")</f>
        <v>5543.9731271387482</v>
      </c>
      <c r="Y64" s="22">
        <f t="shared" ca="1" si="12"/>
        <v>148.29253170601987</v>
      </c>
      <c r="Z64" s="17" cm="1">
        <f t="array" aca="1" ref="Z64" ca="1">IF(R64&lt;&gt;"",IF(R64=1,_xll.RiskPert(Variables!J$21,Variables!K$21,Variables!L$21),0),"")</f>
        <v>0</v>
      </c>
      <c r="AA64" s="1">
        <f t="shared" ca="1" si="13"/>
        <v>5692.265658844768</v>
      </c>
      <c r="AB64" s="1" cm="1">
        <f t="array" aca="1" ref="AB64" ca="1">IF(R64&lt;&gt;"",_xll.RiskUniform(Variables!J$23,Variables!L$23),"")</f>
        <v>22.68645284304894</v>
      </c>
      <c r="AC64" s="18">
        <f t="shared" ca="1" si="14"/>
        <v>5714.9521116878168</v>
      </c>
      <c r="AD64" s="24">
        <f ca="1">IF(R64&lt;&gt;"",IF(AC64&lt;Variables!D$9,AC64-C64,0),"")</f>
        <v>1225.7749018469231</v>
      </c>
      <c r="AE64" s="26">
        <f ca="1">IF(R64&lt;&gt;"",IF(AC64&lt;Variables!D$9,D64,0),"")</f>
        <v>105.67199442461606</v>
      </c>
      <c r="AF64" s="26">
        <f ca="1">IF(R64&lt;&gt;"",IF(AC64&lt;Variables!D$9,I64,0),"")</f>
        <v>0</v>
      </c>
      <c r="AG64" s="26">
        <f ca="1">IF(R64&lt;&gt;"",IF(AC64&lt;Variables!D$9,M64,0),"")</f>
        <v>145.82217244535423</v>
      </c>
      <c r="AH64" s="26">
        <f ca="1">IF(R64&lt;&gt;"",IF(AC64&lt;Variables!D$9,S64,0),"")</f>
        <v>525.92713759404342</v>
      </c>
      <c r="AI64" s="26">
        <f ca="1">IF(R64&lt;&gt;"",IF(AC64&lt;Variables!D$9,Y64,0),"")</f>
        <v>148.29253170601987</v>
      </c>
      <c r="AJ64" s="26">
        <f t="shared" ca="1" si="15"/>
        <v>925.71383617003357</v>
      </c>
      <c r="AK64" s="26">
        <f t="shared" ca="1" si="16"/>
        <v>20.429581697448718</v>
      </c>
      <c r="AL64" s="26">
        <f t="shared" ca="1" si="17"/>
        <v>1</v>
      </c>
      <c r="AM64" s="4">
        <f ca="1">IF(AND(R64&lt;"",AC64&lt;Variables!D$9),AC64/(7*24*60),"")</f>
        <v>0.56695953488966433</v>
      </c>
      <c r="AN64" s="11">
        <f t="shared" ca="1" si="18"/>
        <v>1</v>
      </c>
      <c r="AO64" s="24" cm="1">
        <f t="array" aca="1" ref="AO64" ca="1">IF(R64&lt;&gt;"",_xll.RiskBinomial(1,Variables!D$16/100),0)</f>
        <v>0</v>
      </c>
    </row>
    <row r="65" spans="1:41" x14ac:dyDescent="0.35">
      <c r="A65" s="12">
        <v>36</v>
      </c>
      <c r="B65" s="17" cm="1">
        <f t="array" aca="1" ref="B65" ca="1">_xll.RiskExpon(Variables!M$8)</f>
        <v>43.859415773389429</v>
      </c>
      <c r="C65" s="18">
        <f t="shared" ca="1" si="0"/>
        <v>4533.0366256142834</v>
      </c>
      <c r="D65" s="22">
        <f t="shared" ca="1" si="1"/>
        <v>165.95508618271924</v>
      </c>
      <c r="E65" s="17" cm="1">
        <f t="array" aca="1" ref="E65" ca="1">_xll.RiskPert(Variables!J$10,Variables!K$10,Variables!L$10)</f>
        <v>46.593732172173617</v>
      </c>
      <c r="F65" s="1">
        <f t="shared" ca="1" si="2"/>
        <v>4698.9917117970026</v>
      </c>
      <c r="G65" s="1" cm="1">
        <f t="array" aca="1" ref="G65" ca="1">_xll.RiskUniform(Variables!J$12,Variables!L$12)</f>
        <v>58.251877509764057</v>
      </c>
      <c r="H65" s="18">
        <f t="shared" ca="1" si="3"/>
        <v>4757.2435893067668</v>
      </c>
      <c r="I65" s="22">
        <f t="shared" ca="1" si="4"/>
        <v>0</v>
      </c>
      <c r="J65" s="17">
        <f t="shared" ca="1" si="5"/>
        <v>4757.2435893067668</v>
      </c>
      <c r="K65" s="1" cm="1">
        <f t="array" aca="1" ref="K65" ca="1">_xll.RiskWeibull(Variables!J$14,Variables!K$14)</f>
        <v>88.728093572946833</v>
      </c>
      <c r="L65" s="18">
        <f t="shared" ca="1" si="6"/>
        <v>4845.9716828797136</v>
      </c>
      <c r="M65" s="22">
        <f t="shared" ca="1" si="7"/>
        <v>31.888655565519912</v>
      </c>
      <c r="N65" s="17" cm="1">
        <f t="array" aca="1" ref="N65" ca="1">_xll.RiskGamma(Variables!J$16,1/Variables!L$16)</f>
        <v>31.888655565519535</v>
      </c>
      <c r="O65" s="1">
        <f t="shared" ca="1" si="8"/>
        <v>4877.8603384452335</v>
      </c>
      <c r="P65" s="1" cm="1">
        <f t="array" aca="1" ref="P65" ca="1">_xll.RiskUniform(Variables!J$19,Variables!L$19)</f>
        <v>20.151665103240227</v>
      </c>
      <c r="Q65" s="18">
        <f t="shared" ca="1" si="9"/>
        <v>4898.0120035484733</v>
      </c>
      <c r="R65" s="17" cm="1">
        <f t="array" aca="1" ref="R65" ca="1">IF(A65&lt;=(FLOOR(INT(Variables!D$10) / _xll.RiskSimtable(Variables!D$13:D$14), 1)*_xll.RiskSimtable(Variables!D$13:D$14)),IF(R64=_xll.RiskSimtable(Variables!D$13:D$14),1,R64+1),"")</f>
        <v>4</v>
      </c>
      <c r="S65" s="22">
        <f t="shared" ca="1" si="10"/>
        <v>525.96112359027484</v>
      </c>
      <c r="T65" s="1">
        <f t="shared" ca="1" si="11"/>
        <v>4898.0120035484733</v>
      </c>
      <c r="U65" s="1" cm="1">
        <f t="array" aca="1" ref="U65" ca="1">IF(R65&lt;&gt;"",INDEX(T65:T172, MATCH(_xll.RiskSimtable(Variables!D$13:D$14),R65:R172,0))-T65,"")</f>
        <v>525.96112359027484</v>
      </c>
      <c r="V65" s="1" cm="1">
        <f t="array" aca="1" ref="V65" ca="1">IF(R65&lt;&gt;"",IF(MOD(R65,_xll.RiskSimtable(Variables!D$13:D$14))=0,Variables!D$15,0),"")</f>
        <v>0</v>
      </c>
      <c r="W65" s="1" cm="1">
        <f t="array" aca="1" ref="W65" ca="1">IF(R65&lt;&gt;"",IF(R65=_xll.RiskSimtable(Variables!D$13:D$14),T65+V65,0),"")</f>
        <v>0</v>
      </c>
      <c r="X65" s="18" cm="1">
        <f t="array" aca="1" ref="X65" ca="1">IF(R65&lt;&gt;"",INDEX(W65:W164,MATCH(_xll.RiskSimtable(Variables!D$13:D$14),R65:R164,0)),"")</f>
        <v>5543.9731271387482</v>
      </c>
      <c r="Y65" s="22">
        <f t="shared" ca="1" si="12"/>
        <v>170.97898454906863</v>
      </c>
      <c r="Z65" s="17" cm="1">
        <f t="array" aca="1" ref="Z65" ca="1">IF(R65&lt;&gt;"",IF(R65=1,_xll.RiskPert(Variables!J$21,Variables!K$21,Variables!L$21),0),"")</f>
        <v>0</v>
      </c>
      <c r="AA65" s="1">
        <f t="shared" ca="1" si="13"/>
        <v>5714.9521116878168</v>
      </c>
      <c r="AB65" s="1" cm="1">
        <f t="array" aca="1" ref="AB65" ca="1">IF(R65&lt;&gt;"",_xll.RiskUniform(Variables!J$23,Variables!L$23),"")</f>
        <v>20.578630058252298</v>
      </c>
      <c r="AC65" s="18">
        <f t="shared" ca="1" si="14"/>
        <v>5735.530741746069</v>
      </c>
      <c r="AD65" s="24">
        <f ca="1">IF(R65&lt;&gt;"",IF(AC65&lt;Variables!D$9,AC65-C65,0),"")</f>
        <v>1202.4941161317856</v>
      </c>
      <c r="AE65" s="26">
        <f ca="1">IF(R65&lt;&gt;"",IF(AC65&lt;Variables!D$9,D65,0),"")</f>
        <v>165.95508618271924</v>
      </c>
      <c r="AF65" s="26">
        <f ca="1">IF(R65&lt;&gt;"",IF(AC65&lt;Variables!D$9,I65,0),"")</f>
        <v>0</v>
      </c>
      <c r="AG65" s="26">
        <f ca="1">IF(R65&lt;&gt;"",IF(AC65&lt;Variables!D$9,M65,0),"")</f>
        <v>31.888655565519912</v>
      </c>
      <c r="AH65" s="26">
        <f ca="1">IF(R65&lt;&gt;"",IF(AC65&lt;Variables!D$9,S65,0),"")</f>
        <v>525.96112359027484</v>
      </c>
      <c r="AI65" s="26">
        <f ca="1">IF(R65&lt;&gt;"",IF(AC65&lt;Variables!D$9,Y65,0),"")</f>
        <v>170.97898454906863</v>
      </c>
      <c r="AJ65" s="26">
        <f t="shared" ca="1" si="15"/>
        <v>894.78384988758262</v>
      </c>
      <c r="AK65" s="26">
        <f t="shared" ca="1" si="16"/>
        <v>20.041568602196428</v>
      </c>
      <c r="AL65" s="26">
        <f t="shared" ca="1" si="17"/>
        <v>1</v>
      </c>
      <c r="AM65" s="4">
        <f ca="1">IF(AND(R65&lt;"",AC65&lt;Variables!D$9),AC65/(7*24*60),"")</f>
        <v>0.56900106564941155</v>
      </c>
      <c r="AN65" s="11">
        <f t="shared" ca="1" si="18"/>
        <v>1</v>
      </c>
      <c r="AO65" s="24" cm="1">
        <f t="array" aca="1" ref="AO65" ca="1">IF(R65&lt;&gt;"",_xll.RiskBinomial(1,Variables!D$16/100),0)</f>
        <v>0</v>
      </c>
    </row>
    <row r="66" spans="1:41" x14ac:dyDescent="0.35">
      <c r="A66" s="12">
        <v>37</v>
      </c>
      <c r="B66" s="17" cm="1">
        <f t="array" aca="1" ref="B66" ca="1">_xll.RiskExpon(Variables!M$8)</f>
        <v>7.4597803396526237</v>
      </c>
      <c r="C66" s="18">
        <f t="shared" ca="1" si="0"/>
        <v>4540.4964059539361</v>
      </c>
      <c r="D66" s="22">
        <f t="shared" ca="1" si="1"/>
        <v>265.9149272412169</v>
      </c>
      <c r="E66" s="17" cm="1">
        <f t="array" aca="1" ref="E66" ca="1">_xll.RiskPert(Variables!J$10,Variables!K$10,Variables!L$10)</f>
        <v>49.1677438883858</v>
      </c>
      <c r="F66" s="1">
        <f t="shared" ca="1" si="2"/>
        <v>4806.411333195153</v>
      </c>
      <c r="G66" s="1" cm="1">
        <f t="array" aca="1" ref="G66" ca="1">_xll.RiskUniform(Variables!J$12,Variables!L$12)</f>
        <v>60.366271139925793</v>
      </c>
      <c r="H66" s="18">
        <f t="shared" ca="1" si="3"/>
        <v>4866.7776043350786</v>
      </c>
      <c r="I66" s="22">
        <f t="shared" ca="1" si="4"/>
        <v>0</v>
      </c>
      <c r="J66" s="17">
        <f t="shared" ca="1" si="5"/>
        <v>4866.7776043350786</v>
      </c>
      <c r="K66" s="1" cm="1">
        <f t="array" aca="1" ref="K66" ca="1">_xll.RiskWeibull(Variables!J$14,Variables!K$14)</f>
        <v>92.358783295823699</v>
      </c>
      <c r="L66" s="18">
        <f t="shared" ca="1" si="6"/>
        <v>4959.1363876309024</v>
      </c>
      <c r="M66" s="22">
        <f t="shared" ca="1" si="7"/>
        <v>56.26032480541835</v>
      </c>
      <c r="N66" s="17" cm="1">
        <f t="array" aca="1" ref="N66" ca="1">_xll.RiskGamma(Variables!J$16,1/Variables!L$16)</f>
        <v>56.260324805418769</v>
      </c>
      <c r="O66" s="1">
        <f t="shared" ca="1" si="8"/>
        <v>5015.3967124363207</v>
      </c>
      <c r="P66" s="1" cm="1">
        <f t="array" aca="1" ref="P66" ca="1">_xll.RiskUniform(Variables!J$19,Variables!L$19)</f>
        <v>17.775135249415872</v>
      </c>
      <c r="Q66" s="18">
        <f t="shared" ca="1" si="9"/>
        <v>5033.1718476857368</v>
      </c>
      <c r="R66" s="17" cm="1">
        <f t="array" aca="1" ref="R66" ca="1">IF(A66&lt;=(FLOOR(INT(Variables!D$10) / _xll.RiskSimtable(Variables!D$13:D$14), 1)*_xll.RiskSimtable(Variables!D$13:D$14)),IF(R65=_xll.RiskSimtable(Variables!D$13:D$14),1,R65+1),"")</f>
        <v>5</v>
      </c>
      <c r="S66" s="22">
        <f t="shared" ca="1" si="10"/>
        <v>390.80127945301138</v>
      </c>
      <c r="T66" s="1">
        <f t="shared" ca="1" si="11"/>
        <v>5033.1718476857368</v>
      </c>
      <c r="U66" s="1" cm="1">
        <f t="array" aca="1" ref="U66" ca="1">IF(R66&lt;&gt;"",INDEX(T66:T173, MATCH(_xll.RiskSimtable(Variables!D$13:D$14),R66:R173,0))-T66,"")</f>
        <v>390.80127945301138</v>
      </c>
      <c r="V66" s="1" cm="1">
        <f t="array" aca="1" ref="V66" ca="1">IF(R66&lt;&gt;"",IF(MOD(R66,_xll.RiskSimtable(Variables!D$13:D$14))=0,Variables!D$15,0),"")</f>
        <v>0</v>
      </c>
      <c r="W66" s="1" cm="1">
        <f t="array" aca="1" ref="W66" ca="1">IF(R66&lt;&gt;"",IF(R66=_xll.RiskSimtable(Variables!D$13:D$14),T66+V66,0),"")</f>
        <v>0</v>
      </c>
      <c r="X66" s="18" cm="1">
        <f t="array" aca="1" ref="X66" ca="1">IF(R66&lt;&gt;"",INDEX(W66:W165,MATCH(_xll.RiskSimtable(Variables!D$13:D$14),R66:R165,0)),"")</f>
        <v>5543.9731271387482</v>
      </c>
      <c r="Y66" s="22">
        <f t="shared" ca="1" si="12"/>
        <v>191.55761460732083</v>
      </c>
      <c r="Z66" s="17" cm="1">
        <f t="array" aca="1" ref="Z66" ca="1">IF(R66&lt;&gt;"",IF(R66=1,_xll.RiskPert(Variables!J$21,Variables!K$21,Variables!L$21),0),"")</f>
        <v>0</v>
      </c>
      <c r="AA66" s="1">
        <f t="shared" ca="1" si="13"/>
        <v>5735.530741746069</v>
      </c>
      <c r="AB66" s="1" cm="1">
        <f t="array" aca="1" ref="AB66" ca="1">IF(R66&lt;&gt;"",_xll.RiskUniform(Variables!J$23,Variables!L$23),"")</f>
        <v>20.236019796905744</v>
      </c>
      <c r="AC66" s="18">
        <f t="shared" ca="1" si="14"/>
        <v>5755.7667615429746</v>
      </c>
      <c r="AD66" s="24">
        <f ca="1">IF(R66&lt;&gt;"",IF(AC66&lt;Variables!D$9,AC66-C66,0),"")</f>
        <v>1215.2703555890384</v>
      </c>
      <c r="AE66" s="26">
        <f ca="1">IF(R66&lt;&gt;"",IF(AC66&lt;Variables!D$9,D66,0),"")</f>
        <v>265.9149272412169</v>
      </c>
      <c r="AF66" s="26">
        <f ca="1">IF(R66&lt;&gt;"",IF(AC66&lt;Variables!D$9,I66,0),"")</f>
        <v>0</v>
      </c>
      <c r="AG66" s="26">
        <f ca="1">IF(R66&lt;&gt;"",IF(AC66&lt;Variables!D$9,M66,0),"")</f>
        <v>56.26032480541835</v>
      </c>
      <c r="AH66" s="26">
        <f ca="1">IF(R66&lt;&gt;"",IF(AC66&lt;Variables!D$9,S66,0),"")</f>
        <v>390.80127945301138</v>
      </c>
      <c r="AI66" s="26">
        <f ca="1">IF(R66&lt;&gt;"",IF(AC66&lt;Variables!D$9,Y66,0),"")</f>
        <v>191.55761460732083</v>
      </c>
      <c r="AJ66" s="26">
        <f t="shared" ca="1" si="15"/>
        <v>904.53414610696746</v>
      </c>
      <c r="AK66" s="26">
        <f t="shared" ca="1" si="16"/>
        <v>20.254505926483976</v>
      </c>
      <c r="AL66" s="26">
        <f t="shared" ca="1" si="17"/>
        <v>1</v>
      </c>
      <c r="AM66" s="4">
        <f ca="1">IF(AND(R66&lt;"",AC66&lt;Variables!D$9),AC66/(7*24*60),"")</f>
        <v>0.57100860729593006</v>
      </c>
      <c r="AN66" s="11">
        <f t="shared" ca="1" si="18"/>
        <v>1</v>
      </c>
      <c r="AO66" s="24" cm="1">
        <f t="array" aca="1" ref="AO66" ca="1">IF(R66&lt;&gt;"",_xll.RiskBinomial(1,Variables!D$16/100),0)</f>
        <v>0</v>
      </c>
    </row>
    <row r="67" spans="1:41" x14ac:dyDescent="0.35">
      <c r="A67" s="12">
        <v>38</v>
      </c>
      <c r="B67" s="17" cm="1">
        <f t="array" aca="1" ref="B67" ca="1">_xll.RiskExpon(Variables!M$8)</f>
        <v>6.7807257688872884</v>
      </c>
      <c r="C67" s="18">
        <f t="shared" ca="1" si="0"/>
        <v>4547.2771317228235</v>
      </c>
      <c r="D67" s="22">
        <f t="shared" ca="1" si="1"/>
        <v>363.68586057806442</v>
      </c>
      <c r="E67" s="17" cm="1">
        <f t="array" aca="1" ref="E67" ca="1">_xll.RiskPert(Variables!J$10,Variables!K$10,Variables!L$10)</f>
        <v>44.185387965808822</v>
      </c>
      <c r="F67" s="1">
        <f t="shared" ca="1" si="2"/>
        <v>4910.9629923008879</v>
      </c>
      <c r="G67" s="1" cm="1">
        <f t="array" aca="1" ref="G67" ca="1">_xll.RiskUniform(Variables!J$12,Variables!L$12)</f>
        <v>51.604616301453405</v>
      </c>
      <c r="H67" s="18">
        <f t="shared" ca="1" si="3"/>
        <v>4962.5676086023414</v>
      </c>
      <c r="I67" s="22">
        <f t="shared" ca="1" si="4"/>
        <v>0</v>
      </c>
      <c r="J67" s="17">
        <f t="shared" ca="1" si="5"/>
        <v>4962.5676086023414</v>
      </c>
      <c r="K67" s="1" cm="1">
        <f t="array" aca="1" ref="K67" ca="1">_xll.RiskWeibull(Variables!J$14,Variables!K$14)</f>
        <v>75.793969490129442</v>
      </c>
      <c r="L67" s="18">
        <f t="shared" ca="1" si="6"/>
        <v>5038.3615780924711</v>
      </c>
      <c r="M67" s="22">
        <f t="shared" ca="1" si="7"/>
        <v>24.789903458851768</v>
      </c>
      <c r="N67" s="17" cm="1">
        <f t="array" aca="1" ref="N67" ca="1">_xll.RiskGamma(Variables!J$16,1/Variables!L$16)</f>
        <v>24.789903458851583</v>
      </c>
      <c r="O67" s="1">
        <f t="shared" ca="1" si="8"/>
        <v>5063.1514815513228</v>
      </c>
      <c r="P67" s="1" cm="1">
        <f t="array" aca="1" ref="P67" ca="1">_xll.RiskUniform(Variables!J$19,Variables!L$19)</f>
        <v>17.398073044116515</v>
      </c>
      <c r="Q67" s="18">
        <f t="shared" ca="1" si="9"/>
        <v>5080.5495545954391</v>
      </c>
      <c r="R67" s="17" cm="1">
        <f t="array" aca="1" ref="R67" ca="1">IF(A67&lt;=(FLOOR(INT(Variables!D$10) / _xll.RiskSimtable(Variables!D$13:D$14), 1)*_xll.RiskSimtable(Variables!D$13:D$14)),IF(R66=_xll.RiskSimtable(Variables!D$13:D$14),1,R66+1),"")</f>
        <v>6</v>
      </c>
      <c r="S67" s="22">
        <f t="shared" ca="1" si="10"/>
        <v>343.42357254330909</v>
      </c>
      <c r="T67" s="1">
        <f t="shared" ca="1" si="11"/>
        <v>5080.5495545954391</v>
      </c>
      <c r="U67" s="1" cm="1">
        <f t="array" aca="1" ref="U67" ca="1">IF(R67&lt;&gt;"",INDEX(T67:T174, MATCH(_xll.RiskSimtable(Variables!D$13:D$14),R67:R174,0))-T67,"")</f>
        <v>343.42357254330909</v>
      </c>
      <c r="V67" s="1" cm="1">
        <f t="array" aca="1" ref="V67" ca="1">IF(R67&lt;&gt;"",IF(MOD(R67,_xll.RiskSimtable(Variables!D$13:D$14))=0,Variables!D$15,0),"")</f>
        <v>0</v>
      </c>
      <c r="W67" s="1" cm="1">
        <f t="array" aca="1" ref="W67" ca="1">IF(R67&lt;&gt;"",IF(R67=_xll.RiskSimtable(Variables!D$13:D$14),T67+V67,0),"")</f>
        <v>0</v>
      </c>
      <c r="X67" s="18" cm="1">
        <f t="array" aca="1" ref="X67" ca="1">IF(R67&lt;&gt;"",INDEX(W67:W166,MATCH(_xll.RiskSimtable(Variables!D$13:D$14),R67:R166,0)),"")</f>
        <v>5543.9731271387482</v>
      </c>
      <c r="Y67" s="22">
        <f t="shared" ca="1" si="12"/>
        <v>211.7936344042264</v>
      </c>
      <c r="Z67" s="17" cm="1">
        <f t="array" aca="1" ref="Z67" ca="1">IF(R67&lt;&gt;"",IF(R67=1,_xll.RiskPert(Variables!J$21,Variables!K$21,Variables!L$21),0),"")</f>
        <v>0</v>
      </c>
      <c r="AA67" s="1">
        <f t="shared" ca="1" si="13"/>
        <v>5755.7667615429746</v>
      </c>
      <c r="AB67" s="1" cm="1">
        <f t="array" aca="1" ref="AB67" ca="1">IF(R67&lt;&gt;"",_xll.RiskUniform(Variables!J$23,Variables!L$23),"")</f>
        <v>25.632627691809429</v>
      </c>
      <c r="AC67" s="18">
        <f t="shared" ca="1" si="14"/>
        <v>5781.3993892347844</v>
      </c>
      <c r="AD67" s="24">
        <f ca="1">IF(R67&lt;&gt;"",IF(AC67&lt;Variables!D$9,AC67-C67,0),"")</f>
        <v>1234.1222575119609</v>
      </c>
      <c r="AE67" s="26">
        <f ca="1">IF(R67&lt;&gt;"",IF(AC67&lt;Variables!D$9,D67,0),"")</f>
        <v>363.68586057806442</v>
      </c>
      <c r="AF67" s="26">
        <f ca="1">IF(R67&lt;&gt;"",IF(AC67&lt;Variables!D$9,I67,0),"")</f>
        <v>0</v>
      </c>
      <c r="AG67" s="26">
        <f ca="1">IF(R67&lt;&gt;"",IF(AC67&lt;Variables!D$9,M67,0),"")</f>
        <v>24.789903458851768</v>
      </c>
      <c r="AH67" s="26">
        <f ca="1">IF(R67&lt;&gt;"",IF(AC67&lt;Variables!D$9,S67,0),"")</f>
        <v>343.42357254330909</v>
      </c>
      <c r="AI67" s="26">
        <f ca="1">IF(R67&lt;&gt;"",IF(AC67&lt;Variables!D$9,Y67,0),"")</f>
        <v>211.7936344042264</v>
      </c>
      <c r="AJ67" s="26">
        <f t="shared" ca="1" si="15"/>
        <v>943.69297098445168</v>
      </c>
      <c r="AK67" s="26">
        <f t="shared" ca="1" si="16"/>
        <v>20.568704291866016</v>
      </c>
      <c r="AL67" s="26">
        <f t="shared" ca="1" si="17"/>
        <v>1</v>
      </c>
      <c r="AM67" s="4">
        <f ca="1">IF(AND(R67&lt;"",AC67&lt;Variables!D$9),AC67/(7*24*60),"")</f>
        <v>0.57355152670980003</v>
      </c>
      <c r="AN67" s="11">
        <f t="shared" ca="1" si="18"/>
        <v>1</v>
      </c>
      <c r="AO67" s="24" cm="1">
        <f t="array" aca="1" ref="AO67" ca="1">IF(R67&lt;&gt;"",_xll.RiskBinomial(1,Variables!D$16/100),0)</f>
        <v>0</v>
      </c>
    </row>
    <row r="68" spans="1:41" x14ac:dyDescent="0.35">
      <c r="A68" s="12">
        <v>39</v>
      </c>
      <c r="B68" s="17" cm="1">
        <f t="array" aca="1" ref="B68" ca="1">_xll.RiskExpon(Variables!M$8)</f>
        <v>79.220723217195982</v>
      </c>
      <c r="C68" s="18">
        <f t="shared" ca="1" si="0"/>
        <v>4626.4978549400194</v>
      </c>
      <c r="D68" s="22">
        <f t="shared" ca="1" si="1"/>
        <v>388.49487151985795</v>
      </c>
      <c r="E68" s="17" cm="1">
        <f t="array" aca="1" ref="E68" ca="1">_xll.RiskPert(Variables!J$10,Variables!K$10,Variables!L$10)</f>
        <v>52.425117857536172</v>
      </c>
      <c r="F68" s="1">
        <f t="shared" ca="1" si="2"/>
        <v>5014.9927264598773</v>
      </c>
      <c r="G68" s="1" cm="1">
        <f t="array" aca="1" ref="G68" ca="1">_xll.RiskUniform(Variables!J$12,Variables!L$12)</f>
        <v>59.950796498365229</v>
      </c>
      <c r="H68" s="18">
        <f t="shared" ca="1" si="3"/>
        <v>5074.9435229582423</v>
      </c>
      <c r="I68" s="22">
        <f t="shared" ca="1" si="4"/>
        <v>0</v>
      </c>
      <c r="J68" s="17">
        <f t="shared" ca="1" si="5"/>
        <v>5074.9435229582423</v>
      </c>
      <c r="K68" s="1" cm="1">
        <f t="array" aca="1" ref="K68" ca="1">_xll.RiskWeibull(Variables!J$14,Variables!K$14)</f>
        <v>95.73964984227878</v>
      </c>
      <c r="L68" s="18">
        <f t="shared" ca="1" si="6"/>
        <v>5170.6831728005209</v>
      </c>
      <c r="M68" s="22">
        <f t="shared" ca="1" si="7"/>
        <v>163.56165542257258</v>
      </c>
      <c r="N68" s="17" cm="1">
        <f t="array" aca="1" ref="N68" ca="1">_xll.RiskGamma(Variables!J$16,1/Variables!L$16)</f>
        <v>163.56165542257261</v>
      </c>
      <c r="O68" s="1">
        <f t="shared" ca="1" si="8"/>
        <v>5334.2448282230935</v>
      </c>
      <c r="P68" s="1" cm="1">
        <f t="array" aca="1" ref="P68" ca="1">_xll.RiskUniform(Variables!J$19,Variables!L$19)</f>
        <v>19.527178622156416</v>
      </c>
      <c r="Q68" s="18">
        <f t="shared" ca="1" si="9"/>
        <v>5353.77200684525</v>
      </c>
      <c r="R68" s="17" cm="1">
        <f t="array" aca="1" ref="R68" ca="1">IF(A68&lt;=(FLOOR(INT(Variables!D$10) / _xll.RiskSimtable(Variables!D$13:D$14), 1)*_xll.RiskSimtable(Variables!D$13:D$14)),IF(R67=_xll.RiskSimtable(Variables!D$13:D$14),1,R67+1),"")</f>
        <v>7</v>
      </c>
      <c r="S68" s="22">
        <f t="shared" ca="1" si="10"/>
        <v>70.201120293498207</v>
      </c>
      <c r="T68" s="1">
        <f t="shared" ca="1" si="11"/>
        <v>5353.77200684525</v>
      </c>
      <c r="U68" s="1" cm="1">
        <f t="array" aca="1" ref="U68" ca="1">IF(R68&lt;&gt;"",INDEX(T68:T175, MATCH(_xll.RiskSimtable(Variables!D$13:D$14),R68:R175,0))-T68,"")</f>
        <v>70.201120293498207</v>
      </c>
      <c r="V68" s="1" cm="1">
        <f t="array" aca="1" ref="V68" ca="1">IF(R68&lt;&gt;"",IF(MOD(R68,_xll.RiskSimtable(Variables!D$13:D$14))=0,Variables!D$15,0),"")</f>
        <v>0</v>
      </c>
      <c r="W68" s="1" cm="1">
        <f t="array" aca="1" ref="W68" ca="1">IF(R68&lt;&gt;"",IF(R68=_xll.RiskSimtable(Variables!D$13:D$14),T68+V68,0),"")</f>
        <v>0</v>
      </c>
      <c r="X68" s="18" cm="1">
        <f t="array" aca="1" ref="X68" ca="1">IF(R68&lt;&gt;"",INDEX(W68:W167,MATCH(_xll.RiskSimtable(Variables!D$13:D$14),R68:R167,0)),"")</f>
        <v>5543.9731271387482</v>
      </c>
      <c r="Y68" s="22">
        <f t="shared" ca="1" si="12"/>
        <v>237.42626209603623</v>
      </c>
      <c r="Z68" s="17" cm="1">
        <f t="array" aca="1" ref="Z68" ca="1">IF(R68&lt;&gt;"",IF(R68=1,_xll.RiskPert(Variables!J$21,Variables!K$21,Variables!L$21),0),"")</f>
        <v>0</v>
      </c>
      <c r="AA68" s="1">
        <f t="shared" ca="1" si="13"/>
        <v>5781.3993892347844</v>
      </c>
      <c r="AB68" s="1" cm="1">
        <f t="array" aca="1" ref="AB68" ca="1">IF(R68&lt;&gt;"",_xll.RiskUniform(Variables!J$23,Variables!L$23),"")</f>
        <v>20.657909551475129</v>
      </c>
      <c r="AC68" s="18">
        <f t="shared" ca="1" si="14"/>
        <v>5802.0572987862597</v>
      </c>
      <c r="AD68" s="24">
        <f ca="1">IF(R68&lt;&gt;"",IF(AC68&lt;Variables!D$9,AC68-C68,0),"")</f>
        <v>1175.5594438462404</v>
      </c>
      <c r="AE68" s="26">
        <f ca="1">IF(R68&lt;&gt;"",IF(AC68&lt;Variables!D$9,D68,0),"")</f>
        <v>388.49487151985795</v>
      </c>
      <c r="AF68" s="26">
        <f ca="1">IF(R68&lt;&gt;"",IF(AC68&lt;Variables!D$9,I68,0),"")</f>
        <v>0</v>
      </c>
      <c r="AG68" s="26">
        <f ca="1">IF(R68&lt;&gt;"",IF(AC68&lt;Variables!D$9,M68,0),"")</f>
        <v>163.56165542257258</v>
      </c>
      <c r="AH68" s="26">
        <f ca="1">IF(R68&lt;&gt;"",IF(AC68&lt;Variables!D$9,S68,0),"")</f>
        <v>70.201120293498207</v>
      </c>
      <c r="AI68" s="26">
        <f ca="1">IF(R68&lt;&gt;"",IF(AC68&lt;Variables!D$9,Y68,0),"")</f>
        <v>237.42626209603623</v>
      </c>
      <c r="AJ68" s="26">
        <f t="shared" ca="1" si="15"/>
        <v>859.68390933196497</v>
      </c>
      <c r="AK68" s="26">
        <f t="shared" ca="1" si="16"/>
        <v>19.592657397437339</v>
      </c>
      <c r="AL68" s="26">
        <f t="shared" ca="1" si="17"/>
        <v>1</v>
      </c>
      <c r="AM68" s="4">
        <f ca="1">IF(AND(R68&lt;"",AC68&lt;Variables!D$9),AC68/(7*24*60),"")</f>
        <v>0.57560092249863692</v>
      </c>
      <c r="AN68" s="11">
        <f t="shared" ca="1" si="18"/>
        <v>1</v>
      </c>
      <c r="AO68" s="24" cm="1">
        <f t="array" aca="1" ref="AO68" ca="1">IF(R68&lt;&gt;"",_xll.RiskBinomial(1,Variables!D$16/100),0)</f>
        <v>0</v>
      </c>
    </row>
    <row r="69" spans="1:41" x14ac:dyDescent="0.35">
      <c r="A69" s="12">
        <v>40</v>
      </c>
      <c r="B69" s="17" cm="1">
        <f t="array" aca="1" ref="B69" ca="1">_xll.RiskExpon(Variables!M$8)</f>
        <v>3.164803517769387</v>
      </c>
      <c r="C69" s="18">
        <f t="shared" ca="1" si="0"/>
        <v>4629.6626584577889</v>
      </c>
      <c r="D69" s="22">
        <f t="shared" ca="1" si="1"/>
        <v>494.42722187741492</v>
      </c>
      <c r="E69" s="17" cm="1">
        <f t="array" aca="1" ref="E69" ca="1">_xll.RiskPert(Variables!J$10,Variables!K$10,Variables!L$10)</f>
        <v>49.146357376961461</v>
      </c>
      <c r="F69" s="1">
        <f t="shared" ca="1" si="2"/>
        <v>5124.0898803352038</v>
      </c>
      <c r="G69" s="1" cm="1">
        <f t="array" aca="1" ref="G69" ca="1">_xll.RiskUniform(Variables!J$12,Variables!L$12)</f>
        <v>57.990015864699657</v>
      </c>
      <c r="H69" s="18">
        <f t="shared" ca="1" si="3"/>
        <v>5182.0798961999035</v>
      </c>
      <c r="I69" s="22">
        <f t="shared" ca="1" si="4"/>
        <v>0</v>
      </c>
      <c r="J69" s="17">
        <f t="shared" ca="1" si="5"/>
        <v>5182.0798961999035</v>
      </c>
      <c r="K69" s="1" cm="1">
        <f t="array" aca="1" ref="K69" ca="1">_xll.RiskWeibull(Variables!J$14,Variables!K$14)</f>
        <v>111.68674680316495</v>
      </c>
      <c r="L69" s="18">
        <f t="shared" ca="1" si="6"/>
        <v>5293.7666430030686</v>
      </c>
      <c r="M69" s="22">
        <f t="shared" ca="1" si="7"/>
        <v>112.23341751919997</v>
      </c>
      <c r="N69" s="17" cm="1">
        <f t="array" aca="1" ref="N69" ca="1">_xll.RiskGamma(Variables!J$16,1/Variables!L$16)</f>
        <v>112.23341751919953</v>
      </c>
      <c r="O69" s="1">
        <f t="shared" ca="1" si="8"/>
        <v>5406.0000605222685</v>
      </c>
      <c r="P69" s="1" cm="1">
        <f t="array" aca="1" ref="P69" ca="1">_xll.RiskUniform(Variables!J$19,Variables!L$19)</f>
        <v>17.9730666164794</v>
      </c>
      <c r="Q69" s="18">
        <f t="shared" ca="1" si="9"/>
        <v>5423.9731271387482</v>
      </c>
      <c r="R69" s="17" cm="1">
        <f t="array" aca="1" ref="R69" ca="1">IF(A69&lt;=(FLOOR(INT(Variables!D$10) / _xll.RiskSimtable(Variables!D$13:D$14), 1)*_xll.RiskSimtable(Variables!D$13:D$14)),IF(R68=_xll.RiskSimtable(Variables!D$13:D$14),1,R68+1),"")</f>
        <v>8</v>
      </c>
      <c r="S69" s="22">
        <f t="shared" ca="1" si="10"/>
        <v>0</v>
      </c>
      <c r="T69" s="1">
        <f t="shared" ca="1" si="11"/>
        <v>5423.9731271387482</v>
      </c>
      <c r="U69" s="1" cm="1">
        <f t="array" aca="1" ref="U69" ca="1">IF(R69&lt;&gt;"",INDEX(T69:T176, MATCH(_xll.RiskSimtable(Variables!D$13:D$14),R69:R176,0))-T69,"")</f>
        <v>0</v>
      </c>
      <c r="V69" s="1" cm="1">
        <f t="array" aca="1" ref="V69" ca="1">IF(R69&lt;&gt;"",IF(MOD(R69,_xll.RiskSimtable(Variables!D$13:D$14))=0,Variables!D$15,0),"")</f>
        <v>120</v>
      </c>
      <c r="W69" s="1" cm="1">
        <f t="array" aca="1" ref="W69" ca="1">IF(R69&lt;&gt;"",IF(R69=_xll.RiskSimtable(Variables!D$13:D$14),T69+V69,0),"")</f>
        <v>5543.9731271387482</v>
      </c>
      <c r="X69" s="18" cm="1">
        <f t="array" aca="1" ref="X69" ca="1">IF(R69&lt;&gt;"",INDEX(W69:W168,MATCH(_xll.RiskSimtable(Variables!D$13:D$14),R69:R168,0)),"")</f>
        <v>5543.9731271387482</v>
      </c>
      <c r="Y69" s="22">
        <f t="shared" ca="1" si="12"/>
        <v>258.08417164751154</v>
      </c>
      <c r="Z69" s="17" cm="1">
        <f t="array" aca="1" ref="Z69" ca="1">IF(R69&lt;&gt;"",IF(R69=1,_xll.RiskPert(Variables!J$21,Variables!K$21,Variables!L$21),0),"")</f>
        <v>0</v>
      </c>
      <c r="AA69" s="1">
        <f t="shared" ca="1" si="13"/>
        <v>5802.0572987862597</v>
      </c>
      <c r="AB69" s="1" cm="1">
        <f t="array" aca="1" ref="AB69" ca="1">IF(R69&lt;&gt;"",_xll.RiskUniform(Variables!J$23,Variables!L$23),"")</f>
        <v>22.012354262126909</v>
      </c>
      <c r="AC69" s="18">
        <f t="shared" ca="1" si="14"/>
        <v>5824.0696530483865</v>
      </c>
      <c r="AD69" s="24">
        <f ca="1">IF(R69&lt;&gt;"",IF(AC69&lt;Variables!D$9,AC69-C69,0),"")</f>
        <v>1194.4069945905976</v>
      </c>
      <c r="AE69" s="26">
        <f ca="1">IF(R69&lt;&gt;"",IF(AC69&lt;Variables!D$9,D69,0),"")</f>
        <v>494.42722187741492</v>
      </c>
      <c r="AF69" s="26">
        <f ca="1">IF(R69&lt;&gt;"",IF(AC69&lt;Variables!D$9,I69,0),"")</f>
        <v>0</v>
      </c>
      <c r="AG69" s="26">
        <f ca="1">IF(R69&lt;&gt;"",IF(AC69&lt;Variables!D$9,M69,0),"")</f>
        <v>112.23341751919997</v>
      </c>
      <c r="AH69" s="26">
        <f ca="1">IF(R69&lt;&gt;"",IF(AC69&lt;Variables!D$9,S69,0),"")</f>
        <v>0</v>
      </c>
      <c r="AI69" s="26">
        <f ca="1">IF(R69&lt;&gt;"",IF(AC69&lt;Variables!D$9,Y69,0),"")</f>
        <v>258.08417164751154</v>
      </c>
      <c r="AJ69" s="26">
        <f t="shared" ca="1" si="15"/>
        <v>864.74481104412644</v>
      </c>
      <c r="AK69" s="26">
        <f t="shared" ca="1" si="16"/>
        <v>19.906783243176626</v>
      </c>
      <c r="AL69" s="26">
        <f t="shared" ca="1" si="17"/>
        <v>1</v>
      </c>
      <c r="AM69" s="4">
        <f ca="1">IF(AND(R69&lt;"",AC69&lt;Variables!D$9),AC69/(7*24*60),"")</f>
        <v>0.57778468780241932</v>
      </c>
      <c r="AN69" s="11">
        <f t="shared" ca="1" si="18"/>
        <v>1</v>
      </c>
      <c r="AO69" s="24" cm="1">
        <f t="array" aca="1" ref="AO69" ca="1">IF(R69&lt;&gt;"",_xll.RiskBinomial(1,Variables!D$16/100),0)</f>
        <v>0</v>
      </c>
    </row>
    <row r="70" spans="1:41" x14ac:dyDescent="0.35">
      <c r="A70" s="12">
        <v>41</v>
      </c>
      <c r="B70" s="17" cm="1">
        <f t="array" aca="1" ref="B70" ca="1">_xll.RiskExpon(Variables!M$8)</f>
        <v>32.922083493954581</v>
      </c>
      <c r="C70" s="18">
        <f t="shared" ca="1" si="0"/>
        <v>4662.5847419517431</v>
      </c>
      <c r="D70" s="22">
        <f t="shared" ca="1" si="1"/>
        <v>567.46400997437468</v>
      </c>
      <c r="E70" s="17" cm="1">
        <f t="array" aca="1" ref="E70" ca="1">_xll.RiskPert(Variables!J$10,Variables!K$10,Variables!L$10)</f>
        <v>47.968855726213945</v>
      </c>
      <c r="F70" s="1">
        <f t="shared" ca="1" si="2"/>
        <v>5230.0487519261178</v>
      </c>
      <c r="G70" s="1" cm="1">
        <f t="array" aca="1" ref="G70" ca="1">_xll.RiskUniform(Variables!J$12,Variables!L$12)</f>
        <v>52.122923248995257</v>
      </c>
      <c r="H70" s="18">
        <f t="shared" ca="1" si="3"/>
        <v>5282.1716751751128</v>
      </c>
      <c r="I70" s="22">
        <f t="shared" ca="1" si="4"/>
        <v>0</v>
      </c>
      <c r="J70" s="17">
        <f t="shared" ca="1" si="5"/>
        <v>5282.1716751751128</v>
      </c>
      <c r="K70" s="1" cm="1">
        <f t="array" aca="1" ref="K70" ca="1">_xll.RiskWeibull(Variables!J$14,Variables!K$14)</f>
        <v>106.03442111913807</v>
      </c>
      <c r="L70" s="18">
        <f t="shared" ca="1" si="6"/>
        <v>5388.2060962942505</v>
      </c>
      <c r="M70" s="22">
        <f t="shared" ca="1" si="7"/>
        <v>186.68463167022219</v>
      </c>
      <c r="N70" s="17" cm="1">
        <f t="array" aca="1" ref="N70" ca="1">_xll.RiskGamma(Variables!J$16,1/Variables!L$16)</f>
        <v>186.68463167022247</v>
      </c>
      <c r="O70" s="1">
        <f t="shared" ca="1" si="8"/>
        <v>5574.8907279644727</v>
      </c>
      <c r="P70" s="1" cm="1">
        <f t="array" aca="1" ref="P70" ca="1">_xll.RiskUniform(Variables!J$19,Variables!L$19)</f>
        <v>15.873964874705354</v>
      </c>
      <c r="Q70" s="18">
        <f t="shared" ca="1" si="9"/>
        <v>5590.7646928391778</v>
      </c>
      <c r="R70" s="17" cm="1">
        <f t="array" aca="1" ref="R70" ca="1">IF(A70&lt;=(FLOOR(INT(Variables!D$10) / _xll.RiskSimtable(Variables!D$13:D$14), 1)*_xll.RiskSimtable(Variables!D$13:D$14)),IF(R69=_xll.RiskSimtable(Variables!D$13:D$14),1,R69+1),"")</f>
        <v>1</v>
      </c>
      <c r="S70" s="22">
        <f t="shared" ca="1" si="10"/>
        <v>739.87269987961372</v>
      </c>
      <c r="T70" s="1">
        <f t="shared" ca="1" si="11"/>
        <v>5590.7646928391778</v>
      </c>
      <c r="U70" s="1" cm="1">
        <f t="array" aca="1" ref="U70" ca="1">IF(R70&lt;&gt;"",INDEX(T70:T177, MATCH(_xll.RiskSimtable(Variables!D$13:D$14),R70:R177,0))-T70,"")</f>
        <v>739.87269987961372</v>
      </c>
      <c r="V70" s="1" cm="1">
        <f t="array" aca="1" ref="V70" ca="1">IF(R70&lt;&gt;"",IF(MOD(R70,_xll.RiskSimtable(Variables!D$13:D$14))=0,Variables!D$15,0),"")</f>
        <v>0</v>
      </c>
      <c r="W70" s="1" cm="1">
        <f t="array" aca="1" ref="W70" ca="1">IF(R70&lt;&gt;"",IF(R70=_xll.RiskSimtable(Variables!D$13:D$14),T70+V70,0),"")</f>
        <v>0</v>
      </c>
      <c r="X70" s="18" cm="1">
        <f t="array" aca="1" ref="X70" ca="1">IF(R70&lt;&gt;"",INDEX(W70:W169,MATCH(_xll.RiskSimtable(Variables!D$13:D$14),R70:R169,0)),"")</f>
        <v>6450.6373927187915</v>
      </c>
      <c r="Y70" s="22">
        <f t="shared" ca="1" si="12"/>
        <v>90.440463719175568</v>
      </c>
      <c r="Z70" s="17" cm="1">
        <f t="array" aca="1" ref="Z70" ca="1">IF(R70&lt;&gt;"",IF(R70=1,_xll.RiskPert(Variables!J$21,Variables!K$21,Variables!L$21),0),"")</f>
        <v>90.440463719175298</v>
      </c>
      <c r="AA70" s="1">
        <f t="shared" ca="1" si="13"/>
        <v>6541.0778564379671</v>
      </c>
      <c r="AB70" s="1" cm="1">
        <f t="array" aca="1" ref="AB70" ca="1">IF(R70&lt;&gt;"",_xll.RiskUniform(Variables!J$23,Variables!L$23),"")</f>
        <v>28.399957506473051</v>
      </c>
      <c r="AC70" s="18">
        <f t="shared" ca="1" si="14"/>
        <v>6569.4778139444397</v>
      </c>
      <c r="AD70" s="24">
        <f ca="1">IF(R70&lt;&gt;"",IF(AC70&lt;Variables!D$9,AC70-C70,0),"")</f>
        <v>1906.8930719926966</v>
      </c>
      <c r="AE70" s="26">
        <f ca="1">IF(R70&lt;&gt;"",IF(AC70&lt;Variables!D$9,D70,0),"")</f>
        <v>567.46400997437468</v>
      </c>
      <c r="AF70" s="26">
        <f ca="1">IF(R70&lt;&gt;"",IF(AC70&lt;Variables!D$9,I70,0),"")</f>
        <v>0</v>
      </c>
      <c r="AG70" s="26">
        <f ca="1">IF(R70&lt;&gt;"",IF(AC70&lt;Variables!D$9,M70,0),"")</f>
        <v>186.68463167022219</v>
      </c>
      <c r="AH70" s="26">
        <f ca="1">IF(R70&lt;&gt;"",IF(AC70&lt;Variables!D$9,S70,0),"")</f>
        <v>739.87269987961372</v>
      </c>
      <c r="AI70" s="26">
        <f ca="1">IF(R70&lt;&gt;"",IF(AC70&lt;Variables!D$9,Y70,0),"")</f>
        <v>90.440463719175568</v>
      </c>
      <c r="AJ70" s="26">
        <f t="shared" ca="1" si="15"/>
        <v>1584.4618052433862</v>
      </c>
      <c r="AK70" s="26">
        <f t="shared" ca="1" si="16"/>
        <v>31.781551199878276</v>
      </c>
      <c r="AL70" s="26">
        <f t="shared" ca="1" si="17"/>
        <v>0</v>
      </c>
      <c r="AM70" s="4">
        <f ca="1">IF(AND(R70&lt;"",AC70&lt;Variables!D$9),AC70/(7*24*60),"")</f>
        <v>0.65173391011353565</v>
      </c>
      <c r="AN70" s="11">
        <f t="shared" ca="1" si="18"/>
        <v>1</v>
      </c>
      <c r="AO70" s="24" cm="1">
        <f t="array" aca="1" ref="AO70" ca="1">IF(R70&lt;&gt;"",_xll.RiskBinomial(1,Variables!D$16/100),0)</f>
        <v>0</v>
      </c>
    </row>
    <row r="71" spans="1:41" x14ac:dyDescent="0.35">
      <c r="A71" s="12">
        <v>42</v>
      </c>
      <c r="B71" s="17" cm="1">
        <f t="array" aca="1" ref="B71" ca="1">_xll.RiskExpon(Variables!M$8)</f>
        <v>105.88608280711998</v>
      </c>
      <c r="C71" s="18">
        <f t="shared" ca="1" si="0"/>
        <v>4768.4708247588633</v>
      </c>
      <c r="D71" s="22">
        <f t="shared" ca="1" si="1"/>
        <v>556.77895571675072</v>
      </c>
      <c r="E71" s="17" cm="1">
        <f t="array" aca="1" ref="E71" ca="1">_xll.RiskPert(Variables!J$10,Variables!K$10,Variables!L$10)</f>
        <v>43.078105300501115</v>
      </c>
      <c r="F71" s="1">
        <f t="shared" ca="1" si="2"/>
        <v>5325.249780475614</v>
      </c>
      <c r="G71" s="1" cm="1">
        <f t="array" aca="1" ref="G71" ca="1">_xll.RiskUniform(Variables!J$12,Variables!L$12)</f>
        <v>57.379536611471302</v>
      </c>
      <c r="H71" s="18">
        <f t="shared" ca="1" si="3"/>
        <v>5382.6293170870849</v>
      </c>
      <c r="I71" s="22">
        <f t="shared" ca="1" si="4"/>
        <v>0</v>
      </c>
      <c r="J71" s="17">
        <f t="shared" ca="1" si="5"/>
        <v>5382.6293170870849</v>
      </c>
      <c r="K71" s="1" cm="1">
        <f t="array" aca="1" ref="K71" ca="1">_xll.RiskWeibull(Variables!J$14,Variables!K$14)</f>
        <v>102.41163600127656</v>
      </c>
      <c r="L71" s="18">
        <f t="shared" ca="1" si="6"/>
        <v>5485.0409530883617</v>
      </c>
      <c r="M71" s="22">
        <f t="shared" ca="1" si="7"/>
        <v>109.79569534501934</v>
      </c>
      <c r="N71" s="17" cm="1">
        <f t="array" aca="1" ref="N71" ca="1">_xll.RiskGamma(Variables!J$16,1/Variables!L$16)</f>
        <v>109.79569534501894</v>
      </c>
      <c r="O71" s="1">
        <f t="shared" ca="1" si="8"/>
        <v>5594.836648433381</v>
      </c>
      <c r="P71" s="1" cm="1">
        <f t="array" aca="1" ref="P71" ca="1">_xll.RiskUniform(Variables!J$19,Variables!L$19)</f>
        <v>21.082912725846633</v>
      </c>
      <c r="Q71" s="18">
        <f t="shared" ca="1" si="9"/>
        <v>5615.9195611592277</v>
      </c>
      <c r="R71" s="17" cm="1">
        <f t="array" aca="1" ref="R71" ca="1">IF(A71&lt;=(FLOOR(INT(Variables!D$10) / _xll.RiskSimtable(Variables!D$13:D$14), 1)*_xll.RiskSimtable(Variables!D$13:D$14)),IF(R70=_xll.RiskSimtable(Variables!D$13:D$14),1,R70+1),"")</f>
        <v>2</v>
      </c>
      <c r="S71" s="22">
        <f t="shared" ca="1" si="10"/>
        <v>714.71783155956382</v>
      </c>
      <c r="T71" s="1">
        <f t="shared" ca="1" si="11"/>
        <v>5615.9195611592277</v>
      </c>
      <c r="U71" s="1" cm="1">
        <f t="array" aca="1" ref="U71" ca="1">IF(R71&lt;&gt;"",INDEX(T71:T178, MATCH(_xll.RiskSimtable(Variables!D$13:D$14),R71:R178,0))-T71,"")</f>
        <v>714.71783155956382</v>
      </c>
      <c r="V71" s="1" cm="1">
        <f t="array" aca="1" ref="V71" ca="1">IF(R71&lt;&gt;"",IF(MOD(R71,_xll.RiskSimtable(Variables!D$13:D$14))=0,Variables!D$15,0),"")</f>
        <v>0</v>
      </c>
      <c r="W71" s="1" cm="1">
        <f t="array" aca="1" ref="W71" ca="1">IF(R71&lt;&gt;"",IF(R71=_xll.RiskSimtable(Variables!D$13:D$14),T71+V71,0),"")</f>
        <v>0</v>
      </c>
      <c r="X71" s="18" cm="1">
        <f t="array" aca="1" ref="X71" ca="1">IF(R71&lt;&gt;"",INDEX(W71:W170,MATCH(_xll.RiskSimtable(Variables!D$13:D$14),R71:R170,0)),"")</f>
        <v>6450.6373927187915</v>
      </c>
      <c r="Y71" s="22">
        <f t="shared" ca="1" si="12"/>
        <v>118.84042122564824</v>
      </c>
      <c r="Z71" s="17" cm="1">
        <f t="array" aca="1" ref="Z71" ca="1">IF(R71&lt;&gt;"",IF(R71=1,_xll.RiskPert(Variables!J$21,Variables!K$21,Variables!L$21),0),"")</f>
        <v>0</v>
      </c>
      <c r="AA71" s="1">
        <f t="shared" ca="1" si="13"/>
        <v>6569.4778139444397</v>
      </c>
      <c r="AB71" s="1" cm="1">
        <f t="array" aca="1" ref="AB71" ca="1">IF(R71&lt;&gt;"",_xll.RiskUniform(Variables!J$23,Variables!L$23),"")</f>
        <v>24.995899669320512</v>
      </c>
      <c r="AC71" s="18">
        <f t="shared" ca="1" si="14"/>
        <v>6594.4737136137601</v>
      </c>
      <c r="AD71" s="24">
        <f ca="1">IF(R71&lt;&gt;"",IF(AC71&lt;Variables!D$9,AC71-C71,0),"")</f>
        <v>1826.0028888548968</v>
      </c>
      <c r="AE71" s="26">
        <f ca="1">IF(R71&lt;&gt;"",IF(AC71&lt;Variables!D$9,D71,0),"")</f>
        <v>556.77895571675072</v>
      </c>
      <c r="AF71" s="26">
        <f ca="1">IF(R71&lt;&gt;"",IF(AC71&lt;Variables!D$9,I71,0),"")</f>
        <v>0</v>
      </c>
      <c r="AG71" s="26">
        <f ca="1">IF(R71&lt;&gt;"",IF(AC71&lt;Variables!D$9,M71,0),"")</f>
        <v>109.79569534501934</v>
      </c>
      <c r="AH71" s="26">
        <f ca="1">IF(R71&lt;&gt;"",IF(AC71&lt;Variables!D$9,S71,0),"")</f>
        <v>714.71783155956382</v>
      </c>
      <c r="AI71" s="26">
        <f ca="1">IF(R71&lt;&gt;"",IF(AC71&lt;Variables!D$9,Y71,0),"")</f>
        <v>118.84042122564824</v>
      </c>
      <c r="AJ71" s="26">
        <f t="shared" ca="1" si="15"/>
        <v>1500.1329038469821</v>
      </c>
      <c r="AK71" s="26">
        <f t="shared" ca="1" si="16"/>
        <v>30.433381480914946</v>
      </c>
      <c r="AL71" s="26">
        <f t="shared" ca="1" si="17"/>
        <v>0</v>
      </c>
      <c r="AM71" s="4">
        <f ca="1">IF(AND(R71&lt;"",AC71&lt;Variables!D$9),AC71/(7*24*60),"")</f>
        <v>0.6542136620648572</v>
      </c>
      <c r="AN71" s="11">
        <f t="shared" ca="1" si="18"/>
        <v>1</v>
      </c>
      <c r="AO71" s="24" cm="1">
        <f t="array" aca="1" ref="AO71" ca="1">IF(R71&lt;&gt;"",_xll.RiskBinomial(1,Variables!D$16/100),0)</f>
        <v>0</v>
      </c>
    </row>
    <row r="72" spans="1:41" x14ac:dyDescent="0.35">
      <c r="A72" s="12">
        <v>43</v>
      </c>
      <c r="B72" s="17" cm="1">
        <f t="array" aca="1" ref="B72" ca="1">_xll.RiskExpon(Variables!M$8)</f>
        <v>194.23505009735442</v>
      </c>
      <c r="C72" s="18">
        <f t="shared" ca="1" si="0"/>
        <v>4962.7058748562176</v>
      </c>
      <c r="D72" s="22">
        <f t="shared" ca="1" si="1"/>
        <v>474.54093739347081</v>
      </c>
      <c r="E72" s="17" cm="1">
        <f t="array" aca="1" ref="E72" ca="1">_xll.RiskPert(Variables!J$10,Variables!K$10,Variables!L$10)</f>
        <v>54.617495162603348</v>
      </c>
      <c r="F72" s="1">
        <f t="shared" ca="1" si="2"/>
        <v>5437.2468122496884</v>
      </c>
      <c r="G72" s="1" cm="1">
        <f t="array" aca="1" ref="G72" ca="1">_xll.RiskUniform(Variables!J$12,Variables!L$12)</f>
        <v>61.278367585890699</v>
      </c>
      <c r="H72" s="18">
        <f t="shared" ca="1" si="3"/>
        <v>5498.5251798355794</v>
      </c>
      <c r="I72" s="22">
        <f t="shared" ca="1" si="4"/>
        <v>0</v>
      </c>
      <c r="J72" s="17">
        <f t="shared" ca="1" si="5"/>
        <v>5498.5251798355794</v>
      </c>
      <c r="K72" s="1" cm="1">
        <f t="array" aca="1" ref="K72" ca="1">_xll.RiskWeibull(Variables!J$14,Variables!K$14)</f>
        <v>89.050380845511683</v>
      </c>
      <c r="L72" s="18">
        <f t="shared" ca="1" si="6"/>
        <v>5587.5755606810908</v>
      </c>
      <c r="M72" s="22">
        <f t="shared" ca="1" si="7"/>
        <v>119.87105012952361</v>
      </c>
      <c r="N72" s="17" cm="1">
        <f t="array" aca="1" ref="N72" ca="1">_xll.RiskGamma(Variables!J$16,1/Variables!L$16)</f>
        <v>119.87105012952381</v>
      </c>
      <c r="O72" s="1">
        <f t="shared" ca="1" si="8"/>
        <v>5707.4466108106144</v>
      </c>
      <c r="P72" s="1" cm="1">
        <f t="array" aca="1" ref="P72" ca="1">_xll.RiskUniform(Variables!J$19,Variables!L$19)</f>
        <v>15.613057856633397</v>
      </c>
      <c r="Q72" s="18">
        <f t="shared" ca="1" si="9"/>
        <v>5723.0596686672479</v>
      </c>
      <c r="R72" s="17" cm="1">
        <f t="array" aca="1" ref="R72" ca="1">IF(A72&lt;=(FLOOR(INT(Variables!D$10) / _xll.RiskSimtable(Variables!D$13:D$14), 1)*_xll.RiskSimtable(Variables!D$13:D$14)),IF(R71=_xll.RiskSimtable(Variables!D$13:D$14),1,R71+1),"")</f>
        <v>3</v>
      </c>
      <c r="S72" s="22">
        <f t="shared" ca="1" si="10"/>
        <v>607.57772405154356</v>
      </c>
      <c r="T72" s="1">
        <f t="shared" ca="1" si="11"/>
        <v>5723.0596686672479</v>
      </c>
      <c r="U72" s="1" cm="1">
        <f t="array" aca="1" ref="U72" ca="1">IF(R72&lt;&gt;"",INDEX(T72:T179, MATCH(_xll.RiskSimtable(Variables!D$13:D$14),R72:R179,0))-T72,"")</f>
        <v>607.57772405154356</v>
      </c>
      <c r="V72" s="1" cm="1">
        <f t="array" aca="1" ref="V72" ca="1">IF(R72&lt;&gt;"",IF(MOD(R72,_xll.RiskSimtable(Variables!D$13:D$14))=0,Variables!D$15,0),"")</f>
        <v>0</v>
      </c>
      <c r="W72" s="1" cm="1">
        <f t="array" aca="1" ref="W72" ca="1">IF(R72&lt;&gt;"",IF(R72=_xll.RiskSimtable(Variables!D$13:D$14),T72+V72,0),"")</f>
        <v>0</v>
      </c>
      <c r="X72" s="18" cm="1">
        <f t="array" aca="1" ref="X72" ca="1">IF(R72&lt;&gt;"",INDEX(W72:W171,MATCH(_xll.RiskSimtable(Variables!D$13:D$14),R72:R171,0)),"")</f>
        <v>6450.6373927187915</v>
      </c>
      <c r="Y72" s="22">
        <f t="shared" ca="1" si="12"/>
        <v>143.83632089496859</v>
      </c>
      <c r="Z72" s="17" cm="1">
        <f t="array" aca="1" ref="Z72" ca="1">IF(R72&lt;&gt;"",IF(R72=1,_xll.RiskPert(Variables!J$21,Variables!K$21,Variables!L$21),0),"")</f>
        <v>0</v>
      </c>
      <c r="AA72" s="1">
        <f t="shared" ca="1" si="13"/>
        <v>6594.4737136137601</v>
      </c>
      <c r="AB72" s="1" cm="1">
        <f t="array" aca="1" ref="AB72" ca="1">IF(R72&lt;&gt;"",_xll.RiskUniform(Variables!J$23,Variables!L$23),"")</f>
        <v>26.035526502786091</v>
      </c>
      <c r="AC72" s="18">
        <f t="shared" ca="1" si="14"/>
        <v>6620.5092401165466</v>
      </c>
      <c r="AD72" s="24">
        <f ca="1">IF(R72&lt;&gt;"",IF(AC72&lt;Variables!D$9,AC72-C72,0),"")</f>
        <v>1657.803365260329</v>
      </c>
      <c r="AE72" s="26">
        <f ca="1">IF(R72&lt;&gt;"",IF(AC72&lt;Variables!D$9,D72,0),"")</f>
        <v>474.54093739347081</v>
      </c>
      <c r="AF72" s="26">
        <f ca="1">IF(R72&lt;&gt;"",IF(AC72&lt;Variables!D$9,I72,0),"")</f>
        <v>0</v>
      </c>
      <c r="AG72" s="26">
        <f ca="1">IF(R72&lt;&gt;"",IF(AC72&lt;Variables!D$9,M72,0),"")</f>
        <v>119.87105012952361</v>
      </c>
      <c r="AH72" s="26">
        <f ca="1">IF(R72&lt;&gt;"",IF(AC72&lt;Variables!D$9,S72,0),"")</f>
        <v>607.57772405154356</v>
      </c>
      <c r="AI72" s="26">
        <f ca="1">IF(R72&lt;&gt;"",IF(AC72&lt;Variables!D$9,Y72,0),"")</f>
        <v>143.83632089496859</v>
      </c>
      <c r="AJ72" s="26">
        <f t="shared" ca="1" si="15"/>
        <v>1345.8260324695066</v>
      </c>
      <c r="AK72" s="26">
        <f t="shared" ca="1" si="16"/>
        <v>27.630056087672148</v>
      </c>
      <c r="AL72" s="26">
        <f t="shared" ca="1" si="17"/>
        <v>0</v>
      </c>
      <c r="AM72" s="4">
        <f ca="1">IF(AND(R72&lt;"",AC72&lt;Variables!D$9),AC72/(7*24*60),"")</f>
        <v>0.65679655159886374</v>
      </c>
      <c r="AN72" s="11">
        <f t="shared" ca="1" si="18"/>
        <v>1</v>
      </c>
      <c r="AO72" s="24" cm="1">
        <f t="array" aca="1" ref="AO72" ca="1">IF(R72&lt;&gt;"",_xll.RiskBinomial(1,Variables!D$16/100),0)</f>
        <v>0</v>
      </c>
    </row>
    <row r="73" spans="1:41" x14ac:dyDescent="0.35">
      <c r="A73" s="12">
        <v>44</v>
      </c>
      <c r="B73" s="17" cm="1">
        <f t="array" aca="1" ref="B73" ca="1">_xll.RiskExpon(Variables!M$8)</f>
        <v>190.93488599201584</v>
      </c>
      <c r="C73" s="18">
        <f t="shared" ca="1" si="0"/>
        <v>5153.6407608482332</v>
      </c>
      <c r="D73" s="22">
        <f t="shared" ca="1" si="1"/>
        <v>391.75375885456924</v>
      </c>
      <c r="E73" s="17" cm="1">
        <f t="array" aca="1" ref="E73" ca="1">_xll.RiskPert(Variables!J$10,Variables!K$10,Variables!L$10)</f>
        <v>46.869339867223147</v>
      </c>
      <c r="F73" s="1">
        <f t="shared" ca="1" si="2"/>
        <v>5545.3945197028024</v>
      </c>
      <c r="G73" s="1" cm="1">
        <f t="array" aca="1" ref="G73" ca="1">_xll.RiskUniform(Variables!J$12,Variables!L$12)</f>
        <v>54.122704844107531</v>
      </c>
      <c r="H73" s="18">
        <f t="shared" ca="1" si="3"/>
        <v>5599.5172245469103</v>
      </c>
      <c r="I73" s="22">
        <f t="shared" ca="1" si="4"/>
        <v>0</v>
      </c>
      <c r="J73" s="17">
        <f t="shared" ca="1" si="5"/>
        <v>5599.5172245469103</v>
      </c>
      <c r="K73" s="1" cm="1">
        <f t="array" aca="1" ref="K73" ca="1">_xll.RiskWeibull(Variables!J$14,Variables!K$14)</f>
        <v>86.749120555931583</v>
      </c>
      <c r="L73" s="18">
        <f t="shared" ca="1" si="6"/>
        <v>5686.266345102842</v>
      </c>
      <c r="M73" s="22">
        <f t="shared" ca="1" si="7"/>
        <v>142.49772676165048</v>
      </c>
      <c r="N73" s="17" cm="1">
        <f t="array" aca="1" ref="N73" ca="1">_xll.RiskGamma(Variables!J$16,1/Variables!L$16)</f>
        <v>142.49772676165065</v>
      </c>
      <c r="O73" s="1">
        <f t="shared" ca="1" si="8"/>
        <v>5828.7640718644925</v>
      </c>
      <c r="P73" s="1" cm="1">
        <f t="array" aca="1" ref="P73" ca="1">_xll.RiskUniform(Variables!J$19,Variables!L$19)</f>
        <v>19.30961124390538</v>
      </c>
      <c r="Q73" s="18">
        <f t="shared" ca="1" si="9"/>
        <v>5848.0736831083977</v>
      </c>
      <c r="R73" s="17" cm="1">
        <f t="array" aca="1" ref="R73" ca="1">IF(A73&lt;=(FLOOR(INT(Variables!D$10) / _xll.RiskSimtable(Variables!D$13:D$14), 1)*_xll.RiskSimtable(Variables!D$13:D$14)),IF(R72=_xll.RiskSimtable(Variables!D$13:D$14),1,R72+1),"")</f>
        <v>4</v>
      </c>
      <c r="S73" s="22">
        <f t="shared" ca="1" si="10"/>
        <v>482.56370961039374</v>
      </c>
      <c r="T73" s="1">
        <f t="shared" ca="1" si="11"/>
        <v>5848.0736831083977</v>
      </c>
      <c r="U73" s="1" cm="1">
        <f t="array" aca="1" ref="U73" ca="1">IF(R73&lt;&gt;"",INDEX(T73:T180, MATCH(_xll.RiskSimtable(Variables!D$13:D$14),R73:R180,0))-T73,"")</f>
        <v>482.56370961039374</v>
      </c>
      <c r="V73" s="1" cm="1">
        <f t="array" aca="1" ref="V73" ca="1">IF(R73&lt;&gt;"",IF(MOD(R73,_xll.RiskSimtable(Variables!D$13:D$14))=0,Variables!D$15,0),"")</f>
        <v>0</v>
      </c>
      <c r="W73" s="1" cm="1">
        <f t="array" aca="1" ref="W73" ca="1">IF(R73&lt;&gt;"",IF(R73=_xll.RiskSimtable(Variables!D$13:D$14),T73+V73,0),"")</f>
        <v>0</v>
      </c>
      <c r="X73" s="18" cm="1">
        <f t="array" aca="1" ref="X73" ca="1">IF(R73&lt;&gt;"",INDEX(W73:W172,MATCH(_xll.RiskSimtable(Variables!D$13:D$14),R73:R172,0)),"")</f>
        <v>6450.6373927187915</v>
      </c>
      <c r="Y73" s="22">
        <f t="shared" ca="1" si="12"/>
        <v>169.87184739775512</v>
      </c>
      <c r="Z73" s="17" cm="1">
        <f t="array" aca="1" ref="Z73" ca="1">IF(R73&lt;&gt;"",IF(R73=1,_xll.RiskPert(Variables!J$21,Variables!K$21,Variables!L$21),0),"")</f>
        <v>0</v>
      </c>
      <c r="AA73" s="1">
        <f t="shared" ca="1" si="13"/>
        <v>6620.5092401165466</v>
      </c>
      <c r="AB73" s="1" cm="1">
        <f t="array" aca="1" ref="AB73" ca="1">IF(R73&lt;&gt;"",_xll.RiskUniform(Variables!J$23,Variables!L$23),"")</f>
        <v>23.405500017403355</v>
      </c>
      <c r="AC73" s="18">
        <f t="shared" ca="1" si="14"/>
        <v>6643.9147401339496</v>
      </c>
      <c r="AD73" s="24">
        <f ca="1">IF(R73&lt;&gt;"",IF(AC73&lt;Variables!D$9,AC73-C73,0),"")</f>
        <v>1490.2739792857165</v>
      </c>
      <c r="AE73" s="26">
        <f ca="1">IF(R73&lt;&gt;"",IF(AC73&lt;Variables!D$9,D73,0),"")</f>
        <v>391.75375885456924</v>
      </c>
      <c r="AF73" s="26">
        <f ca="1">IF(R73&lt;&gt;"",IF(AC73&lt;Variables!D$9,I73,0),"")</f>
        <v>0</v>
      </c>
      <c r="AG73" s="26">
        <f ca="1">IF(R73&lt;&gt;"",IF(AC73&lt;Variables!D$9,M73,0),"")</f>
        <v>142.49772676165048</v>
      </c>
      <c r="AH73" s="26">
        <f ca="1">IF(R73&lt;&gt;"",IF(AC73&lt;Variables!D$9,S73,0),"")</f>
        <v>482.56370961039374</v>
      </c>
      <c r="AI73" s="26">
        <f ca="1">IF(R73&lt;&gt;"",IF(AC73&lt;Variables!D$9,Y73,0),"")</f>
        <v>169.87184739775512</v>
      </c>
      <c r="AJ73" s="26">
        <f t="shared" ca="1" si="15"/>
        <v>1186.6870426243686</v>
      </c>
      <c r="AK73" s="26">
        <f t="shared" ca="1" si="16"/>
        <v>24.837899654761941</v>
      </c>
      <c r="AL73" s="26">
        <f t="shared" ca="1" si="17"/>
        <v>0</v>
      </c>
      <c r="AM73" s="4">
        <f ca="1">IF(AND(R73&lt;"",AC73&lt;Variables!D$9),AC73/(7*24*60),"")</f>
        <v>0.65911852580693941</v>
      </c>
      <c r="AN73" s="11">
        <f t="shared" ca="1" si="18"/>
        <v>1</v>
      </c>
      <c r="AO73" s="24" cm="1">
        <f t="array" aca="1" ref="AO73" ca="1">IF(R73&lt;&gt;"",_xll.RiskBinomial(1,Variables!D$16/100),0)</f>
        <v>0</v>
      </c>
    </row>
    <row r="74" spans="1:41" x14ac:dyDescent="0.35">
      <c r="A74" s="12">
        <v>45</v>
      </c>
      <c r="B74" s="17" cm="1">
        <f t="array" aca="1" ref="B74" ca="1">_xll.RiskExpon(Variables!M$8)</f>
        <v>24.534144872873895</v>
      </c>
      <c r="C74" s="18">
        <f t="shared" ca="1" si="0"/>
        <v>5178.1749057211073</v>
      </c>
      <c r="D74" s="22">
        <f t="shared" ca="1" si="1"/>
        <v>475.71790369527116</v>
      </c>
      <c r="E74" s="17" cm="1">
        <f t="array" aca="1" ref="E74" ca="1">_xll.RiskPert(Variables!J$10,Variables!K$10,Variables!L$10)</f>
        <v>54.375584869468412</v>
      </c>
      <c r="F74" s="1">
        <f t="shared" ca="1" si="2"/>
        <v>5653.8928094163784</v>
      </c>
      <c r="G74" s="1" cm="1">
        <f t="array" aca="1" ref="G74" ca="1">_xll.RiskUniform(Variables!J$12,Variables!L$12)</f>
        <v>58.762334037074027</v>
      </c>
      <c r="H74" s="18">
        <f t="shared" ca="1" si="3"/>
        <v>5712.6551434534522</v>
      </c>
      <c r="I74" s="22">
        <f t="shared" ca="1" si="4"/>
        <v>0</v>
      </c>
      <c r="J74" s="17">
        <f t="shared" ca="1" si="5"/>
        <v>5712.6551434534522</v>
      </c>
      <c r="K74" s="1" cm="1">
        <f t="array" aca="1" ref="K74" ca="1">_xll.RiskWeibull(Variables!J$14,Variables!K$14)</f>
        <v>98.999979383237616</v>
      </c>
      <c r="L74" s="18">
        <f t="shared" ca="1" si="6"/>
        <v>5811.6551228366898</v>
      </c>
      <c r="M74" s="22">
        <f t="shared" ca="1" si="7"/>
        <v>87.633544622685804</v>
      </c>
      <c r="N74" s="17" cm="1">
        <f t="array" aca="1" ref="N74" ca="1">_xll.RiskGamma(Variables!J$16,1/Variables!L$16)</f>
        <v>87.633544622685619</v>
      </c>
      <c r="O74" s="1">
        <f t="shared" ca="1" si="8"/>
        <v>5899.2886674593756</v>
      </c>
      <c r="P74" s="1" cm="1">
        <f t="array" aca="1" ref="P74" ca="1">_xll.RiskUniform(Variables!J$19,Variables!L$19)</f>
        <v>16.29004995219934</v>
      </c>
      <c r="Q74" s="18">
        <f t="shared" ca="1" si="9"/>
        <v>5915.5787174115749</v>
      </c>
      <c r="R74" s="17" cm="1">
        <f t="array" aca="1" ref="R74" ca="1">IF(A74&lt;=(FLOOR(INT(Variables!D$10) / _xll.RiskSimtable(Variables!D$13:D$14), 1)*_xll.RiskSimtable(Variables!D$13:D$14)),IF(R73=_xll.RiskSimtable(Variables!D$13:D$14),1,R73+1),"")</f>
        <v>5</v>
      </c>
      <c r="S74" s="22">
        <f t="shared" ca="1" si="10"/>
        <v>415.05867530721662</v>
      </c>
      <c r="T74" s="1">
        <f t="shared" ca="1" si="11"/>
        <v>5915.5787174115749</v>
      </c>
      <c r="U74" s="1" cm="1">
        <f t="array" aca="1" ref="U74" ca="1">IF(R74&lt;&gt;"",INDEX(T74:T181, MATCH(_xll.RiskSimtable(Variables!D$13:D$14),R74:R181,0))-T74,"")</f>
        <v>415.05867530721662</v>
      </c>
      <c r="V74" s="1" cm="1">
        <f t="array" aca="1" ref="V74" ca="1">IF(R74&lt;&gt;"",IF(MOD(R74,_xll.RiskSimtable(Variables!D$13:D$14))=0,Variables!D$15,0),"")</f>
        <v>0</v>
      </c>
      <c r="W74" s="1" cm="1">
        <f t="array" aca="1" ref="W74" ca="1">IF(R74&lt;&gt;"",IF(R74=_xll.RiskSimtable(Variables!D$13:D$14),T74+V74,0),"")</f>
        <v>0</v>
      </c>
      <c r="X74" s="18" cm="1">
        <f t="array" aca="1" ref="X74" ca="1">IF(R74&lt;&gt;"",INDEX(W74:W173,MATCH(_xll.RiskSimtable(Variables!D$13:D$14),R74:R173,0)),"")</f>
        <v>6450.6373927187915</v>
      </c>
      <c r="Y74" s="22">
        <f t="shared" ca="1" si="12"/>
        <v>193.27734741515815</v>
      </c>
      <c r="Z74" s="17" cm="1">
        <f t="array" aca="1" ref="Z74" ca="1">IF(R74&lt;&gt;"",IF(R74=1,_xll.RiskPert(Variables!J$21,Variables!K$21,Variables!L$21),0),"")</f>
        <v>0</v>
      </c>
      <c r="AA74" s="1">
        <f t="shared" ca="1" si="13"/>
        <v>6643.9147401339496</v>
      </c>
      <c r="AB74" s="1" cm="1">
        <f t="array" aca="1" ref="AB74" ca="1">IF(R74&lt;&gt;"",_xll.RiskUniform(Variables!J$23,Variables!L$23),"")</f>
        <v>20.707387334180606</v>
      </c>
      <c r="AC74" s="18">
        <f t="shared" ca="1" si="14"/>
        <v>6664.6221274681302</v>
      </c>
      <c r="AD74" s="24">
        <f ca="1">IF(R74&lt;&gt;"",IF(AC74&lt;Variables!D$9,AC74-C74,0),"")</f>
        <v>1486.4472217470229</v>
      </c>
      <c r="AE74" s="26">
        <f ca="1">IF(R74&lt;&gt;"",IF(AC74&lt;Variables!D$9,D74,0),"")</f>
        <v>475.71790369527116</v>
      </c>
      <c r="AF74" s="26">
        <f ca="1">IF(R74&lt;&gt;"",IF(AC74&lt;Variables!D$9,I74,0),"")</f>
        <v>0</v>
      </c>
      <c r="AG74" s="26">
        <f ca="1">IF(R74&lt;&gt;"",IF(AC74&lt;Variables!D$9,M74,0),"")</f>
        <v>87.633544622685804</v>
      </c>
      <c r="AH74" s="26">
        <f ca="1">IF(R74&lt;&gt;"",IF(AC74&lt;Variables!D$9,S74,0),"")</f>
        <v>415.05867530721662</v>
      </c>
      <c r="AI74" s="26">
        <f ca="1">IF(R74&lt;&gt;"",IF(AC74&lt;Variables!D$9,Y74,0),"")</f>
        <v>193.27734741515815</v>
      </c>
      <c r="AJ74" s="26">
        <f t="shared" ca="1" si="15"/>
        <v>1171.6874710403317</v>
      </c>
      <c r="AK74" s="26">
        <f t="shared" ca="1" si="16"/>
        <v>24.774120362450383</v>
      </c>
      <c r="AL74" s="26">
        <f t="shared" ca="1" si="17"/>
        <v>0</v>
      </c>
      <c r="AM74" s="4">
        <f ca="1">IF(AND(R74&lt;"",AC74&lt;Variables!D$9),AC74/(7*24*60),"")</f>
        <v>0.66117283010596528</v>
      </c>
      <c r="AN74" s="11">
        <f t="shared" ca="1" si="18"/>
        <v>1</v>
      </c>
      <c r="AO74" s="24" cm="1">
        <f t="array" aca="1" ref="AO74" ca="1">IF(R74&lt;&gt;"",_xll.RiskBinomial(1,Variables!D$16/100),0)</f>
        <v>0</v>
      </c>
    </row>
    <row r="75" spans="1:41" x14ac:dyDescent="0.35">
      <c r="A75" s="12">
        <v>46</v>
      </c>
      <c r="B75" s="17" cm="1">
        <f t="array" aca="1" ref="B75" ca="1">_xll.RiskExpon(Variables!M$8)</f>
        <v>6.1997462180626197</v>
      </c>
      <c r="C75" s="18">
        <f t="shared" ca="1" si="0"/>
        <v>5184.3746519391698</v>
      </c>
      <c r="D75" s="22">
        <f t="shared" ca="1" si="1"/>
        <v>575.65994066097937</v>
      </c>
      <c r="E75" s="17" cm="1">
        <f t="array" aca="1" ref="E75" ca="1">_xll.RiskPert(Variables!J$10,Variables!K$10,Variables!L$10)</f>
        <v>47.379449146696594</v>
      </c>
      <c r="F75" s="1">
        <f t="shared" ca="1" si="2"/>
        <v>5760.0345926001492</v>
      </c>
      <c r="G75" s="1" cm="1">
        <f t="array" aca="1" ref="G75" ca="1">_xll.RiskUniform(Variables!J$12,Variables!L$12)</f>
        <v>67.477894158924514</v>
      </c>
      <c r="H75" s="18">
        <f t="shared" ca="1" si="3"/>
        <v>5827.5124867590739</v>
      </c>
      <c r="I75" s="22">
        <f t="shared" ca="1" si="4"/>
        <v>0</v>
      </c>
      <c r="J75" s="17">
        <f t="shared" ca="1" si="5"/>
        <v>5827.5124867590739</v>
      </c>
      <c r="K75" s="1" cm="1">
        <f t="array" aca="1" ref="K75" ca="1">_xll.RiskWeibull(Variables!J$14,Variables!K$14)</f>
        <v>93.073356598662699</v>
      </c>
      <c r="L75" s="18">
        <f t="shared" ca="1" si="6"/>
        <v>5920.5858433577368</v>
      </c>
      <c r="M75" s="22">
        <f t="shared" ca="1" si="7"/>
        <v>105.85722241043914</v>
      </c>
      <c r="N75" s="17" cm="1">
        <f t="array" aca="1" ref="N75" ca="1">_xll.RiskGamma(Variables!J$16,1/Variables!L$16)</f>
        <v>105.85722241043953</v>
      </c>
      <c r="O75" s="1">
        <f t="shared" ca="1" si="8"/>
        <v>6026.443065768176</v>
      </c>
      <c r="P75" s="1" cm="1">
        <f t="array" aca="1" ref="P75" ca="1">_xll.RiskUniform(Variables!J$19,Variables!L$19)</f>
        <v>21.41807420642963</v>
      </c>
      <c r="Q75" s="18">
        <f t="shared" ca="1" si="9"/>
        <v>6047.861139974606</v>
      </c>
      <c r="R75" s="17" cm="1">
        <f t="array" aca="1" ref="R75" ca="1">IF(A75&lt;=(FLOOR(INT(Variables!D$10) / _xll.RiskSimtable(Variables!D$13:D$14), 1)*_xll.RiskSimtable(Variables!D$13:D$14)),IF(R74=_xll.RiskSimtable(Variables!D$13:D$14),1,R74+1),"")</f>
        <v>6</v>
      </c>
      <c r="S75" s="22">
        <f t="shared" ca="1" si="10"/>
        <v>282.77625274418551</v>
      </c>
      <c r="T75" s="1">
        <f t="shared" ca="1" si="11"/>
        <v>6047.861139974606</v>
      </c>
      <c r="U75" s="1" cm="1">
        <f t="array" aca="1" ref="U75" ca="1">IF(R75&lt;&gt;"",INDEX(T75:T182, MATCH(_xll.RiskSimtable(Variables!D$13:D$14),R75:R182,0))-T75,"")</f>
        <v>282.77625274418551</v>
      </c>
      <c r="V75" s="1" cm="1">
        <f t="array" aca="1" ref="V75" ca="1">IF(R75&lt;&gt;"",IF(MOD(R75,_xll.RiskSimtable(Variables!D$13:D$14))=0,Variables!D$15,0),"")</f>
        <v>0</v>
      </c>
      <c r="W75" s="1" cm="1">
        <f t="array" aca="1" ref="W75" ca="1">IF(R75&lt;&gt;"",IF(R75=_xll.RiskSimtable(Variables!D$13:D$14),T75+V75,0),"")</f>
        <v>0</v>
      </c>
      <c r="X75" s="18" cm="1">
        <f t="array" aca="1" ref="X75" ca="1">IF(R75&lt;&gt;"",INDEX(W75:W174,MATCH(_xll.RiskSimtable(Variables!D$13:D$14),R75:R174,0)),"")</f>
        <v>6450.6373927187915</v>
      </c>
      <c r="Y75" s="22">
        <f t="shared" ca="1" si="12"/>
        <v>213.98473474933871</v>
      </c>
      <c r="Z75" s="17" cm="1">
        <f t="array" aca="1" ref="Z75" ca="1">IF(R75&lt;&gt;"",IF(R75=1,_xll.RiskPert(Variables!J$21,Variables!K$21,Variables!L$21),0),"")</f>
        <v>0</v>
      </c>
      <c r="AA75" s="1">
        <f t="shared" ca="1" si="13"/>
        <v>6664.6221274681302</v>
      </c>
      <c r="AB75" s="1" cm="1">
        <f t="array" aca="1" ref="AB75" ca="1">IF(R75&lt;&gt;"",_xll.RiskUniform(Variables!J$23,Variables!L$23),"")</f>
        <v>24.289344615683572</v>
      </c>
      <c r="AC75" s="18">
        <f t="shared" ca="1" si="14"/>
        <v>6688.9114720838134</v>
      </c>
      <c r="AD75" s="24">
        <f ca="1">IF(R75&lt;&gt;"",IF(AC75&lt;Variables!D$9,AC75-C75,0),"")</f>
        <v>1504.5368201446436</v>
      </c>
      <c r="AE75" s="26">
        <f ca="1">IF(R75&lt;&gt;"",IF(AC75&lt;Variables!D$9,D75,0),"")</f>
        <v>575.65994066097937</v>
      </c>
      <c r="AF75" s="26">
        <f ca="1">IF(R75&lt;&gt;"",IF(AC75&lt;Variables!D$9,I75,0),"")</f>
        <v>0</v>
      </c>
      <c r="AG75" s="26">
        <f ca="1">IF(R75&lt;&gt;"",IF(AC75&lt;Variables!D$9,M75,0),"")</f>
        <v>105.85722241043914</v>
      </c>
      <c r="AH75" s="26">
        <f ca="1">IF(R75&lt;&gt;"",IF(AC75&lt;Variables!D$9,S75,0),"")</f>
        <v>282.77625274418551</v>
      </c>
      <c r="AI75" s="26">
        <f ca="1">IF(R75&lt;&gt;"",IF(AC75&lt;Variables!D$9,Y75,0),"")</f>
        <v>213.98473474933871</v>
      </c>
      <c r="AJ75" s="26">
        <f t="shared" ca="1" si="15"/>
        <v>1178.2781505649427</v>
      </c>
      <c r="AK75" s="26">
        <f t="shared" ca="1" si="16"/>
        <v>25.075613669077391</v>
      </c>
      <c r="AL75" s="26">
        <f t="shared" ca="1" si="17"/>
        <v>0</v>
      </c>
      <c r="AM75" s="4">
        <f ca="1">IF(AND(R75&lt;"",AC75&lt;Variables!D$9),AC75/(7*24*60),"")</f>
        <v>0.6635824873099021</v>
      </c>
      <c r="AN75" s="11">
        <f t="shared" ca="1" si="18"/>
        <v>1</v>
      </c>
      <c r="AO75" s="24" cm="1">
        <f t="array" aca="1" ref="AO75" ca="1">IF(R75&lt;&gt;"",_xll.RiskBinomial(1,Variables!D$16/100),0)</f>
        <v>0</v>
      </c>
    </row>
    <row r="76" spans="1:41" x14ac:dyDescent="0.35">
      <c r="A76" s="12">
        <v>47</v>
      </c>
      <c r="B76" s="17" cm="1">
        <f t="array" aca="1" ref="B76" ca="1">_xll.RiskExpon(Variables!M$8)</f>
        <v>14.403212100340982</v>
      </c>
      <c r="C76" s="18">
        <f t="shared" ca="1" si="0"/>
        <v>5198.7778640395109</v>
      </c>
      <c r="D76" s="22">
        <f t="shared" ca="1" si="1"/>
        <v>692.48781094904007</v>
      </c>
      <c r="E76" s="17" cm="1">
        <f t="array" aca="1" ref="E76" ca="1">_xll.RiskPert(Variables!J$10,Variables!K$10,Variables!L$10)</f>
        <v>63.753188229476791</v>
      </c>
      <c r="F76" s="1">
        <f t="shared" ca="1" si="2"/>
        <v>5891.2656749885509</v>
      </c>
      <c r="G76" s="1" cm="1">
        <f t="array" aca="1" ref="G76" ca="1">_xll.RiskUniform(Variables!J$12,Variables!L$12)</f>
        <v>58.675987570005866</v>
      </c>
      <c r="H76" s="18">
        <f t="shared" ca="1" si="3"/>
        <v>5949.9416625585563</v>
      </c>
      <c r="I76" s="22">
        <f t="shared" ca="1" si="4"/>
        <v>0</v>
      </c>
      <c r="J76" s="17">
        <f t="shared" ca="1" si="5"/>
        <v>5949.9416625585563</v>
      </c>
      <c r="K76" s="1" cm="1">
        <f t="array" aca="1" ref="K76" ca="1">_xll.RiskWeibull(Variables!J$14,Variables!K$14)</f>
        <v>105.42865865617908</v>
      </c>
      <c r="L76" s="18">
        <f t="shared" ca="1" si="6"/>
        <v>6055.3703212147357</v>
      </c>
      <c r="M76" s="22">
        <f t="shared" ca="1" si="7"/>
        <v>44.72457398795359</v>
      </c>
      <c r="N76" s="17" cm="1">
        <f t="array" aca="1" ref="N76" ca="1">_xll.RiskGamma(Variables!J$16,1/Variables!L$16)</f>
        <v>44.724573987953676</v>
      </c>
      <c r="O76" s="1">
        <f t="shared" ca="1" si="8"/>
        <v>6100.0948952026893</v>
      </c>
      <c r="P76" s="1" cm="1">
        <f t="array" aca="1" ref="P76" ca="1">_xll.RiskUniform(Variables!J$19,Variables!L$19)</f>
        <v>15.82605632290254</v>
      </c>
      <c r="Q76" s="18">
        <f t="shared" ca="1" si="9"/>
        <v>6115.9209515255916</v>
      </c>
      <c r="R76" s="17" cm="1">
        <f t="array" aca="1" ref="R76" ca="1">IF(A76&lt;=(FLOOR(INT(Variables!D$10) / _xll.RiskSimtable(Variables!D$13:D$14), 1)*_xll.RiskSimtable(Variables!D$13:D$14)),IF(R75=_xll.RiskSimtable(Variables!D$13:D$14),1,R75+1),"")</f>
        <v>7</v>
      </c>
      <c r="S76" s="22">
        <f t="shared" ca="1" si="10"/>
        <v>214.7164411931999</v>
      </c>
      <c r="T76" s="1">
        <f t="shared" ca="1" si="11"/>
        <v>6115.9209515255916</v>
      </c>
      <c r="U76" s="1" cm="1">
        <f t="array" aca="1" ref="U76" ca="1">IF(R76&lt;&gt;"",INDEX(T76:T183, MATCH(_xll.RiskSimtable(Variables!D$13:D$14),R76:R183,0))-T76,"")</f>
        <v>214.7164411931999</v>
      </c>
      <c r="V76" s="1" cm="1">
        <f t="array" aca="1" ref="V76" ca="1">IF(R76&lt;&gt;"",IF(MOD(R76,_xll.RiskSimtable(Variables!D$13:D$14))=0,Variables!D$15,0),"")</f>
        <v>0</v>
      </c>
      <c r="W76" s="1" cm="1">
        <f t="array" aca="1" ref="W76" ca="1">IF(R76&lt;&gt;"",IF(R76=_xll.RiskSimtable(Variables!D$13:D$14),T76+V76,0),"")</f>
        <v>0</v>
      </c>
      <c r="X76" s="18" cm="1">
        <f t="array" aca="1" ref="X76" ca="1">IF(R76&lt;&gt;"",INDEX(W76:W175,MATCH(_xll.RiskSimtable(Variables!D$13:D$14),R76:R175,0)),"")</f>
        <v>6450.6373927187915</v>
      </c>
      <c r="Y76" s="22">
        <f t="shared" ca="1" si="12"/>
        <v>238.27407936502186</v>
      </c>
      <c r="Z76" s="17" cm="1">
        <f t="array" aca="1" ref="Z76" ca="1">IF(R76&lt;&gt;"",IF(R76=1,_xll.RiskPert(Variables!J$21,Variables!K$21,Variables!L$21),0),"")</f>
        <v>0</v>
      </c>
      <c r="AA76" s="1">
        <f t="shared" ca="1" si="13"/>
        <v>6688.9114720838134</v>
      </c>
      <c r="AB76" s="1" cm="1">
        <f t="array" aca="1" ref="AB76" ca="1">IF(R76&lt;&gt;"",_xll.RiskUniform(Variables!J$23,Variables!L$23),"")</f>
        <v>27.481545799945486</v>
      </c>
      <c r="AC76" s="18">
        <f t="shared" ca="1" si="14"/>
        <v>6716.3930178837591</v>
      </c>
      <c r="AD76" s="24">
        <f ca="1">IF(R76&lt;&gt;"",IF(AC76&lt;Variables!D$9,AC76-C76,0),"")</f>
        <v>1517.6151538442482</v>
      </c>
      <c r="AE76" s="26">
        <f ca="1">IF(R76&lt;&gt;"",IF(AC76&lt;Variables!D$9,D76,0),"")</f>
        <v>692.48781094904007</v>
      </c>
      <c r="AF76" s="26">
        <f ca="1">IF(R76&lt;&gt;"",IF(AC76&lt;Variables!D$9,I76,0),"")</f>
        <v>0</v>
      </c>
      <c r="AG76" s="26">
        <f ca="1">IF(R76&lt;&gt;"",IF(AC76&lt;Variables!D$9,M76,0),"")</f>
        <v>44.72457398795359</v>
      </c>
      <c r="AH76" s="26">
        <f ca="1">IF(R76&lt;&gt;"",IF(AC76&lt;Variables!D$9,S76,0),"")</f>
        <v>214.7164411931999</v>
      </c>
      <c r="AI76" s="26">
        <f ca="1">IF(R76&lt;&gt;"",IF(AC76&lt;Variables!D$9,Y76,0),"")</f>
        <v>238.27407936502186</v>
      </c>
      <c r="AJ76" s="26">
        <f t="shared" ca="1" si="15"/>
        <v>1190.2029054952154</v>
      </c>
      <c r="AK76" s="26">
        <f t="shared" ca="1" si="16"/>
        <v>25.293585897404135</v>
      </c>
      <c r="AL76" s="26">
        <f t="shared" ca="1" si="17"/>
        <v>0</v>
      </c>
      <c r="AM76" s="4">
        <f ca="1">IF(AND(R76&lt;"",AC76&lt;Variables!D$9),AC76/(7*24*60),"")</f>
        <v>0.66630883113926176</v>
      </c>
      <c r="AN76" s="11">
        <f t="shared" ca="1" si="18"/>
        <v>1</v>
      </c>
      <c r="AO76" s="24" cm="1">
        <f t="array" aca="1" ref="AO76" ca="1">IF(R76&lt;&gt;"",_xll.RiskBinomial(1,Variables!D$16/100),0)</f>
        <v>0</v>
      </c>
    </row>
    <row r="77" spans="1:41" x14ac:dyDescent="0.35">
      <c r="A77" s="12">
        <v>48</v>
      </c>
      <c r="B77" s="17" cm="1">
        <f t="array" aca="1" ref="B77" ca="1">_xll.RiskExpon(Variables!M$8)</f>
        <v>386.28065439440542</v>
      </c>
      <c r="C77" s="18">
        <f t="shared" ca="1" si="0"/>
        <v>5585.0585184339161</v>
      </c>
      <c r="D77" s="22">
        <f t="shared" ca="1" si="1"/>
        <v>418.41112299362703</v>
      </c>
      <c r="E77" s="17" cm="1">
        <f t="array" aca="1" ref="E77" ca="1">_xll.RiskPert(Variables!J$10,Variables!K$10,Variables!L$10)</f>
        <v>53.527978868986523</v>
      </c>
      <c r="F77" s="1">
        <f t="shared" ca="1" si="2"/>
        <v>6003.4696414275431</v>
      </c>
      <c r="G77" s="1" cm="1">
        <f t="array" aca="1" ref="G77" ca="1">_xll.RiskUniform(Variables!J$12,Variables!L$12)</f>
        <v>57.225285004955566</v>
      </c>
      <c r="H77" s="18">
        <f t="shared" ca="1" si="3"/>
        <v>6060.6949264324985</v>
      </c>
      <c r="I77" s="22">
        <f t="shared" ca="1" si="4"/>
        <v>0</v>
      </c>
      <c r="J77" s="17">
        <f t="shared" ca="1" si="5"/>
        <v>6060.6949264324985</v>
      </c>
      <c r="K77" s="1" cm="1">
        <f t="array" aca="1" ref="K77" ca="1">_xll.RiskWeibull(Variables!J$14,Variables!K$14)</f>
        <v>103.76585773173916</v>
      </c>
      <c r="L77" s="18">
        <f t="shared" ca="1" si="6"/>
        <v>6164.4607841642373</v>
      </c>
      <c r="M77" s="22">
        <f t="shared" ca="1" si="7"/>
        <v>147.78179144246587</v>
      </c>
      <c r="N77" s="17" cm="1">
        <f t="array" aca="1" ref="N77" ca="1">_xll.RiskGamma(Variables!J$16,1/Variables!L$16)</f>
        <v>147.78179144246619</v>
      </c>
      <c r="O77" s="1">
        <f t="shared" ca="1" si="8"/>
        <v>6312.2425756067032</v>
      </c>
      <c r="P77" s="1" cm="1">
        <f t="array" aca="1" ref="P77" ca="1">_xll.RiskUniform(Variables!J$19,Variables!L$19)</f>
        <v>18.394817112088305</v>
      </c>
      <c r="Q77" s="18">
        <f t="shared" ca="1" si="9"/>
        <v>6330.6373927187915</v>
      </c>
      <c r="R77" s="17" cm="1">
        <f t="array" aca="1" ref="R77" ca="1">IF(A77&lt;=(FLOOR(INT(Variables!D$10) / _xll.RiskSimtable(Variables!D$13:D$14), 1)*_xll.RiskSimtable(Variables!D$13:D$14)),IF(R76=_xll.RiskSimtable(Variables!D$13:D$14),1,R76+1),"")</f>
        <v>8</v>
      </c>
      <c r="S77" s="22">
        <f t="shared" ca="1" si="10"/>
        <v>0</v>
      </c>
      <c r="T77" s="1">
        <f t="shared" ca="1" si="11"/>
        <v>6330.6373927187915</v>
      </c>
      <c r="U77" s="1" cm="1">
        <f t="array" aca="1" ref="U77" ca="1">IF(R77&lt;&gt;"",INDEX(T77:T184, MATCH(_xll.RiskSimtable(Variables!D$13:D$14),R77:R184,0))-T77,"")</f>
        <v>0</v>
      </c>
      <c r="V77" s="1" cm="1">
        <f t="array" aca="1" ref="V77" ca="1">IF(R77&lt;&gt;"",IF(MOD(R77,_xll.RiskSimtable(Variables!D$13:D$14))=0,Variables!D$15,0),"")</f>
        <v>120</v>
      </c>
      <c r="W77" s="1" cm="1">
        <f t="array" aca="1" ref="W77" ca="1">IF(R77&lt;&gt;"",IF(R77=_xll.RiskSimtable(Variables!D$13:D$14),T77+V77,0),"")</f>
        <v>6450.6373927187915</v>
      </c>
      <c r="X77" s="18" cm="1">
        <f t="array" aca="1" ref="X77" ca="1">IF(R77&lt;&gt;"",INDEX(W77:W176,MATCH(_xll.RiskSimtable(Variables!D$13:D$14),R77:R176,0)),"")</f>
        <v>6450.6373927187915</v>
      </c>
      <c r="Y77" s="22">
        <f t="shared" ca="1" si="12"/>
        <v>265.75562516496757</v>
      </c>
      <c r="Z77" s="17" cm="1">
        <f t="array" aca="1" ref="Z77" ca="1">IF(R77&lt;&gt;"",IF(R77=1,_xll.RiskPert(Variables!J$21,Variables!K$21,Variables!L$21),0),"")</f>
        <v>0</v>
      </c>
      <c r="AA77" s="1">
        <f t="shared" ca="1" si="13"/>
        <v>6716.3930178837591</v>
      </c>
      <c r="AB77" s="1" cm="1">
        <f t="array" aca="1" ref="AB77" ca="1">IF(R77&lt;&gt;"",_xll.RiskUniform(Variables!J$23,Variables!L$23),"")</f>
        <v>25.061589110861807</v>
      </c>
      <c r="AC77" s="18">
        <f t="shared" ca="1" si="14"/>
        <v>6741.4546069946209</v>
      </c>
      <c r="AD77" s="24">
        <f ca="1">IF(R77&lt;&gt;"",IF(AC77&lt;Variables!D$9,AC77-C77,0),"")</f>
        <v>1156.3960885607048</v>
      </c>
      <c r="AE77" s="26">
        <f ca="1">IF(R77&lt;&gt;"",IF(AC77&lt;Variables!D$9,D77,0),"")</f>
        <v>418.41112299362703</v>
      </c>
      <c r="AF77" s="26">
        <f ca="1">IF(R77&lt;&gt;"",IF(AC77&lt;Variables!D$9,I77,0),"")</f>
        <v>0</v>
      </c>
      <c r="AG77" s="26">
        <f ca="1">IF(R77&lt;&gt;"",IF(AC77&lt;Variables!D$9,M77,0),"")</f>
        <v>147.78179144246587</v>
      </c>
      <c r="AH77" s="26">
        <f ca="1">IF(R77&lt;&gt;"",IF(AC77&lt;Variables!D$9,S77,0),"")</f>
        <v>0</v>
      </c>
      <c r="AI77" s="26">
        <f ca="1">IF(R77&lt;&gt;"",IF(AC77&lt;Variables!D$9,Y77,0),"")</f>
        <v>265.75562516496757</v>
      </c>
      <c r="AJ77" s="26">
        <f t="shared" ca="1" si="15"/>
        <v>831.94853960106047</v>
      </c>
      <c r="AK77" s="26">
        <f t="shared" ca="1" si="16"/>
        <v>19.273268142678415</v>
      </c>
      <c r="AL77" s="26">
        <f t="shared" ca="1" si="17"/>
        <v>1</v>
      </c>
      <c r="AM77" s="4">
        <f ca="1">IF(AND(R77&lt;"",AC77&lt;Variables!D$9),AC77/(7*24*60),"")</f>
        <v>0.66879509990025998</v>
      </c>
      <c r="AN77" s="11">
        <f t="shared" ca="1" si="18"/>
        <v>1</v>
      </c>
      <c r="AO77" s="24" cm="1">
        <f t="array" aca="1" ref="AO77" ca="1">IF(R77&lt;&gt;"",_xll.RiskBinomial(1,Variables!D$16/100),0)</f>
        <v>0</v>
      </c>
    </row>
    <row r="78" spans="1:41" x14ac:dyDescent="0.35">
      <c r="A78" s="12">
        <v>49</v>
      </c>
      <c r="B78" s="17" cm="1">
        <f t="array" aca="1" ref="B78" ca="1">_xll.RiskExpon(Variables!M$8)</f>
        <v>20.098019861181132</v>
      </c>
      <c r="C78" s="18">
        <f t="shared" ca="1" si="0"/>
        <v>5605.1565382950976</v>
      </c>
      <c r="D78" s="22">
        <f t="shared" ca="1" si="1"/>
        <v>505.75231184715176</v>
      </c>
      <c r="E78" s="17" cm="1">
        <f t="array" aca="1" ref="E78" ca="1">_xll.RiskPert(Variables!J$10,Variables!K$10,Variables!L$10)</f>
        <v>50.213923709750986</v>
      </c>
      <c r="F78" s="1">
        <f t="shared" ca="1" si="2"/>
        <v>6110.9088501422493</v>
      </c>
      <c r="G78" s="1" cm="1">
        <f t="array" aca="1" ref="G78" ca="1">_xll.RiskUniform(Variables!J$12,Variables!L$12)</f>
        <v>53.715373660865133</v>
      </c>
      <c r="H78" s="18">
        <f t="shared" ca="1" si="3"/>
        <v>6164.6242238031145</v>
      </c>
      <c r="I78" s="22">
        <f t="shared" ca="1" si="4"/>
        <v>0</v>
      </c>
      <c r="J78" s="17">
        <f t="shared" ca="1" si="5"/>
        <v>6164.6242238031145</v>
      </c>
      <c r="K78" s="1" cm="1">
        <f t="array" aca="1" ref="K78" ca="1">_xll.RiskWeibull(Variables!J$14,Variables!K$14)</f>
        <v>110.90318738946814</v>
      </c>
      <c r="L78" s="18">
        <f t="shared" ca="1" si="6"/>
        <v>6275.5274111925828</v>
      </c>
      <c r="M78" s="22">
        <f t="shared" ca="1" si="7"/>
        <v>72.139613114432905</v>
      </c>
      <c r="N78" s="17" cm="1">
        <f t="array" aca="1" ref="N78" ca="1">_xll.RiskGamma(Variables!J$16,1/Variables!L$16)</f>
        <v>72.139613114433175</v>
      </c>
      <c r="O78" s="1">
        <f t="shared" ca="1" si="8"/>
        <v>6347.6670243070157</v>
      </c>
      <c r="P78" s="1" cm="1">
        <f t="array" aca="1" ref="P78" ca="1">_xll.RiskUniform(Variables!J$19,Variables!L$19)</f>
        <v>18.962080719670055</v>
      </c>
      <c r="Q78" s="18">
        <f t="shared" ca="1" si="9"/>
        <v>6366.6291050266855</v>
      </c>
      <c r="R78" s="17" cm="1">
        <f t="array" aca="1" ref="R78" ca="1">IF(A78&lt;=(FLOOR(INT(Variables!D$10) / _xll.RiskSimtable(Variables!D$13:D$14), 1)*_xll.RiskSimtable(Variables!D$13:D$14)),IF(R77=_xll.RiskSimtable(Variables!D$13:D$14),1,R77+1),"")</f>
        <v>1</v>
      </c>
      <c r="S78" s="22">
        <f t="shared" ca="1" si="10"/>
        <v>802.05937494887712</v>
      </c>
      <c r="T78" s="1">
        <f t="shared" ca="1" si="11"/>
        <v>6450.6373927187915</v>
      </c>
      <c r="U78" s="1" cm="1">
        <f t="array" aca="1" ref="U78" ca="1">IF(R78&lt;&gt;"",INDEX(T78:T185, MATCH(_xll.RiskSimtable(Variables!D$13:D$14),R78:R185,0))-T78,"")</f>
        <v>718.0510872567711</v>
      </c>
      <c r="V78" s="1" cm="1">
        <f t="array" aca="1" ref="V78" ca="1">IF(R78&lt;&gt;"",IF(MOD(R78,_xll.RiskSimtable(Variables!D$13:D$14))=0,Variables!D$15,0),"")</f>
        <v>0</v>
      </c>
      <c r="W78" s="1" cm="1">
        <f t="array" aca="1" ref="W78" ca="1">IF(R78&lt;&gt;"",IF(R78=_xll.RiskSimtable(Variables!D$13:D$14),T78+V78,0),"")</f>
        <v>0</v>
      </c>
      <c r="X78" s="18" cm="1">
        <f t="array" aca="1" ref="X78" ca="1">IF(R78&lt;&gt;"",INDEX(W78:W177,MATCH(_xll.RiskSimtable(Variables!D$13:D$14),R78:R177,0)),"")</f>
        <v>7288.6884799755626</v>
      </c>
      <c r="Y78" s="22">
        <f t="shared" ca="1" si="12"/>
        <v>97.820856087969332</v>
      </c>
      <c r="Z78" s="17" cm="1">
        <f t="array" aca="1" ref="Z78" ca="1">IF(R78&lt;&gt;"",IF(R78=1,_xll.RiskPert(Variables!J$21,Variables!K$21,Variables!L$21),0),"")</f>
        <v>97.820856087969176</v>
      </c>
      <c r="AA78" s="1">
        <f t="shared" ca="1" si="13"/>
        <v>7386.5093360635319</v>
      </c>
      <c r="AB78" s="1" cm="1">
        <f t="array" aca="1" ref="AB78" ca="1">IF(R78&lt;&gt;"",_xll.RiskUniform(Variables!J$23,Variables!L$23),"")</f>
        <v>29.978558103543932</v>
      </c>
      <c r="AC78" s="18">
        <f t="shared" ca="1" si="14"/>
        <v>7416.4878941670759</v>
      </c>
      <c r="AD78" s="24">
        <f ca="1">IF(R78&lt;&gt;"",IF(AC78&lt;Variables!D$9,AC78-C78,0),"")</f>
        <v>1811.3313558719783</v>
      </c>
      <c r="AE78" s="26">
        <f ca="1">IF(R78&lt;&gt;"",IF(AC78&lt;Variables!D$9,D78,0),"")</f>
        <v>505.75231184715176</v>
      </c>
      <c r="AF78" s="26">
        <f ca="1">IF(R78&lt;&gt;"",IF(AC78&lt;Variables!D$9,I78,0),"")</f>
        <v>0</v>
      </c>
      <c r="AG78" s="26">
        <f ca="1">IF(R78&lt;&gt;"",IF(AC78&lt;Variables!D$9,M78,0),"")</f>
        <v>72.139613114432905</v>
      </c>
      <c r="AH78" s="26">
        <f ca="1">IF(R78&lt;&gt;"",IF(AC78&lt;Variables!D$9,S78,0),"")</f>
        <v>802.05937494887712</v>
      </c>
      <c r="AI78" s="26">
        <f ca="1">IF(R78&lt;&gt;"",IF(AC78&lt;Variables!D$9,Y78,0),"")</f>
        <v>97.820856087969332</v>
      </c>
      <c r="AJ78" s="26">
        <f t="shared" ca="1" si="15"/>
        <v>1477.7721559984311</v>
      </c>
      <c r="AK78" s="26">
        <f t="shared" ca="1" si="16"/>
        <v>30.188855931199637</v>
      </c>
      <c r="AL78" s="26">
        <f t="shared" ca="1" si="17"/>
        <v>0</v>
      </c>
      <c r="AM78" s="4">
        <f ca="1">IF(AND(R78&lt;"",AC78&lt;Variables!D$9),AC78/(7*24*60),"")</f>
        <v>0.73576268791340038</v>
      </c>
      <c r="AN78" s="11">
        <f t="shared" ca="1" si="18"/>
        <v>1</v>
      </c>
      <c r="AO78" s="24" cm="1">
        <f t="array" aca="1" ref="AO78" ca="1">IF(R78&lt;&gt;"",_xll.RiskBinomial(1,Variables!D$16/100),0)</f>
        <v>0</v>
      </c>
    </row>
    <row r="79" spans="1:41" x14ac:dyDescent="0.35">
      <c r="A79" s="12">
        <v>50</v>
      </c>
      <c r="B79" s="17" cm="1">
        <f t="array" aca="1" ref="B79" ca="1">_xll.RiskExpon(Variables!M$8)</f>
        <v>48.48296157900613</v>
      </c>
      <c r="C79" s="18">
        <f t="shared" ca="1" si="0"/>
        <v>5653.6394998741034</v>
      </c>
      <c r="D79" s="22">
        <f t="shared" ca="1" si="1"/>
        <v>555.19667099376966</v>
      </c>
      <c r="E79" s="17" cm="1">
        <f t="array" aca="1" ref="E79" ca="1">_xll.RiskPert(Variables!J$10,Variables!K$10,Variables!L$10)</f>
        <v>44.211947064758498</v>
      </c>
      <c r="F79" s="1">
        <f t="shared" ca="1" si="2"/>
        <v>6208.8361708678731</v>
      </c>
      <c r="G79" s="1" cm="1">
        <f t="array" aca="1" ref="G79" ca="1">_xll.RiskUniform(Variables!J$12,Variables!L$12)</f>
        <v>64.69775025192682</v>
      </c>
      <c r="H79" s="18">
        <f t="shared" ca="1" si="3"/>
        <v>6273.5339211197997</v>
      </c>
      <c r="I79" s="22">
        <f t="shared" ca="1" si="4"/>
        <v>0</v>
      </c>
      <c r="J79" s="17">
        <f t="shared" ca="1" si="5"/>
        <v>6273.5339211197997</v>
      </c>
      <c r="K79" s="1" cm="1">
        <f t="array" aca="1" ref="K79" ca="1">_xll.RiskWeibull(Variables!J$14,Variables!K$14)</f>
        <v>125.13282485951704</v>
      </c>
      <c r="L79" s="18">
        <f t="shared" ca="1" si="6"/>
        <v>6398.6667459793171</v>
      </c>
      <c r="M79" s="22">
        <f t="shared" ca="1" si="7"/>
        <v>84.999768329406834</v>
      </c>
      <c r="N79" s="17" cm="1">
        <f t="array" aca="1" ref="N79" ca="1">_xll.RiskGamma(Variables!J$16,1/Variables!L$16)</f>
        <v>84.999768329406891</v>
      </c>
      <c r="O79" s="1">
        <f t="shared" ca="1" si="8"/>
        <v>6483.6665143087239</v>
      </c>
      <c r="P79" s="1" cm="1">
        <f t="array" aca="1" ref="P79" ca="1">_xll.RiskUniform(Variables!J$19,Variables!L$19)</f>
        <v>23.618386266298735</v>
      </c>
      <c r="Q79" s="18">
        <f t="shared" ca="1" si="9"/>
        <v>6507.2849005750222</v>
      </c>
      <c r="R79" s="17" cm="1">
        <f t="array" aca="1" ref="R79" ca="1">IF(A79&lt;=(FLOOR(INT(Variables!D$10) / _xll.RiskSimtable(Variables!D$13:D$14), 1)*_xll.RiskSimtable(Variables!D$13:D$14)),IF(R78=_xll.RiskSimtable(Variables!D$13:D$14),1,R78+1),"")</f>
        <v>2</v>
      </c>
      <c r="S79" s="22">
        <f t="shared" ca="1" si="10"/>
        <v>661.40357940054037</v>
      </c>
      <c r="T79" s="1">
        <f t="shared" ca="1" si="11"/>
        <v>6507.2849005750222</v>
      </c>
      <c r="U79" s="1" cm="1">
        <f t="array" aca="1" ref="U79" ca="1">IF(R79&lt;&gt;"",INDEX(T79:T186, MATCH(_xll.RiskSimtable(Variables!D$13:D$14),R79:R186,0))-T79,"")</f>
        <v>661.40357940054037</v>
      </c>
      <c r="V79" s="1" cm="1">
        <f t="array" aca="1" ref="V79" ca="1">IF(R79&lt;&gt;"",IF(MOD(R79,_xll.RiskSimtable(Variables!D$13:D$14))=0,Variables!D$15,0),"")</f>
        <v>0</v>
      </c>
      <c r="W79" s="1" cm="1">
        <f t="array" aca="1" ref="W79" ca="1">IF(R79&lt;&gt;"",IF(R79=_xll.RiskSimtable(Variables!D$13:D$14),T79+V79,0),"")</f>
        <v>0</v>
      </c>
      <c r="X79" s="18" cm="1">
        <f t="array" aca="1" ref="X79" ca="1">IF(R79&lt;&gt;"",INDEX(W79:W178,MATCH(_xll.RiskSimtable(Variables!D$13:D$14),R79:R178,0)),"")</f>
        <v>7288.6884799755626</v>
      </c>
      <c r="Y79" s="22">
        <f t="shared" ca="1" si="12"/>
        <v>127.79941419151328</v>
      </c>
      <c r="Z79" s="17" cm="1">
        <f t="array" aca="1" ref="Z79" ca="1">IF(R79&lt;&gt;"",IF(R79=1,_xll.RiskPert(Variables!J$21,Variables!K$21,Variables!L$21),0),"")</f>
        <v>0</v>
      </c>
      <c r="AA79" s="1">
        <f t="shared" ca="1" si="13"/>
        <v>7416.4878941670759</v>
      </c>
      <c r="AB79" s="1" cm="1">
        <f t="array" aca="1" ref="AB79" ca="1">IF(R79&lt;&gt;"",_xll.RiskUniform(Variables!J$23,Variables!L$23),"")</f>
        <v>20.794145538675</v>
      </c>
      <c r="AC79" s="18">
        <f t="shared" ca="1" si="14"/>
        <v>7437.2820397057512</v>
      </c>
      <c r="AD79" s="24">
        <f ca="1">IF(R79&lt;&gt;"",IF(AC79&lt;Variables!D$9,AC79-C79,0),"")</f>
        <v>1783.6425398316478</v>
      </c>
      <c r="AE79" s="26">
        <f ca="1">IF(R79&lt;&gt;"",IF(AC79&lt;Variables!D$9,D79,0),"")</f>
        <v>555.19667099376966</v>
      </c>
      <c r="AF79" s="26">
        <f ca="1">IF(R79&lt;&gt;"",IF(AC79&lt;Variables!D$9,I79,0),"")</f>
        <v>0</v>
      </c>
      <c r="AG79" s="26">
        <f ca="1">IF(R79&lt;&gt;"",IF(AC79&lt;Variables!D$9,M79,0),"")</f>
        <v>84.999768329406834</v>
      </c>
      <c r="AH79" s="26">
        <f ca="1">IF(R79&lt;&gt;"",IF(AC79&lt;Variables!D$9,S79,0),"")</f>
        <v>661.40357940054037</v>
      </c>
      <c r="AI79" s="26">
        <f ca="1">IF(R79&lt;&gt;"",IF(AC79&lt;Variables!D$9,Y79,0),"")</f>
        <v>127.79941419151328</v>
      </c>
      <c r="AJ79" s="26">
        <f t="shared" ca="1" si="15"/>
        <v>1429.3994329152301</v>
      </c>
      <c r="AK79" s="26">
        <f t="shared" ca="1" si="16"/>
        <v>29.727375663860798</v>
      </c>
      <c r="AL79" s="26">
        <f t="shared" ca="1" si="17"/>
        <v>0</v>
      </c>
      <c r="AM79" s="4">
        <f ca="1">IF(AND(R79&lt;"",AC79&lt;Variables!D$9),AC79/(7*24*60),"")</f>
        <v>0.73782559917715784</v>
      </c>
      <c r="AN79" s="11">
        <f t="shared" ca="1" si="18"/>
        <v>1</v>
      </c>
      <c r="AO79" s="24" cm="1">
        <f t="array" aca="1" ref="AO79" ca="1">IF(R79&lt;&gt;"",_xll.RiskBinomial(1,Variables!D$16/100),0)</f>
        <v>0</v>
      </c>
    </row>
    <row r="80" spans="1:41" x14ac:dyDescent="0.35">
      <c r="A80" s="12">
        <v>51</v>
      </c>
      <c r="B80" s="17" cm="1">
        <f t="array" aca="1" ref="B80" ca="1">_xll.RiskExpon(Variables!M$8)</f>
        <v>65.682698802403607</v>
      </c>
      <c r="C80" s="18">
        <f t="shared" ca="1" si="0"/>
        <v>5719.3221986765075</v>
      </c>
      <c r="D80" s="22">
        <f t="shared" ca="1" si="1"/>
        <v>598.38157672515445</v>
      </c>
      <c r="E80" s="17" cm="1">
        <f t="array" aca="1" ref="E80" ca="1">_xll.RiskPert(Variables!J$10,Variables!K$10,Variables!L$10)</f>
        <v>44.169854281862463</v>
      </c>
      <c r="F80" s="1">
        <f t="shared" ca="1" si="2"/>
        <v>6317.7037754016619</v>
      </c>
      <c r="G80" s="1" cm="1">
        <f t="array" aca="1" ref="G80" ca="1">_xll.RiskUniform(Variables!J$12,Variables!L$12)</f>
        <v>55.026438948604195</v>
      </c>
      <c r="H80" s="18">
        <f t="shared" ca="1" si="3"/>
        <v>6372.7302143502657</v>
      </c>
      <c r="I80" s="22">
        <f t="shared" ca="1" si="4"/>
        <v>0</v>
      </c>
      <c r="J80" s="17">
        <f t="shared" ca="1" si="5"/>
        <v>6372.7302143502657</v>
      </c>
      <c r="K80" s="1" cm="1">
        <f t="array" aca="1" ref="K80" ca="1">_xll.RiskWeibull(Variables!J$14,Variables!K$14)</f>
        <v>92.917233378956013</v>
      </c>
      <c r="L80" s="18">
        <f t="shared" ca="1" si="6"/>
        <v>6465.6474477292213</v>
      </c>
      <c r="M80" s="22">
        <f t="shared" ca="1" si="7"/>
        <v>90.464864875662897</v>
      </c>
      <c r="N80" s="17" cm="1">
        <f t="array" aca="1" ref="N80" ca="1">_xll.RiskGamma(Variables!J$16,1/Variables!L$16)</f>
        <v>90.464864875663309</v>
      </c>
      <c r="O80" s="1">
        <f t="shared" ca="1" si="8"/>
        <v>6556.1123126048842</v>
      </c>
      <c r="P80" s="1" cm="1">
        <f t="array" aca="1" ref="P80" ca="1">_xll.RiskUniform(Variables!J$19,Variables!L$19)</f>
        <v>24.929037280302364</v>
      </c>
      <c r="Q80" s="18">
        <f t="shared" ca="1" si="9"/>
        <v>6581.0413498851867</v>
      </c>
      <c r="R80" s="17" cm="1">
        <f t="array" aca="1" ref="R80" ca="1">IF(A80&lt;=(FLOOR(INT(Variables!D$10) / _xll.RiskSimtable(Variables!D$13:D$14), 1)*_xll.RiskSimtable(Variables!D$13:D$14)),IF(R79=_xll.RiskSimtable(Variables!D$13:D$14),1,R79+1),"")</f>
        <v>3</v>
      </c>
      <c r="S80" s="22">
        <f t="shared" ca="1" si="10"/>
        <v>587.64713009037587</v>
      </c>
      <c r="T80" s="1">
        <f t="shared" ca="1" si="11"/>
        <v>6581.0413498851867</v>
      </c>
      <c r="U80" s="1" cm="1">
        <f t="array" aca="1" ref="U80" ca="1">IF(R80&lt;&gt;"",INDEX(T80:T187, MATCH(_xll.RiskSimtable(Variables!D$13:D$14),R80:R187,0))-T80,"")</f>
        <v>587.64713009037587</v>
      </c>
      <c r="V80" s="1" cm="1">
        <f t="array" aca="1" ref="V80" ca="1">IF(R80&lt;&gt;"",IF(MOD(R80,_xll.RiskSimtable(Variables!D$13:D$14))=0,Variables!D$15,0),"")</f>
        <v>0</v>
      </c>
      <c r="W80" s="1" cm="1">
        <f t="array" aca="1" ref="W80" ca="1">IF(R80&lt;&gt;"",IF(R80=_xll.RiskSimtable(Variables!D$13:D$14),T80+V80,0),"")</f>
        <v>0</v>
      </c>
      <c r="X80" s="18" cm="1">
        <f t="array" aca="1" ref="X80" ca="1">IF(R80&lt;&gt;"",INDEX(W80:W179,MATCH(_xll.RiskSimtable(Variables!D$13:D$14),R80:R179,0)),"")</f>
        <v>7288.6884799755626</v>
      </c>
      <c r="Y80" s="22">
        <f t="shared" ca="1" si="12"/>
        <v>148.59355973018864</v>
      </c>
      <c r="Z80" s="17" cm="1">
        <f t="array" aca="1" ref="Z80" ca="1">IF(R80&lt;&gt;"",IF(R80=1,_xll.RiskPert(Variables!J$21,Variables!K$21,Variables!L$21),0),"")</f>
        <v>0</v>
      </c>
      <c r="AA80" s="1">
        <f t="shared" ca="1" si="13"/>
        <v>7437.2820397057512</v>
      </c>
      <c r="AB80" s="1" cm="1">
        <f t="array" aca="1" ref="AB80" ca="1">IF(R80&lt;&gt;"",_xll.RiskUniform(Variables!J$23,Variables!L$23),"")</f>
        <v>23.092917111133772</v>
      </c>
      <c r="AC80" s="18">
        <f t="shared" ca="1" si="14"/>
        <v>7460.3749568168851</v>
      </c>
      <c r="AD80" s="24">
        <f ca="1">IF(R80&lt;&gt;"",IF(AC80&lt;Variables!D$9,AC80-C80,0),"")</f>
        <v>1741.0527581403776</v>
      </c>
      <c r="AE80" s="26">
        <f ca="1">IF(R80&lt;&gt;"",IF(AC80&lt;Variables!D$9,D80,0),"")</f>
        <v>598.38157672515445</v>
      </c>
      <c r="AF80" s="26">
        <f ca="1">IF(R80&lt;&gt;"",IF(AC80&lt;Variables!D$9,I80,0),"")</f>
        <v>0</v>
      </c>
      <c r="AG80" s="26">
        <f ca="1">IF(R80&lt;&gt;"",IF(AC80&lt;Variables!D$9,M80,0),"")</f>
        <v>90.464864875662897</v>
      </c>
      <c r="AH80" s="26">
        <f ca="1">IF(R80&lt;&gt;"",IF(AC80&lt;Variables!D$9,S80,0),"")</f>
        <v>587.64713009037587</v>
      </c>
      <c r="AI80" s="26">
        <f ca="1">IF(R80&lt;&gt;"",IF(AC80&lt;Variables!D$9,Y80,0),"")</f>
        <v>148.59355973018864</v>
      </c>
      <c r="AJ80" s="26">
        <f t="shared" ca="1" si="15"/>
        <v>1425.0871314213819</v>
      </c>
      <c r="AK80" s="26">
        <f t="shared" ca="1" si="16"/>
        <v>29.017545969006292</v>
      </c>
      <c r="AL80" s="26">
        <f t="shared" ca="1" si="17"/>
        <v>0</v>
      </c>
      <c r="AM80" s="4">
        <f ca="1">IF(AND(R80&lt;"",AC80&lt;Variables!D$9),AC80/(7*24*60),"")</f>
        <v>0.74011656317627827</v>
      </c>
      <c r="AN80" s="11">
        <f t="shared" ca="1" si="18"/>
        <v>1</v>
      </c>
      <c r="AO80" s="24" cm="1">
        <f t="array" aca="1" ref="AO80" ca="1">IF(R80&lt;&gt;"",_xll.RiskBinomial(1,Variables!D$16/100),0)</f>
        <v>0</v>
      </c>
    </row>
    <row r="81" spans="1:41" x14ac:dyDescent="0.35">
      <c r="A81" s="12">
        <v>52</v>
      </c>
      <c r="B81" s="17" cm="1">
        <f t="array" aca="1" ref="B81" ca="1">_xll.RiskExpon(Variables!M$8)</f>
        <v>71.376319298671547</v>
      </c>
      <c r="C81" s="18">
        <f t="shared" ca="1" si="0"/>
        <v>5790.6985179751791</v>
      </c>
      <c r="D81" s="22">
        <f t="shared" ca="1" si="1"/>
        <v>628.48709083170797</v>
      </c>
      <c r="E81" s="17" cm="1">
        <f t="array" aca="1" ref="E81" ca="1">_xll.RiskPert(Variables!J$10,Variables!K$10,Variables!L$10)</f>
        <v>46.45539445662147</v>
      </c>
      <c r="F81" s="1">
        <f t="shared" ca="1" si="2"/>
        <v>6419.1856088068871</v>
      </c>
      <c r="G81" s="1" cm="1">
        <f t="array" aca="1" ref="G81" ca="1">_xll.RiskUniform(Variables!J$12,Variables!L$12)</f>
        <v>64.296204818699294</v>
      </c>
      <c r="H81" s="18">
        <f t="shared" ca="1" si="3"/>
        <v>6483.4818136255863</v>
      </c>
      <c r="I81" s="22">
        <f t="shared" ca="1" si="4"/>
        <v>0</v>
      </c>
      <c r="J81" s="17">
        <f t="shared" ca="1" si="5"/>
        <v>6483.4818136255863</v>
      </c>
      <c r="K81" s="1" cm="1">
        <f t="array" aca="1" ref="K81" ca="1">_xll.RiskWeibull(Variables!J$14,Variables!K$14)</f>
        <v>101.82109187063197</v>
      </c>
      <c r="L81" s="18">
        <f t="shared" ca="1" si="6"/>
        <v>6585.302905496218</v>
      </c>
      <c r="M81" s="22">
        <f t="shared" ca="1" si="7"/>
        <v>31.319197328271002</v>
      </c>
      <c r="N81" s="17" cm="1">
        <f t="array" aca="1" ref="N81" ca="1">_xll.RiskGamma(Variables!J$16,1/Variables!L$16)</f>
        <v>31.319197328271041</v>
      </c>
      <c r="O81" s="1">
        <f t="shared" ca="1" si="8"/>
        <v>6616.622102824489</v>
      </c>
      <c r="P81" s="1" cm="1">
        <f t="array" aca="1" ref="P81" ca="1">_xll.RiskUniform(Variables!J$19,Variables!L$19)</f>
        <v>23.049281049043191</v>
      </c>
      <c r="Q81" s="18">
        <f t="shared" ca="1" si="9"/>
        <v>6639.6713838735322</v>
      </c>
      <c r="R81" s="17" cm="1">
        <f t="array" aca="1" ref="R81" ca="1">IF(A81&lt;=(FLOOR(INT(Variables!D$10) / _xll.RiskSimtable(Variables!D$13:D$14), 1)*_xll.RiskSimtable(Variables!D$13:D$14)),IF(R80=_xll.RiskSimtable(Variables!D$13:D$14),1,R80+1),"")</f>
        <v>4</v>
      </c>
      <c r="S81" s="22">
        <f t="shared" ca="1" si="10"/>
        <v>529.01709610203034</v>
      </c>
      <c r="T81" s="1">
        <f t="shared" ca="1" si="11"/>
        <v>6639.6713838735322</v>
      </c>
      <c r="U81" s="1" cm="1">
        <f t="array" aca="1" ref="U81" ca="1">IF(R81&lt;&gt;"",INDEX(T81:T188, MATCH(_xll.RiskSimtable(Variables!D$13:D$14),R81:R188,0))-T81,"")</f>
        <v>529.01709610203034</v>
      </c>
      <c r="V81" s="1" cm="1">
        <f t="array" aca="1" ref="V81" ca="1">IF(R81&lt;&gt;"",IF(MOD(R81,_xll.RiskSimtable(Variables!D$13:D$14))=0,Variables!D$15,0),"")</f>
        <v>0</v>
      </c>
      <c r="W81" s="1" cm="1">
        <f t="array" aca="1" ref="W81" ca="1">IF(R81&lt;&gt;"",IF(R81=_xll.RiskSimtable(Variables!D$13:D$14),T81+V81,0),"")</f>
        <v>0</v>
      </c>
      <c r="X81" s="18" cm="1">
        <f t="array" aca="1" ref="X81" ca="1">IF(R81&lt;&gt;"",INDEX(W81:W180,MATCH(_xll.RiskSimtable(Variables!D$13:D$14),R81:R180,0)),"")</f>
        <v>7288.6884799755626</v>
      </c>
      <c r="Y81" s="22">
        <f t="shared" ca="1" si="12"/>
        <v>171.68647684132247</v>
      </c>
      <c r="Z81" s="17" cm="1">
        <f t="array" aca="1" ref="Z81" ca="1">IF(R81&lt;&gt;"",IF(R81=1,_xll.RiskPert(Variables!J$21,Variables!K$21,Variables!L$21),0),"")</f>
        <v>0</v>
      </c>
      <c r="AA81" s="1">
        <f t="shared" ca="1" si="13"/>
        <v>7460.3749568168851</v>
      </c>
      <c r="AB81" s="1" cm="1">
        <f t="array" aca="1" ref="AB81" ca="1">IF(R81&lt;&gt;"",_xll.RiskUniform(Variables!J$23,Variables!L$23),"")</f>
        <v>28.549895784738112</v>
      </c>
      <c r="AC81" s="18">
        <f t="shared" ca="1" si="14"/>
        <v>7488.9248526016236</v>
      </c>
      <c r="AD81" s="24">
        <f ca="1">IF(R81&lt;&gt;"",IF(AC81&lt;Variables!D$9,AC81-C81,0),"")</f>
        <v>1698.2263346264444</v>
      </c>
      <c r="AE81" s="26">
        <f ca="1">IF(R81&lt;&gt;"",IF(AC81&lt;Variables!D$9,D81,0),"")</f>
        <v>628.48709083170797</v>
      </c>
      <c r="AF81" s="26">
        <f ca="1">IF(R81&lt;&gt;"",IF(AC81&lt;Variables!D$9,I81,0),"")</f>
        <v>0</v>
      </c>
      <c r="AG81" s="26">
        <f ca="1">IF(R81&lt;&gt;"",IF(AC81&lt;Variables!D$9,M81,0),"")</f>
        <v>31.319197328271002</v>
      </c>
      <c r="AH81" s="26">
        <f ca="1">IF(R81&lt;&gt;"",IF(AC81&lt;Variables!D$9,S81,0),"")</f>
        <v>529.01709610203034</v>
      </c>
      <c r="AI81" s="26">
        <f ca="1">IF(R81&lt;&gt;"",IF(AC81&lt;Variables!D$9,Y81,0),"")</f>
        <v>171.68647684132247</v>
      </c>
      <c r="AJ81" s="26">
        <f t="shared" ca="1" si="15"/>
        <v>1360.5098611033318</v>
      </c>
      <c r="AK81" s="26">
        <f t="shared" ca="1" si="16"/>
        <v>28.303772243774073</v>
      </c>
      <c r="AL81" s="26">
        <f t="shared" ca="1" si="17"/>
        <v>0</v>
      </c>
      <c r="AM81" s="4">
        <f ca="1">IF(AND(R81&lt;"",AC81&lt;Variables!D$9),AC81/(7*24*60),"")</f>
        <v>0.74294889410730391</v>
      </c>
      <c r="AN81" s="11">
        <f t="shared" ca="1" si="18"/>
        <v>1</v>
      </c>
      <c r="AO81" s="24" cm="1">
        <f t="array" aca="1" ref="AO81" ca="1">IF(R81&lt;&gt;"",_xll.RiskBinomial(1,Variables!D$16/100),0)</f>
        <v>0</v>
      </c>
    </row>
    <row r="82" spans="1:41" x14ac:dyDescent="0.35">
      <c r="A82" s="12">
        <v>53</v>
      </c>
      <c r="B82" s="17" cm="1">
        <f t="array" aca="1" ref="B82" ca="1">_xll.RiskExpon(Variables!M$8)</f>
        <v>151.78719215438002</v>
      </c>
      <c r="C82" s="18">
        <f t="shared" ca="1" si="0"/>
        <v>5942.4857101295593</v>
      </c>
      <c r="D82" s="22">
        <f t="shared" ca="1" si="1"/>
        <v>597.09492620966103</v>
      </c>
      <c r="E82" s="17" cm="1">
        <f t="array" aca="1" ref="E82" ca="1">_xll.RiskPert(Variables!J$10,Variables!K$10,Variables!L$10)</f>
        <v>56.098822713633751</v>
      </c>
      <c r="F82" s="1">
        <f t="shared" ca="1" si="2"/>
        <v>6539.5806363392203</v>
      </c>
      <c r="G82" s="1" cm="1">
        <f t="array" aca="1" ref="G82" ca="1">_xll.RiskUniform(Variables!J$12,Variables!L$12)</f>
        <v>52.829737340013828</v>
      </c>
      <c r="H82" s="18">
        <f t="shared" ca="1" si="3"/>
        <v>6592.410373679234</v>
      </c>
      <c r="I82" s="22">
        <f t="shared" ca="1" si="4"/>
        <v>0</v>
      </c>
      <c r="J82" s="17">
        <f t="shared" ca="1" si="5"/>
        <v>6592.410373679234</v>
      </c>
      <c r="K82" s="1" cm="1">
        <f t="array" aca="1" ref="K82" ca="1">_xll.RiskWeibull(Variables!J$14,Variables!K$14)</f>
        <v>93.727408343905736</v>
      </c>
      <c r="L82" s="18">
        <f t="shared" ca="1" si="6"/>
        <v>6686.1377820231401</v>
      </c>
      <c r="M82" s="22">
        <f t="shared" ca="1" si="7"/>
        <v>140.67649041470486</v>
      </c>
      <c r="N82" s="17" cm="1">
        <f t="array" aca="1" ref="N82" ca="1">_xll.RiskGamma(Variables!J$16,1/Variables!L$16)</f>
        <v>140.67649041470443</v>
      </c>
      <c r="O82" s="1">
        <f t="shared" ca="1" si="8"/>
        <v>6826.8142724378449</v>
      </c>
      <c r="P82" s="1" cm="1">
        <f t="array" aca="1" ref="P82" ca="1">_xll.RiskUniform(Variables!J$19,Variables!L$19)</f>
        <v>20.195154163351802</v>
      </c>
      <c r="Q82" s="18">
        <f t="shared" ca="1" si="9"/>
        <v>6847.0094266011965</v>
      </c>
      <c r="R82" s="17" cm="1">
        <f t="array" aca="1" ref="R82" ca="1">IF(A82&lt;=(FLOOR(INT(Variables!D$10) / _xll.RiskSimtable(Variables!D$13:D$14), 1)*_xll.RiskSimtable(Variables!D$13:D$14)),IF(R81=_xll.RiskSimtable(Variables!D$13:D$14),1,R81+1),"")</f>
        <v>5</v>
      </c>
      <c r="S82" s="22">
        <f t="shared" ca="1" si="10"/>
        <v>321.67905337436605</v>
      </c>
      <c r="T82" s="1">
        <f t="shared" ca="1" si="11"/>
        <v>6847.0094266011965</v>
      </c>
      <c r="U82" s="1" cm="1">
        <f t="array" aca="1" ref="U82" ca="1">IF(R82&lt;&gt;"",INDEX(T82:T189, MATCH(_xll.RiskSimtable(Variables!D$13:D$14),R82:R189,0))-T82,"")</f>
        <v>321.67905337436605</v>
      </c>
      <c r="V82" s="1" cm="1">
        <f t="array" aca="1" ref="V82" ca="1">IF(R82&lt;&gt;"",IF(MOD(R82,_xll.RiskSimtable(Variables!D$13:D$14))=0,Variables!D$15,0),"")</f>
        <v>0</v>
      </c>
      <c r="W82" s="1" cm="1">
        <f t="array" aca="1" ref="W82" ca="1">IF(R82&lt;&gt;"",IF(R82=_xll.RiskSimtable(Variables!D$13:D$14),T82+V82,0),"")</f>
        <v>0</v>
      </c>
      <c r="X82" s="18" cm="1">
        <f t="array" aca="1" ref="X82" ca="1">IF(R82&lt;&gt;"",INDEX(W82:W181,MATCH(_xll.RiskSimtable(Variables!D$13:D$14),R82:R181,0)),"")</f>
        <v>7288.6884799755626</v>
      </c>
      <c r="Y82" s="22">
        <f t="shared" ca="1" si="12"/>
        <v>200.23637262606098</v>
      </c>
      <c r="Z82" s="17" cm="1">
        <f t="array" aca="1" ref="Z82" ca="1">IF(R82&lt;&gt;"",IF(R82=1,_xll.RiskPert(Variables!J$21,Variables!K$21,Variables!L$21),0),"")</f>
        <v>0</v>
      </c>
      <c r="AA82" s="1">
        <f t="shared" ca="1" si="13"/>
        <v>7488.9248526016236</v>
      </c>
      <c r="AB82" s="1" cm="1">
        <f t="array" aca="1" ref="AB82" ca="1">IF(R82&lt;&gt;"",_xll.RiskUniform(Variables!J$23,Variables!L$23),"")</f>
        <v>27.674782072263607</v>
      </c>
      <c r="AC82" s="18">
        <f t="shared" ca="1" si="14"/>
        <v>7516.5996346738875</v>
      </c>
      <c r="AD82" s="24">
        <f ca="1">IF(R82&lt;&gt;"",IF(AC82&lt;Variables!D$9,AC82-C82,0),"")</f>
        <v>1574.1139245443283</v>
      </c>
      <c r="AE82" s="26">
        <f ca="1">IF(R82&lt;&gt;"",IF(AC82&lt;Variables!D$9,D82,0),"")</f>
        <v>597.09492620966103</v>
      </c>
      <c r="AF82" s="26">
        <f ca="1">IF(R82&lt;&gt;"",IF(AC82&lt;Variables!D$9,I82,0),"")</f>
        <v>0</v>
      </c>
      <c r="AG82" s="26">
        <f ca="1">IF(R82&lt;&gt;"",IF(AC82&lt;Variables!D$9,M82,0),"")</f>
        <v>140.67649041470486</v>
      </c>
      <c r="AH82" s="26">
        <f ca="1">IF(R82&lt;&gt;"",IF(AC82&lt;Variables!D$9,S82,0),"")</f>
        <v>321.67905337436605</v>
      </c>
      <c r="AI82" s="26">
        <f ca="1">IF(R82&lt;&gt;"",IF(AC82&lt;Variables!D$9,Y82,0),"")</f>
        <v>200.23637262606098</v>
      </c>
      <c r="AJ82" s="26">
        <f t="shared" ca="1" si="15"/>
        <v>1259.6868426247929</v>
      </c>
      <c r="AK82" s="26">
        <f t="shared" ca="1" si="16"/>
        <v>26.235232075738804</v>
      </c>
      <c r="AL82" s="26">
        <f t="shared" ca="1" si="17"/>
        <v>0</v>
      </c>
      <c r="AM82" s="4">
        <f ca="1">IF(AND(R82&lt;"",AC82&lt;Variables!D$9),AC82/(7*24*60),"")</f>
        <v>0.74569440820177457</v>
      </c>
      <c r="AN82" s="11">
        <f t="shared" ca="1" si="18"/>
        <v>1</v>
      </c>
      <c r="AO82" s="24" cm="1">
        <f t="array" aca="1" ref="AO82" ca="1">IF(R82&lt;&gt;"",_xll.RiskBinomial(1,Variables!D$16/100),0)</f>
        <v>0</v>
      </c>
    </row>
    <row r="83" spans="1:41" x14ac:dyDescent="0.35">
      <c r="A83" s="12">
        <v>54</v>
      </c>
      <c r="B83" s="17" cm="1">
        <f t="array" aca="1" ref="B83" ca="1">_xll.RiskExpon(Variables!M$8)</f>
        <v>68.479604550437173</v>
      </c>
      <c r="C83" s="18">
        <f t="shared" ca="1" si="0"/>
        <v>6010.9653146799965</v>
      </c>
      <c r="D83" s="22">
        <f t="shared" ca="1" si="1"/>
        <v>640.9366761547908</v>
      </c>
      <c r="E83" s="17" cm="1">
        <f t="array" aca="1" ref="E83" ca="1">_xll.RiskPert(Variables!J$10,Variables!K$10,Variables!L$10)</f>
        <v>59.491617155552944</v>
      </c>
      <c r="F83" s="1">
        <f t="shared" ca="1" si="2"/>
        <v>6651.9019908347873</v>
      </c>
      <c r="G83" s="1" cm="1">
        <f t="array" aca="1" ref="G83" ca="1">_xll.RiskUniform(Variables!J$12,Variables!L$12)</f>
        <v>60.440569528460188</v>
      </c>
      <c r="H83" s="18">
        <f t="shared" ca="1" si="3"/>
        <v>6712.3425603632477</v>
      </c>
      <c r="I83" s="22">
        <f t="shared" ca="1" si="4"/>
        <v>0</v>
      </c>
      <c r="J83" s="17">
        <f t="shared" ca="1" si="5"/>
        <v>6712.3425603632477</v>
      </c>
      <c r="K83" s="1" cm="1">
        <f t="array" aca="1" ref="K83" ca="1">_xll.RiskWeibull(Variables!J$14,Variables!K$14)</f>
        <v>53.021256883586545</v>
      </c>
      <c r="L83" s="18">
        <f t="shared" ca="1" si="6"/>
        <v>6765.3638172468345</v>
      </c>
      <c r="M83" s="22">
        <f t="shared" ca="1" si="7"/>
        <v>63.308343957794023</v>
      </c>
      <c r="N83" s="17" cm="1">
        <f t="array" aca="1" ref="N83" ca="1">_xll.RiskGamma(Variables!J$16,1/Variables!L$16)</f>
        <v>63.308343957793731</v>
      </c>
      <c r="O83" s="1">
        <f t="shared" ca="1" si="8"/>
        <v>6828.6721612046285</v>
      </c>
      <c r="P83" s="1" cm="1">
        <f t="array" aca="1" ref="P83" ca="1">_xll.RiskUniform(Variables!J$19,Variables!L$19)</f>
        <v>19.502384304000159</v>
      </c>
      <c r="Q83" s="18">
        <f t="shared" ca="1" si="9"/>
        <v>6848.1745455086284</v>
      </c>
      <c r="R83" s="17" cm="1">
        <f t="array" aca="1" ref="R83" ca="1">IF(A83&lt;=(FLOOR(INT(Variables!D$10) / _xll.RiskSimtable(Variables!D$13:D$14), 1)*_xll.RiskSimtable(Variables!D$13:D$14)),IF(R82=_xll.RiskSimtable(Variables!D$13:D$14),1,R82+1),"")</f>
        <v>6</v>
      </c>
      <c r="S83" s="22">
        <f t="shared" ca="1" si="10"/>
        <v>320.51393446693419</v>
      </c>
      <c r="T83" s="1">
        <f t="shared" ca="1" si="11"/>
        <v>6848.1745455086284</v>
      </c>
      <c r="U83" s="1" cm="1">
        <f t="array" aca="1" ref="U83" ca="1">IF(R83&lt;&gt;"",INDEX(T83:T190, MATCH(_xll.RiskSimtable(Variables!D$13:D$14),R83:R190,0))-T83,"")</f>
        <v>320.51393446693419</v>
      </c>
      <c r="V83" s="1" cm="1">
        <f t="array" aca="1" ref="V83" ca="1">IF(R83&lt;&gt;"",IF(MOD(R83,_xll.RiskSimtable(Variables!D$13:D$14))=0,Variables!D$15,0),"")</f>
        <v>0</v>
      </c>
      <c r="W83" s="1" cm="1">
        <f t="array" aca="1" ref="W83" ca="1">IF(R83&lt;&gt;"",IF(R83=_xll.RiskSimtable(Variables!D$13:D$14),T83+V83,0),"")</f>
        <v>0</v>
      </c>
      <c r="X83" s="18" cm="1">
        <f t="array" aca="1" ref="X83" ca="1">IF(R83&lt;&gt;"",INDEX(W83:W182,MATCH(_xll.RiskSimtable(Variables!D$13:D$14),R83:R182,0)),"")</f>
        <v>7288.6884799755626</v>
      </c>
      <c r="Y83" s="22">
        <f t="shared" ca="1" si="12"/>
        <v>227.91115469832494</v>
      </c>
      <c r="Z83" s="17" cm="1">
        <f t="array" aca="1" ref="Z83" ca="1">IF(R83&lt;&gt;"",IF(R83=1,_xll.RiskPert(Variables!J$21,Variables!K$21,Variables!L$21),0),"")</f>
        <v>0</v>
      </c>
      <c r="AA83" s="1">
        <f t="shared" ca="1" si="13"/>
        <v>7516.5996346738875</v>
      </c>
      <c r="AB83" s="1" cm="1">
        <f t="array" aca="1" ref="AB83" ca="1">IF(R83&lt;&gt;"",_xll.RiskUniform(Variables!J$23,Variables!L$23),"")</f>
        <v>28.098986627619432</v>
      </c>
      <c r="AC83" s="18">
        <f t="shared" ca="1" si="14"/>
        <v>7544.698621301507</v>
      </c>
      <c r="AD83" s="24">
        <f ca="1">IF(R83&lt;&gt;"",IF(AC83&lt;Variables!D$9,AC83-C83,0),"")</f>
        <v>1533.7333066215106</v>
      </c>
      <c r="AE83" s="26">
        <f ca="1">IF(R83&lt;&gt;"",IF(AC83&lt;Variables!D$9,D83,0),"")</f>
        <v>640.9366761547908</v>
      </c>
      <c r="AF83" s="26">
        <f ca="1">IF(R83&lt;&gt;"",IF(AC83&lt;Variables!D$9,I83,0),"")</f>
        <v>0</v>
      </c>
      <c r="AG83" s="26">
        <f ca="1">IF(R83&lt;&gt;"",IF(AC83&lt;Variables!D$9,M83,0),"")</f>
        <v>63.308343957794023</v>
      </c>
      <c r="AH83" s="26">
        <f ca="1">IF(R83&lt;&gt;"",IF(AC83&lt;Variables!D$9,S83,0),"")</f>
        <v>320.51393446693419</v>
      </c>
      <c r="AI83" s="26">
        <f ca="1">IF(R83&lt;&gt;"",IF(AC83&lt;Variables!D$9,Y83,0),"")</f>
        <v>227.91115469832494</v>
      </c>
      <c r="AJ83" s="26">
        <f t="shared" ca="1" si="15"/>
        <v>1252.6701092778439</v>
      </c>
      <c r="AK83" s="26">
        <f t="shared" ca="1" si="16"/>
        <v>25.562221777025176</v>
      </c>
      <c r="AL83" s="26">
        <f t="shared" ca="1" si="17"/>
        <v>0</v>
      </c>
      <c r="AM83" s="4">
        <f ca="1">IF(AND(R83&lt;"",AC83&lt;Variables!D$9),AC83/(7*24*60),"")</f>
        <v>0.74848200608149873</v>
      </c>
      <c r="AN83" s="11">
        <f t="shared" ca="1" si="18"/>
        <v>1</v>
      </c>
      <c r="AO83" s="24" cm="1">
        <f t="array" aca="1" ref="AO83" ca="1">IF(R83&lt;&gt;"",_xll.RiskBinomial(1,Variables!D$16/100),0)</f>
        <v>0</v>
      </c>
    </row>
    <row r="84" spans="1:41" x14ac:dyDescent="0.35">
      <c r="A84" s="12">
        <v>55</v>
      </c>
      <c r="B84" s="17" cm="1">
        <f t="array" aca="1" ref="B84" ca="1">_xll.RiskExpon(Variables!M$8)</f>
        <v>197.57316099234413</v>
      </c>
      <c r="C84" s="18">
        <f t="shared" ca="1" si="0"/>
        <v>6208.5384756723406</v>
      </c>
      <c r="D84" s="22">
        <f t="shared" ca="1" si="1"/>
        <v>551.50421299199206</v>
      </c>
      <c r="E84" s="17" cm="1">
        <f t="array" aca="1" ref="E84" ca="1">_xll.RiskPert(Variables!J$10,Variables!K$10,Variables!L$10)</f>
        <v>47.700128301084533</v>
      </c>
      <c r="F84" s="1">
        <f t="shared" ca="1" si="2"/>
        <v>6760.0426886643327</v>
      </c>
      <c r="G84" s="1" cm="1">
        <f t="array" aca="1" ref="G84" ca="1">_xll.RiskUniform(Variables!J$12,Variables!L$12)</f>
        <v>58.956164380857047</v>
      </c>
      <c r="H84" s="18">
        <f t="shared" ca="1" si="3"/>
        <v>6818.9988530451901</v>
      </c>
      <c r="I84" s="22">
        <f t="shared" ca="1" si="4"/>
        <v>0</v>
      </c>
      <c r="J84" s="17">
        <f t="shared" ca="1" si="5"/>
        <v>6818.9988530451901</v>
      </c>
      <c r="K84" s="1" cm="1">
        <f t="array" aca="1" ref="K84" ca="1">_xll.RiskWeibull(Variables!J$14,Variables!K$14)</f>
        <v>81.417983071987649</v>
      </c>
      <c r="L84" s="18">
        <f t="shared" ca="1" si="6"/>
        <v>6900.4168361171778</v>
      </c>
      <c r="M84" s="22">
        <f t="shared" ca="1" si="7"/>
        <v>115.03598053901078</v>
      </c>
      <c r="N84" s="17" cm="1">
        <f t="array" aca="1" ref="N84" ca="1">_xll.RiskGamma(Variables!J$16,1/Variables!L$16)</f>
        <v>115.03598053901122</v>
      </c>
      <c r="O84" s="1">
        <f t="shared" ca="1" si="8"/>
        <v>7015.4528166561886</v>
      </c>
      <c r="P84" s="1" cm="1">
        <f t="array" aca="1" ref="P84" ca="1">_xll.RiskUniform(Variables!J$19,Variables!L$19)</f>
        <v>17.828427137559451</v>
      </c>
      <c r="Q84" s="18">
        <f t="shared" ca="1" si="9"/>
        <v>7033.2812437937482</v>
      </c>
      <c r="R84" s="17" cm="1">
        <f t="array" aca="1" ref="R84" ca="1">IF(A84&lt;=(FLOOR(INT(Variables!D$10) / _xll.RiskSimtable(Variables!D$13:D$14), 1)*_xll.RiskSimtable(Variables!D$13:D$14)),IF(R83=_xll.RiskSimtable(Variables!D$13:D$14),1,R83+1),"")</f>
        <v>7</v>
      </c>
      <c r="S84" s="22">
        <f t="shared" ca="1" si="10"/>
        <v>135.40723618181437</v>
      </c>
      <c r="T84" s="1">
        <f t="shared" ca="1" si="11"/>
        <v>7033.2812437937482</v>
      </c>
      <c r="U84" s="1" cm="1">
        <f t="array" aca="1" ref="U84" ca="1">IF(R84&lt;&gt;"",INDEX(T84:T191, MATCH(_xll.RiskSimtable(Variables!D$13:D$14),R84:R191,0))-T84,"")</f>
        <v>135.40723618181437</v>
      </c>
      <c r="V84" s="1" cm="1">
        <f t="array" aca="1" ref="V84" ca="1">IF(R84&lt;&gt;"",IF(MOD(R84,_xll.RiskSimtable(Variables!D$13:D$14))=0,Variables!D$15,0),"")</f>
        <v>0</v>
      </c>
      <c r="W84" s="1" cm="1">
        <f t="array" aca="1" ref="W84" ca="1">IF(R84&lt;&gt;"",IF(R84=_xll.RiskSimtable(Variables!D$13:D$14),T84+V84,0),"")</f>
        <v>0</v>
      </c>
      <c r="X84" s="18" cm="1">
        <f t="array" aca="1" ref="X84" ca="1">IF(R84&lt;&gt;"",INDEX(W84:W183,MATCH(_xll.RiskSimtable(Variables!D$13:D$14),R84:R183,0)),"")</f>
        <v>7288.6884799755626</v>
      </c>
      <c r="Y84" s="22">
        <f t="shared" ca="1" si="12"/>
        <v>256.01014132594446</v>
      </c>
      <c r="Z84" s="17" cm="1">
        <f t="array" aca="1" ref="Z84" ca="1">IF(R84&lt;&gt;"",IF(R84=1,_xll.RiskPert(Variables!J$21,Variables!K$21,Variables!L$21),0),"")</f>
        <v>0</v>
      </c>
      <c r="AA84" s="1">
        <f t="shared" ca="1" si="13"/>
        <v>7544.698621301507</v>
      </c>
      <c r="AB84" s="1" cm="1">
        <f t="array" aca="1" ref="AB84" ca="1">IF(R84&lt;&gt;"",_xll.RiskUniform(Variables!J$23,Variables!L$23),"")</f>
        <v>26.523920922355412</v>
      </c>
      <c r="AC84" s="18">
        <f t="shared" ca="1" si="14"/>
        <v>7571.2225422238625</v>
      </c>
      <c r="AD84" s="24">
        <f ca="1">IF(R84&lt;&gt;"",IF(AC84&lt;Variables!D$9,AC84-C84,0),"")</f>
        <v>1362.6840665515219</v>
      </c>
      <c r="AE84" s="26">
        <f ca="1">IF(R84&lt;&gt;"",IF(AC84&lt;Variables!D$9,D84,0),"")</f>
        <v>551.50421299199206</v>
      </c>
      <c r="AF84" s="26">
        <f ca="1">IF(R84&lt;&gt;"",IF(AC84&lt;Variables!D$9,I84,0),"")</f>
        <v>0</v>
      </c>
      <c r="AG84" s="26">
        <f ca="1">IF(R84&lt;&gt;"",IF(AC84&lt;Variables!D$9,M84,0),"")</f>
        <v>115.03598053901078</v>
      </c>
      <c r="AH84" s="26">
        <f ca="1">IF(R84&lt;&gt;"",IF(AC84&lt;Variables!D$9,S84,0),"")</f>
        <v>135.40723618181437</v>
      </c>
      <c r="AI84" s="26">
        <f ca="1">IF(R84&lt;&gt;"",IF(AC84&lt;Variables!D$9,Y84,0),"")</f>
        <v>256.01014132594446</v>
      </c>
      <c r="AJ84" s="26">
        <f t="shared" ca="1" si="15"/>
        <v>1057.9575710387617</v>
      </c>
      <c r="AK84" s="26">
        <f t="shared" ca="1" si="16"/>
        <v>22.711401109192032</v>
      </c>
      <c r="AL84" s="26">
        <f t="shared" ca="1" si="17"/>
        <v>1</v>
      </c>
      <c r="AM84" s="4">
        <f ca="1">IF(AND(R84&lt;"",AC84&lt;Variables!D$9),AC84/(7*24*60),"")</f>
        <v>0.75111334744284353</v>
      </c>
      <c r="AN84" s="11">
        <f t="shared" ca="1" si="18"/>
        <v>1</v>
      </c>
      <c r="AO84" s="24" cm="1">
        <f t="array" aca="1" ref="AO84" ca="1">IF(R84&lt;&gt;"",_xll.RiskBinomial(1,Variables!D$16/100),0)</f>
        <v>0</v>
      </c>
    </row>
    <row r="85" spans="1:41" x14ac:dyDescent="0.35">
      <c r="A85" s="12">
        <v>56</v>
      </c>
      <c r="B85" s="17" cm="1">
        <f t="array" aca="1" ref="B85" ca="1">_xll.RiskExpon(Variables!M$8)</f>
        <v>99.13521806970779</v>
      </c>
      <c r="C85" s="18">
        <f t="shared" ca="1" si="0"/>
        <v>6307.6736937420483</v>
      </c>
      <c r="D85" s="22">
        <f t="shared" ca="1" si="1"/>
        <v>564.28826449635744</v>
      </c>
      <c r="E85" s="17" cm="1">
        <f t="array" aca="1" ref="E85" ca="1">_xll.RiskPert(Variables!J$10,Variables!K$10,Variables!L$10)</f>
        <v>52.963105193215512</v>
      </c>
      <c r="F85" s="1">
        <f t="shared" ca="1" si="2"/>
        <v>6871.9619582384057</v>
      </c>
      <c r="G85" s="1" cm="1">
        <f t="array" aca="1" ref="G85" ca="1">_xll.RiskUniform(Variables!J$12,Variables!L$12)</f>
        <v>64.963591530206543</v>
      </c>
      <c r="H85" s="18">
        <f t="shared" ca="1" si="3"/>
        <v>6936.9255497686127</v>
      </c>
      <c r="I85" s="22">
        <f t="shared" ca="1" si="4"/>
        <v>0</v>
      </c>
      <c r="J85" s="17">
        <f t="shared" ca="1" si="5"/>
        <v>6936.9255497686127</v>
      </c>
      <c r="K85" s="1" cm="1">
        <f t="array" aca="1" ref="K85" ca="1">_xll.RiskWeibull(Variables!J$14,Variables!K$14)</f>
        <v>93.908059875991427</v>
      </c>
      <c r="L85" s="18">
        <f t="shared" ca="1" si="6"/>
        <v>7030.8336096446037</v>
      </c>
      <c r="M85" s="22">
        <f t="shared" ca="1" si="7"/>
        <v>116.1824013948135</v>
      </c>
      <c r="N85" s="17" cm="1">
        <f t="array" aca="1" ref="N85" ca="1">_xll.RiskGamma(Variables!J$16,1/Variables!L$16)</f>
        <v>116.18240139481384</v>
      </c>
      <c r="O85" s="1">
        <f t="shared" ca="1" si="8"/>
        <v>7147.0160110394172</v>
      </c>
      <c r="P85" s="1" cm="1">
        <f t="array" aca="1" ref="P85" ca="1">_xll.RiskUniform(Variables!J$19,Variables!L$19)</f>
        <v>21.672468936145805</v>
      </c>
      <c r="Q85" s="18">
        <f t="shared" ca="1" si="9"/>
        <v>7168.6884799755626</v>
      </c>
      <c r="R85" s="17" cm="1">
        <f t="array" aca="1" ref="R85" ca="1">IF(A85&lt;=(FLOOR(INT(Variables!D$10) / _xll.RiskSimtable(Variables!D$13:D$14), 1)*_xll.RiskSimtable(Variables!D$13:D$14)),IF(R84=_xll.RiskSimtable(Variables!D$13:D$14),1,R84+1),"")</f>
        <v>8</v>
      </c>
      <c r="S85" s="22">
        <f t="shared" ca="1" si="10"/>
        <v>0</v>
      </c>
      <c r="T85" s="1">
        <f t="shared" ca="1" si="11"/>
        <v>7168.6884799755626</v>
      </c>
      <c r="U85" s="1" cm="1">
        <f t="array" aca="1" ref="U85" ca="1">IF(R85&lt;&gt;"",INDEX(T85:T192, MATCH(_xll.RiskSimtable(Variables!D$13:D$14),R85:R192,0))-T85,"")</f>
        <v>0</v>
      </c>
      <c r="V85" s="1" cm="1">
        <f t="array" aca="1" ref="V85" ca="1">IF(R85&lt;&gt;"",IF(MOD(R85,_xll.RiskSimtable(Variables!D$13:D$14))=0,Variables!D$15,0),"")</f>
        <v>120</v>
      </c>
      <c r="W85" s="1" cm="1">
        <f t="array" aca="1" ref="W85" ca="1">IF(R85&lt;&gt;"",IF(R85=_xll.RiskSimtable(Variables!D$13:D$14),T85+V85,0),"")</f>
        <v>7288.6884799755626</v>
      </c>
      <c r="X85" s="18" cm="1">
        <f t="array" aca="1" ref="X85" ca="1">IF(R85&lt;&gt;"",INDEX(W85:W184,MATCH(_xll.RiskSimtable(Variables!D$13:D$14),R85:R184,0)),"")</f>
        <v>7288.6884799755626</v>
      </c>
      <c r="Y85" s="22">
        <f t="shared" ca="1" si="12"/>
        <v>282.53406224829996</v>
      </c>
      <c r="Z85" s="17" cm="1">
        <f t="array" aca="1" ref="Z85" ca="1">IF(R85&lt;&gt;"",IF(R85=1,_xll.RiskPert(Variables!J$21,Variables!K$21,Variables!L$21),0),"")</f>
        <v>0</v>
      </c>
      <c r="AA85" s="1">
        <f t="shared" ca="1" si="13"/>
        <v>7571.2225422238625</v>
      </c>
      <c r="AB85" s="1" cm="1">
        <f t="array" aca="1" ref="AB85" ca="1">IF(R85&lt;&gt;"",_xll.RiskUniform(Variables!J$23,Variables!L$23),"")</f>
        <v>28.438065676073315</v>
      </c>
      <c r="AC85" s="18">
        <f t="shared" ca="1" si="14"/>
        <v>7599.6606078999357</v>
      </c>
      <c r="AD85" s="24">
        <f ca="1">IF(R85&lt;&gt;"",IF(AC85&lt;Variables!D$9,AC85-C85,0),"")</f>
        <v>1291.9869141578874</v>
      </c>
      <c r="AE85" s="26">
        <f ca="1">IF(R85&lt;&gt;"",IF(AC85&lt;Variables!D$9,D85,0),"")</f>
        <v>564.28826449635744</v>
      </c>
      <c r="AF85" s="26">
        <f ca="1">IF(R85&lt;&gt;"",IF(AC85&lt;Variables!D$9,I85,0),"")</f>
        <v>0</v>
      </c>
      <c r="AG85" s="26">
        <f ca="1">IF(R85&lt;&gt;"",IF(AC85&lt;Variables!D$9,M85,0),"")</f>
        <v>116.1824013948135</v>
      </c>
      <c r="AH85" s="26">
        <f ca="1">IF(R85&lt;&gt;"",IF(AC85&lt;Variables!D$9,S85,0),"")</f>
        <v>0</v>
      </c>
      <c r="AI85" s="26">
        <f ca="1">IF(R85&lt;&gt;"",IF(AC85&lt;Variables!D$9,Y85,0),"")</f>
        <v>282.53406224829996</v>
      </c>
      <c r="AJ85" s="26">
        <f t="shared" ca="1" si="15"/>
        <v>963.0047281394709</v>
      </c>
      <c r="AK85" s="26">
        <f t="shared" ca="1" si="16"/>
        <v>21.533115235964789</v>
      </c>
      <c r="AL85" s="26">
        <f t="shared" ca="1" si="17"/>
        <v>1</v>
      </c>
      <c r="AM85" s="4">
        <f ca="1">IF(AND(R85&lt;"",AC85&lt;Variables!D$9),AC85/(7*24*60),"")</f>
        <v>0.75393458411705716</v>
      </c>
      <c r="AN85" s="11">
        <f t="shared" ca="1" si="18"/>
        <v>1</v>
      </c>
      <c r="AO85" s="24" cm="1">
        <f t="array" aca="1" ref="AO85" ca="1">IF(R85&lt;&gt;"",_xll.RiskBinomial(1,Variables!D$16/100),0)</f>
        <v>0</v>
      </c>
    </row>
    <row r="86" spans="1:41" x14ac:dyDescent="0.35">
      <c r="A86" s="12">
        <v>57</v>
      </c>
      <c r="B86" s="17" cm="1">
        <f t="array" aca="1" ref="B86" ca="1">_xll.RiskExpon(Variables!M$8)</f>
        <v>183.8109944732918</v>
      </c>
      <c r="C86" s="18">
        <f t="shared" ca="1" si="0"/>
        <v>6491.4846882153397</v>
      </c>
      <c r="D86" s="22">
        <f t="shared" ca="1" si="1"/>
        <v>492.84476835781788</v>
      </c>
      <c r="E86" s="17" cm="1">
        <f t="array" aca="1" ref="E86" ca="1">_xll.RiskPert(Variables!J$10,Variables!K$10,Variables!L$10)</f>
        <v>47.403906804545194</v>
      </c>
      <c r="F86" s="1">
        <f t="shared" ca="1" si="2"/>
        <v>6984.3294565731576</v>
      </c>
      <c r="G86" s="1" cm="1">
        <f t="array" aca="1" ref="G86" ca="1">_xll.RiskUniform(Variables!J$12,Variables!L$12)</f>
        <v>65.582142194900882</v>
      </c>
      <c r="H86" s="18">
        <f t="shared" ca="1" si="3"/>
        <v>7049.9115987680589</v>
      </c>
      <c r="I86" s="22">
        <f t="shared" ca="1" si="4"/>
        <v>0</v>
      </c>
      <c r="J86" s="17">
        <f t="shared" ca="1" si="5"/>
        <v>7049.9115987680589</v>
      </c>
      <c r="K86" s="1" cm="1">
        <f t="array" aca="1" ref="K86" ca="1">_xll.RiskWeibull(Variables!J$14,Variables!K$14)</f>
        <v>94.635211374318047</v>
      </c>
      <c r="L86" s="18">
        <f t="shared" ca="1" si="6"/>
        <v>7144.5468101423767</v>
      </c>
      <c r="M86" s="22">
        <f t="shared" ca="1" si="7"/>
        <v>63.469031190531496</v>
      </c>
      <c r="N86" s="17" cm="1">
        <f t="array" aca="1" ref="N86" ca="1">_xll.RiskGamma(Variables!J$16,1/Variables!L$16)</f>
        <v>63.469031190531858</v>
      </c>
      <c r="O86" s="1">
        <f t="shared" ca="1" si="8"/>
        <v>7208.0158413329082</v>
      </c>
      <c r="P86" s="1" cm="1">
        <f t="array" aca="1" ref="P86" ca="1">_xll.RiskUniform(Variables!J$19,Variables!L$19)</f>
        <v>18.673777904964311</v>
      </c>
      <c r="Q86" s="18">
        <f t="shared" ca="1" si="9"/>
        <v>7226.6896192378726</v>
      </c>
      <c r="R86" s="17" cm="1">
        <f t="array" aca="1" ref="R86" ca="1">IF(A86&lt;=(FLOOR(INT(Variables!D$10) / _xll.RiskSimtable(Variables!D$13:D$14), 1)*_xll.RiskSimtable(Variables!D$13:D$14)),IF(R85=_xll.RiskSimtable(Variables!D$13:D$14),1,R85+1),"")</f>
        <v>1</v>
      </c>
      <c r="S86" s="22">
        <f t="shared" ca="1" si="10"/>
        <v>890.49543738772081</v>
      </c>
      <c r="T86" s="1">
        <f t="shared" ca="1" si="11"/>
        <v>7288.6884799755626</v>
      </c>
      <c r="U86" s="1" cm="1">
        <f t="array" aca="1" ref="U86" ca="1">IF(R86&lt;&gt;"",INDEX(T86:T193, MATCH(_xll.RiskSimtable(Variables!D$13:D$14),R86:R193,0))-T86,"")</f>
        <v>828.49657665003087</v>
      </c>
      <c r="V86" s="1" cm="1">
        <f t="array" aca="1" ref="V86" ca="1">IF(R86&lt;&gt;"",IF(MOD(R86,_xll.RiskSimtable(Variables!D$13:D$14))=0,Variables!D$15,0),"")</f>
        <v>0</v>
      </c>
      <c r="W86" s="1" cm="1">
        <f t="array" aca="1" ref="W86" ca="1">IF(R86&lt;&gt;"",IF(R86=_xll.RiskSimtable(Variables!D$13:D$14),T86+V86,0),"")</f>
        <v>0</v>
      </c>
      <c r="X86" s="18" cm="1">
        <f t="array" aca="1" ref="X86" ca="1">IF(R86&lt;&gt;"",INDEX(W86:W185,MATCH(_xll.RiskSimtable(Variables!D$13:D$14),R86:R185,0)),"")</f>
        <v>8237.1850566255926</v>
      </c>
      <c r="Y86" s="22">
        <f t="shared" ca="1" si="12"/>
        <v>94.799144604450703</v>
      </c>
      <c r="Z86" s="17" cm="1">
        <f t="array" aca="1" ref="Z86" ca="1">IF(R86&lt;&gt;"",IF(R86=1,_xll.RiskPert(Variables!J$21,Variables!K$21,Variables!L$21),0),"")</f>
        <v>94.799144604451129</v>
      </c>
      <c r="AA86" s="1">
        <f t="shared" ca="1" si="13"/>
        <v>8331.9842012300433</v>
      </c>
      <c r="AB86" s="1" cm="1">
        <f t="array" aca="1" ref="AB86" ca="1">IF(R86&lt;&gt;"",_xll.RiskUniform(Variables!J$23,Variables!L$23),"")</f>
        <v>24.79720623925888</v>
      </c>
      <c r="AC86" s="18">
        <f t="shared" ca="1" si="14"/>
        <v>8356.7814074693015</v>
      </c>
      <c r="AD86" s="24">
        <f ca="1">IF(R86&lt;&gt;"",IF(AC86&lt;Variables!D$9,AC86-C86,0),"")</f>
        <v>1865.2967192539618</v>
      </c>
      <c r="AE86" s="26">
        <f ca="1">IF(R86&lt;&gt;"",IF(AC86&lt;Variables!D$9,D86,0),"")</f>
        <v>492.84476835781788</v>
      </c>
      <c r="AF86" s="26">
        <f ca="1">IF(R86&lt;&gt;"",IF(AC86&lt;Variables!D$9,I86,0),"")</f>
        <v>0</v>
      </c>
      <c r="AG86" s="26">
        <f ca="1">IF(R86&lt;&gt;"",IF(AC86&lt;Variables!D$9,M86,0),"")</f>
        <v>63.469031190531496</v>
      </c>
      <c r="AH86" s="26">
        <f ca="1">IF(R86&lt;&gt;"",IF(AC86&lt;Variables!D$9,S86,0),"")</f>
        <v>890.49543738772081</v>
      </c>
      <c r="AI86" s="26">
        <f ca="1">IF(R86&lt;&gt;"",IF(AC86&lt;Variables!D$9,Y86,0),"")</f>
        <v>94.799144604450703</v>
      </c>
      <c r="AJ86" s="26">
        <f t="shared" ca="1" si="15"/>
        <v>1541.6083815405209</v>
      </c>
      <c r="AK86" s="26">
        <f t="shared" ca="1" si="16"/>
        <v>31.088278654232695</v>
      </c>
      <c r="AL86" s="26">
        <f t="shared" ca="1" si="17"/>
        <v>0</v>
      </c>
      <c r="AM86" s="4">
        <f ca="1">IF(AND(R86&lt;"",AC86&lt;Variables!D$9),AC86/(7*24*60),"")</f>
        <v>0.82904577455052597</v>
      </c>
      <c r="AN86" s="11">
        <f t="shared" ca="1" si="18"/>
        <v>1</v>
      </c>
      <c r="AO86" s="24" cm="1">
        <f t="array" aca="1" ref="AO86" ca="1">IF(R86&lt;&gt;"",_xll.RiskBinomial(1,Variables!D$16/100),0)</f>
        <v>0</v>
      </c>
    </row>
    <row r="87" spans="1:41" x14ac:dyDescent="0.35">
      <c r="A87" s="12">
        <v>58</v>
      </c>
      <c r="B87" s="17" cm="1">
        <f t="array" aca="1" ref="B87" ca="1">_xll.RiskExpon(Variables!M$8)</f>
        <v>88.143658878137188</v>
      </c>
      <c r="C87" s="18">
        <f t="shared" ca="1" si="0"/>
        <v>6579.6283470934768</v>
      </c>
      <c r="D87" s="22">
        <f t="shared" ca="1" si="1"/>
        <v>511.39913465870995</v>
      </c>
      <c r="E87" s="17" cm="1">
        <f t="array" aca="1" ref="E87" ca="1">_xll.RiskPert(Variables!J$10,Variables!K$10,Variables!L$10)</f>
        <v>41.11588298412746</v>
      </c>
      <c r="F87" s="1">
        <f t="shared" ca="1" si="2"/>
        <v>7091.0274817521868</v>
      </c>
      <c r="G87" s="1" cm="1">
        <f t="array" aca="1" ref="G87" ca="1">_xll.RiskUniform(Variables!J$12,Variables!L$12)</f>
        <v>50.061822744030835</v>
      </c>
      <c r="H87" s="18">
        <f t="shared" ca="1" si="3"/>
        <v>7141.0893044962177</v>
      </c>
      <c r="I87" s="22">
        <f t="shared" ca="1" si="4"/>
        <v>0</v>
      </c>
      <c r="J87" s="17">
        <f t="shared" ca="1" si="5"/>
        <v>7141.0893044962177</v>
      </c>
      <c r="K87" s="1" cm="1">
        <f t="array" aca="1" ref="K87" ca="1">_xll.RiskWeibull(Variables!J$14,Variables!K$14)</f>
        <v>101.0865323525838</v>
      </c>
      <c r="L87" s="18">
        <f t="shared" ca="1" si="6"/>
        <v>7242.1758368488017</v>
      </c>
      <c r="M87" s="22">
        <f t="shared" ca="1" si="7"/>
        <v>97.190254433570772</v>
      </c>
      <c r="N87" s="17" cm="1">
        <f t="array" aca="1" ref="N87" ca="1">_xll.RiskGamma(Variables!J$16,1/Variables!L$16)</f>
        <v>97.190254433570416</v>
      </c>
      <c r="O87" s="1">
        <f t="shared" ca="1" si="8"/>
        <v>7339.3660912823725</v>
      </c>
      <c r="P87" s="1" cm="1">
        <f t="array" aca="1" ref="P87" ca="1">_xll.RiskUniform(Variables!J$19,Variables!L$19)</f>
        <v>24.771363281466293</v>
      </c>
      <c r="Q87" s="18">
        <f t="shared" ca="1" si="9"/>
        <v>7364.1374545638391</v>
      </c>
      <c r="R87" s="17" cm="1">
        <f t="array" aca="1" ref="R87" ca="1">IF(A87&lt;=(FLOOR(INT(Variables!D$10) / _xll.RiskSimtable(Variables!D$13:D$14), 1)*_xll.RiskSimtable(Variables!D$13:D$14)),IF(R86=_xll.RiskSimtable(Variables!D$13:D$14),1,R86+1),"")</f>
        <v>2</v>
      </c>
      <c r="S87" s="22">
        <f t="shared" ca="1" si="10"/>
        <v>753.04760206175433</v>
      </c>
      <c r="T87" s="1">
        <f t="shared" ca="1" si="11"/>
        <v>7364.1374545638391</v>
      </c>
      <c r="U87" s="1" cm="1">
        <f t="array" aca="1" ref="U87" ca="1">IF(R87&lt;&gt;"",INDEX(T87:T194, MATCH(_xll.RiskSimtable(Variables!D$13:D$14),R87:R194,0))-T87,"")</f>
        <v>753.04760206175433</v>
      </c>
      <c r="V87" s="1" cm="1">
        <f t="array" aca="1" ref="V87" ca="1">IF(R87&lt;&gt;"",IF(MOD(R87,_xll.RiskSimtable(Variables!D$13:D$14))=0,Variables!D$15,0),"")</f>
        <v>0</v>
      </c>
      <c r="W87" s="1" cm="1">
        <f t="array" aca="1" ref="W87" ca="1">IF(R87&lt;&gt;"",IF(R87=_xll.RiskSimtable(Variables!D$13:D$14),T87+V87,0),"")</f>
        <v>0</v>
      </c>
      <c r="X87" s="18" cm="1">
        <f t="array" aca="1" ref="X87" ca="1">IF(R87&lt;&gt;"",INDEX(W87:W186,MATCH(_xll.RiskSimtable(Variables!D$13:D$14),R87:R186,0)),"")</f>
        <v>8237.1850566255926</v>
      </c>
      <c r="Y87" s="22">
        <f t="shared" ca="1" si="12"/>
        <v>119.59635084370893</v>
      </c>
      <c r="Z87" s="17" cm="1">
        <f t="array" aca="1" ref="Z87" ca="1">IF(R87&lt;&gt;"",IF(R87=1,_xll.RiskPert(Variables!J$21,Variables!K$21,Variables!L$21),0),"")</f>
        <v>0</v>
      </c>
      <c r="AA87" s="1">
        <f t="shared" ca="1" si="13"/>
        <v>8356.7814074693015</v>
      </c>
      <c r="AB87" s="1" cm="1">
        <f t="array" aca="1" ref="AB87" ca="1">IF(R87&lt;&gt;"",_xll.RiskUniform(Variables!J$23,Variables!L$23),"")</f>
        <v>25.02950141506652</v>
      </c>
      <c r="AC87" s="18">
        <f t="shared" ca="1" si="14"/>
        <v>8381.8109088843685</v>
      </c>
      <c r="AD87" s="24">
        <f ca="1">IF(R87&lt;&gt;"",IF(AC87&lt;Variables!D$9,AC87-C87,0),"")</f>
        <v>1802.1825617908917</v>
      </c>
      <c r="AE87" s="26">
        <f ca="1">IF(R87&lt;&gt;"",IF(AC87&lt;Variables!D$9,D87,0),"")</f>
        <v>511.39913465870995</v>
      </c>
      <c r="AF87" s="26">
        <f ca="1">IF(R87&lt;&gt;"",IF(AC87&lt;Variables!D$9,I87,0),"")</f>
        <v>0</v>
      </c>
      <c r="AG87" s="26">
        <f ca="1">IF(R87&lt;&gt;"",IF(AC87&lt;Variables!D$9,M87,0),"")</f>
        <v>97.190254433570772</v>
      </c>
      <c r="AH87" s="26">
        <f ca="1">IF(R87&lt;&gt;"",IF(AC87&lt;Variables!D$9,S87,0),"")</f>
        <v>753.04760206175433</v>
      </c>
      <c r="AI87" s="26">
        <f ca="1">IF(R87&lt;&gt;"",IF(AC87&lt;Variables!D$9,Y87,0),"")</f>
        <v>119.59635084370893</v>
      </c>
      <c r="AJ87" s="26">
        <f t="shared" ca="1" si="15"/>
        <v>1481.233341997744</v>
      </c>
      <c r="AK87" s="26">
        <f t="shared" ca="1" si="16"/>
        <v>30.036376029848196</v>
      </c>
      <c r="AL87" s="26">
        <f t="shared" ca="1" si="17"/>
        <v>0</v>
      </c>
      <c r="AM87" s="4">
        <f ca="1">IF(AND(R87&lt;"",AC87&lt;Variables!D$9),AC87/(7*24*60),"")</f>
        <v>0.8315288600083699</v>
      </c>
      <c r="AN87" s="11">
        <f t="shared" ca="1" si="18"/>
        <v>1</v>
      </c>
      <c r="AO87" s="24" cm="1">
        <f t="array" aca="1" ref="AO87" ca="1">IF(R87&lt;&gt;"",_xll.RiskBinomial(1,Variables!D$16/100),0)</f>
        <v>0</v>
      </c>
    </row>
    <row r="88" spans="1:41" x14ac:dyDescent="0.35">
      <c r="A88" s="12">
        <v>59</v>
      </c>
      <c r="B88" s="17" cm="1">
        <f t="array" aca="1" ref="B88" ca="1">_xll.RiskExpon(Variables!M$8)</f>
        <v>2.6041589177639781</v>
      </c>
      <c r="C88" s="18">
        <f t="shared" ca="1" si="0"/>
        <v>6582.2325060112407</v>
      </c>
      <c r="D88" s="22">
        <f t="shared" ca="1" si="1"/>
        <v>610.52339277996089</v>
      </c>
      <c r="E88" s="17" cm="1">
        <f t="array" aca="1" ref="E88" ca="1">_xll.RiskPert(Variables!J$10,Variables!K$10,Variables!L$10)</f>
        <v>51.66659429498398</v>
      </c>
      <c r="F88" s="1">
        <f t="shared" ca="1" si="2"/>
        <v>7192.7558987912016</v>
      </c>
      <c r="G88" s="1" cm="1">
        <f t="array" aca="1" ref="G88" ca="1">_xll.RiskUniform(Variables!J$12,Variables!L$12)</f>
        <v>57.022953940557628</v>
      </c>
      <c r="H88" s="18">
        <f t="shared" ca="1" si="3"/>
        <v>7249.7788527317589</v>
      </c>
      <c r="I88" s="22">
        <f t="shared" ca="1" si="4"/>
        <v>0</v>
      </c>
      <c r="J88" s="17">
        <f t="shared" ca="1" si="5"/>
        <v>7249.7788527317589</v>
      </c>
      <c r="K88" s="1" cm="1">
        <f t="array" aca="1" ref="K88" ca="1">_xll.RiskWeibull(Variables!J$14,Variables!K$14)</f>
        <v>82.867603221959357</v>
      </c>
      <c r="L88" s="18">
        <f t="shared" ca="1" si="6"/>
        <v>7332.646455953718</v>
      </c>
      <c r="M88" s="22">
        <f t="shared" ca="1" si="7"/>
        <v>83.798489956173398</v>
      </c>
      <c r="N88" s="17" cm="1">
        <f t="array" aca="1" ref="N88" ca="1">_xll.RiskGamma(Variables!J$16,1/Variables!L$16)</f>
        <v>83.798489956173668</v>
      </c>
      <c r="O88" s="1">
        <f t="shared" ca="1" si="8"/>
        <v>7416.4449459098914</v>
      </c>
      <c r="P88" s="1" cm="1">
        <f t="array" aca="1" ref="P88" ca="1">_xll.RiskUniform(Variables!J$19,Variables!L$19)</f>
        <v>16.866157809653803</v>
      </c>
      <c r="Q88" s="18">
        <f t="shared" ca="1" si="9"/>
        <v>7433.3111037195449</v>
      </c>
      <c r="R88" s="17" cm="1">
        <f t="array" aca="1" ref="R88" ca="1">IF(A88&lt;=(FLOOR(INT(Variables!D$10) / _xll.RiskSimtable(Variables!D$13:D$14), 1)*_xll.RiskSimtable(Variables!D$13:D$14)),IF(R87=_xll.RiskSimtable(Variables!D$13:D$14),1,R87+1),"")</f>
        <v>3</v>
      </c>
      <c r="S88" s="22">
        <f t="shared" ca="1" si="10"/>
        <v>683.87395290604854</v>
      </c>
      <c r="T88" s="1">
        <f t="shared" ca="1" si="11"/>
        <v>7433.3111037195449</v>
      </c>
      <c r="U88" s="1" cm="1">
        <f t="array" aca="1" ref="U88" ca="1">IF(R88&lt;&gt;"",INDEX(T88:T195, MATCH(_xll.RiskSimtable(Variables!D$13:D$14),R88:R195,0))-T88,"")</f>
        <v>683.87395290604854</v>
      </c>
      <c r="V88" s="1" cm="1">
        <f t="array" aca="1" ref="V88" ca="1">IF(R88&lt;&gt;"",IF(MOD(R88,_xll.RiskSimtable(Variables!D$13:D$14))=0,Variables!D$15,0),"")</f>
        <v>0</v>
      </c>
      <c r="W88" s="1" cm="1">
        <f t="array" aca="1" ref="W88" ca="1">IF(R88&lt;&gt;"",IF(R88=_xll.RiskSimtable(Variables!D$13:D$14),T88+V88,0),"")</f>
        <v>0</v>
      </c>
      <c r="X88" s="18" cm="1">
        <f t="array" aca="1" ref="X88" ca="1">IF(R88&lt;&gt;"",INDEX(W88:W187,MATCH(_xll.RiskSimtable(Variables!D$13:D$14),R88:R187,0)),"")</f>
        <v>8237.1850566255926</v>
      </c>
      <c r="Y88" s="22">
        <f t="shared" ca="1" si="12"/>
        <v>144.62585225877592</v>
      </c>
      <c r="Z88" s="17" cm="1">
        <f t="array" aca="1" ref="Z88" ca="1">IF(R88&lt;&gt;"",IF(R88=1,_xll.RiskPert(Variables!J$21,Variables!K$21,Variables!L$21),0),"")</f>
        <v>0</v>
      </c>
      <c r="AA88" s="1">
        <f t="shared" ca="1" si="13"/>
        <v>8381.8109088843685</v>
      </c>
      <c r="AB88" s="1" cm="1">
        <f t="array" aca="1" ref="AB88" ca="1">IF(R88&lt;&gt;"",_xll.RiskUniform(Variables!J$23,Variables!L$23),"")</f>
        <v>24.288785984682892</v>
      </c>
      <c r="AC88" s="18">
        <f t="shared" ca="1" si="14"/>
        <v>8406.0996948690517</v>
      </c>
      <c r="AD88" s="24">
        <f ca="1">IF(R88&lt;&gt;"",IF(AC88&lt;Variables!D$9,AC88-C88,0),"")</f>
        <v>1823.867188857811</v>
      </c>
      <c r="AE88" s="26">
        <f ca="1">IF(R88&lt;&gt;"",IF(AC88&lt;Variables!D$9,D88,0),"")</f>
        <v>610.52339277996089</v>
      </c>
      <c r="AF88" s="26">
        <f ca="1">IF(R88&lt;&gt;"",IF(AC88&lt;Variables!D$9,I88,0),"")</f>
        <v>0</v>
      </c>
      <c r="AG88" s="26">
        <f ca="1">IF(R88&lt;&gt;"",IF(AC88&lt;Variables!D$9,M88,0),"")</f>
        <v>83.798489956173398</v>
      </c>
      <c r="AH88" s="26">
        <f ca="1">IF(R88&lt;&gt;"",IF(AC88&lt;Variables!D$9,S88,0),"")</f>
        <v>683.87395290604854</v>
      </c>
      <c r="AI88" s="26">
        <f ca="1">IF(R88&lt;&gt;"",IF(AC88&lt;Variables!D$9,Y88,0),"")</f>
        <v>144.62585225877592</v>
      </c>
      <c r="AJ88" s="26">
        <f t="shared" ca="1" si="15"/>
        <v>1522.8216879009588</v>
      </c>
      <c r="AK88" s="26">
        <f t="shared" ca="1" si="16"/>
        <v>30.397786480963518</v>
      </c>
      <c r="AL88" s="26">
        <f t="shared" ca="1" si="17"/>
        <v>0</v>
      </c>
      <c r="AM88" s="4">
        <f ca="1">IF(AND(R88&lt;"",AC88&lt;Variables!D$9),AC88/(7*24*60),"")</f>
        <v>0.8339384617925647</v>
      </c>
      <c r="AN88" s="11">
        <f t="shared" ca="1" si="18"/>
        <v>1</v>
      </c>
      <c r="AO88" s="24" cm="1">
        <f t="array" aca="1" ref="AO88" ca="1">IF(R88&lt;&gt;"",_xll.RiskBinomial(1,Variables!D$16/100),0)</f>
        <v>0</v>
      </c>
    </row>
    <row r="89" spans="1:41" x14ac:dyDescent="0.35">
      <c r="A89" s="12">
        <v>60</v>
      </c>
      <c r="B89" s="17" cm="1">
        <f t="array" aca="1" ref="B89" ca="1">_xll.RiskExpon(Variables!M$8)</f>
        <v>106.27704651434794</v>
      </c>
      <c r="C89" s="18">
        <f t="shared" ca="1" si="0"/>
        <v>6688.5095525255883</v>
      </c>
      <c r="D89" s="22">
        <f t="shared" ca="1" si="1"/>
        <v>605.96768572068322</v>
      </c>
      <c r="E89" s="17" cm="1">
        <f t="array" aca="1" ref="E89" ca="1">_xll.RiskPert(Variables!J$10,Variables!K$10,Variables!L$10)</f>
        <v>44.698385514513063</v>
      </c>
      <c r="F89" s="1">
        <f t="shared" ca="1" si="2"/>
        <v>7294.4772382462716</v>
      </c>
      <c r="G89" s="1" cm="1">
        <f t="array" aca="1" ref="G89" ca="1">_xll.RiskUniform(Variables!J$12,Variables!L$12)</f>
        <v>58.732209120820613</v>
      </c>
      <c r="H89" s="18">
        <f t="shared" ca="1" si="3"/>
        <v>7353.2094473670923</v>
      </c>
      <c r="I89" s="22">
        <f t="shared" ca="1" si="4"/>
        <v>0</v>
      </c>
      <c r="J89" s="17">
        <f t="shared" ca="1" si="5"/>
        <v>7353.2094473670923</v>
      </c>
      <c r="K89" s="1" cm="1">
        <f t="array" aca="1" ref="K89" ca="1">_xll.RiskWeibull(Variables!J$14,Variables!K$14)</f>
        <v>97.378073369180314</v>
      </c>
      <c r="L89" s="18">
        <f t="shared" ca="1" si="6"/>
        <v>7450.5875207362724</v>
      </c>
      <c r="M89" s="22">
        <f t="shared" ca="1" si="7"/>
        <v>65.858373161203417</v>
      </c>
      <c r="N89" s="17" cm="1">
        <f t="array" aca="1" ref="N89" ca="1">_xll.RiskGamma(Variables!J$16,1/Variables!L$16)</f>
        <v>65.858373161203559</v>
      </c>
      <c r="O89" s="1">
        <f t="shared" ca="1" si="8"/>
        <v>7516.4458938974758</v>
      </c>
      <c r="P89" s="1" cm="1">
        <f t="array" aca="1" ref="P89" ca="1">_xll.RiskUniform(Variables!J$19,Variables!L$19)</f>
        <v>17.506329690600179</v>
      </c>
      <c r="Q89" s="18">
        <f t="shared" ca="1" si="9"/>
        <v>7533.9522235880759</v>
      </c>
      <c r="R89" s="17" cm="1">
        <f t="array" aca="1" ref="R89" ca="1">IF(A89&lt;=(FLOOR(INT(Variables!D$10) / _xll.RiskSimtable(Variables!D$13:D$14), 1)*_xll.RiskSimtable(Variables!D$13:D$14)),IF(R88=_xll.RiskSimtable(Variables!D$13:D$14),1,R88+1),"")</f>
        <v>4</v>
      </c>
      <c r="S89" s="22">
        <f t="shared" ca="1" si="10"/>
        <v>583.23283303751759</v>
      </c>
      <c r="T89" s="1">
        <f t="shared" ca="1" si="11"/>
        <v>7533.9522235880759</v>
      </c>
      <c r="U89" s="1" cm="1">
        <f t="array" aca="1" ref="U89" ca="1">IF(R89&lt;&gt;"",INDEX(T89:T196, MATCH(_xll.RiskSimtable(Variables!D$13:D$14),R89:R196,0))-T89,"")</f>
        <v>583.23283303751759</v>
      </c>
      <c r="V89" s="1" cm="1">
        <f t="array" aca="1" ref="V89" ca="1">IF(R89&lt;&gt;"",IF(MOD(R89,_xll.RiskSimtable(Variables!D$13:D$14))=0,Variables!D$15,0),"")</f>
        <v>0</v>
      </c>
      <c r="W89" s="1" cm="1">
        <f t="array" aca="1" ref="W89" ca="1">IF(R89&lt;&gt;"",IF(R89=_xll.RiskSimtable(Variables!D$13:D$14),T89+V89,0),"")</f>
        <v>0</v>
      </c>
      <c r="X89" s="18" cm="1">
        <f t="array" aca="1" ref="X89" ca="1">IF(R89&lt;&gt;"",INDEX(W89:W188,MATCH(_xll.RiskSimtable(Variables!D$13:D$14),R89:R188,0)),"")</f>
        <v>8237.1850566255926</v>
      </c>
      <c r="Y89" s="22">
        <f t="shared" ca="1" si="12"/>
        <v>168.91463824345919</v>
      </c>
      <c r="Z89" s="17" cm="1">
        <f t="array" aca="1" ref="Z89" ca="1">IF(R89&lt;&gt;"",IF(R89=1,_xll.RiskPert(Variables!J$21,Variables!K$21,Variables!L$21),0),"")</f>
        <v>0</v>
      </c>
      <c r="AA89" s="1">
        <f t="shared" ca="1" si="13"/>
        <v>8406.0996948690517</v>
      </c>
      <c r="AB89" s="1" cm="1">
        <f t="array" aca="1" ref="AB89" ca="1">IF(R89&lt;&gt;"",_xll.RiskUniform(Variables!J$23,Variables!L$23),"")</f>
        <v>28.420488602703905</v>
      </c>
      <c r="AC89" s="18">
        <f t="shared" ca="1" si="14"/>
        <v>8434.5201834717554</v>
      </c>
      <c r="AD89" s="24">
        <f ca="1">IF(R89&lt;&gt;"",IF(AC89&lt;Variables!D$9,AC89-C89,0),"")</f>
        <v>1746.0106309461671</v>
      </c>
      <c r="AE89" s="26">
        <f ca="1">IF(R89&lt;&gt;"",IF(AC89&lt;Variables!D$9,D89,0),"")</f>
        <v>605.96768572068322</v>
      </c>
      <c r="AF89" s="26">
        <f ca="1">IF(R89&lt;&gt;"",IF(AC89&lt;Variables!D$9,I89,0),"")</f>
        <v>0</v>
      </c>
      <c r="AG89" s="26">
        <f ca="1">IF(R89&lt;&gt;"",IF(AC89&lt;Variables!D$9,M89,0),"")</f>
        <v>65.858373161203417</v>
      </c>
      <c r="AH89" s="26">
        <f ca="1">IF(R89&lt;&gt;"",IF(AC89&lt;Variables!D$9,S89,0),"")</f>
        <v>583.23283303751759</v>
      </c>
      <c r="AI89" s="26">
        <f ca="1">IF(R89&lt;&gt;"",IF(AC89&lt;Variables!D$9,Y89,0),"")</f>
        <v>168.91463824345919</v>
      </c>
      <c r="AJ89" s="26">
        <f t="shared" ca="1" si="15"/>
        <v>1423.9735301628634</v>
      </c>
      <c r="AK89" s="26">
        <f t="shared" ca="1" si="16"/>
        <v>29.10017718243612</v>
      </c>
      <c r="AL89" s="26">
        <f t="shared" ca="1" si="17"/>
        <v>0</v>
      </c>
      <c r="AM89" s="4">
        <f ca="1">IF(AND(R89&lt;"",AC89&lt;Variables!D$9),AC89/(7*24*60),"")</f>
        <v>0.83675795470949954</v>
      </c>
      <c r="AN89" s="11">
        <f t="shared" ca="1" si="18"/>
        <v>1</v>
      </c>
      <c r="AO89" s="24" cm="1">
        <f t="array" aca="1" ref="AO89" ca="1">IF(R89&lt;&gt;"",_xll.RiskBinomial(1,Variables!D$16/100),0)</f>
        <v>0</v>
      </c>
    </row>
    <row r="90" spans="1:41" x14ac:dyDescent="0.35">
      <c r="A90" s="12">
        <v>61</v>
      </c>
      <c r="B90" s="17" cm="1">
        <f t="array" aca="1" ref="B90" ca="1">_xll.RiskExpon(Variables!M$8)</f>
        <v>28.148858543805861</v>
      </c>
      <c r="C90" s="18">
        <f t="shared" ca="1" si="0"/>
        <v>6716.6584110693939</v>
      </c>
      <c r="D90" s="22">
        <f t="shared" ca="1" si="1"/>
        <v>691.35529199714256</v>
      </c>
      <c r="E90" s="17" cm="1">
        <f t="array" aca="1" ref="E90" ca="1">_xll.RiskPert(Variables!J$10,Variables!K$10,Variables!L$10)</f>
        <v>54.80425569944407</v>
      </c>
      <c r="F90" s="1">
        <f t="shared" ca="1" si="2"/>
        <v>7408.0137030665364</v>
      </c>
      <c r="G90" s="1" cm="1">
        <f t="array" aca="1" ref="G90" ca="1">_xll.RiskUniform(Variables!J$12,Variables!L$12)</f>
        <v>60.688768476566075</v>
      </c>
      <c r="H90" s="18">
        <f t="shared" ca="1" si="3"/>
        <v>7468.7024715431025</v>
      </c>
      <c r="I90" s="22">
        <f t="shared" ca="1" si="4"/>
        <v>0</v>
      </c>
      <c r="J90" s="17">
        <f t="shared" ca="1" si="5"/>
        <v>7468.7024715431025</v>
      </c>
      <c r="K90" s="1" cm="1">
        <f t="array" aca="1" ref="K90" ca="1">_xll.RiskWeibull(Variables!J$14,Variables!K$14)</f>
        <v>94.168121288326688</v>
      </c>
      <c r="L90" s="18">
        <f t="shared" ca="1" si="6"/>
        <v>7562.8705928314293</v>
      </c>
      <c r="M90" s="22">
        <f t="shared" ca="1" si="7"/>
        <v>191.60855011531839</v>
      </c>
      <c r="N90" s="17" cm="1">
        <f t="array" aca="1" ref="N90" ca="1">_xll.RiskGamma(Variables!J$16,1/Variables!L$16)</f>
        <v>191.60855011531854</v>
      </c>
      <c r="O90" s="1">
        <f t="shared" ca="1" si="8"/>
        <v>7754.4791429467477</v>
      </c>
      <c r="P90" s="1" cm="1">
        <f t="array" aca="1" ref="P90" ca="1">_xll.RiskUniform(Variables!J$19,Variables!L$19)</f>
        <v>23.450588336852118</v>
      </c>
      <c r="Q90" s="18">
        <f t="shared" ca="1" si="9"/>
        <v>7777.9297312835997</v>
      </c>
      <c r="R90" s="17" cm="1">
        <f t="array" aca="1" ref="R90" ca="1">IF(A90&lt;=(FLOOR(INT(Variables!D$10) / _xll.RiskSimtable(Variables!D$13:D$14), 1)*_xll.RiskSimtable(Variables!D$13:D$14)),IF(R89=_xll.RiskSimtable(Variables!D$13:D$14),1,R89+1),"")</f>
        <v>5</v>
      </c>
      <c r="S90" s="22">
        <f t="shared" ca="1" si="10"/>
        <v>339.25532534199374</v>
      </c>
      <c r="T90" s="1">
        <f t="shared" ca="1" si="11"/>
        <v>7777.9297312835997</v>
      </c>
      <c r="U90" s="1" cm="1">
        <f t="array" aca="1" ref="U90" ca="1">IF(R90&lt;&gt;"",INDEX(T90:T197, MATCH(_xll.RiskSimtable(Variables!D$13:D$14),R90:R197,0))-T90,"")</f>
        <v>339.25532534199374</v>
      </c>
      <c r="V90" s="1" cm="1">
        <f t="array" aca="1" ref="V90" ca="1">IF(R90&lt;&gt;"",IF(MOD(R90,_xll.RiskSimtable(Variables!D$13:D$14))=0,Variables!D$15,0),"")</f>
        <v>0</v>
      </c>
      <c r="W90" s="1" cm="1">
        <f t="array" aca="1" ref="W90" ca="1">IF(R90&lt;&gt;"",IF(R90=_xll.RiskSimtable(Variables!D$13:D$14),T90+V90,0),"")</f>
        <v>0</v>
      </c>
      <c r="X90" s="18" cm="1">
        <f t="array" aca="1" ref="X90" ca="1">IF(R90&lt;&gt;"",INDEX(W90:W189,MATCH(_xll.RiskSimtable(Variables!D$13:D$14),R90:R189,0)),"")</f>
        <v>8237.1850566255926</v>
      </c>
      <c r="Y90" s="22">
        <f t="shared" ca="1" si="12"/>
        <v>197.33512684616289</v>
      </c>
      <c r="Z90" s="17" cm="1">
        <f t="array" aca="1" ref="Z90" ca="1">IF(R90&lt;&gt;"",IF(R90=1,_xll.RiskPert(Variables!J$21,Variables!K$21,Variables!L$21),0),"")</f>
        <v>0</v>
      </c>
      <c r="AA90" s="1">
        <f t="shared" ca="1" si="13"/>
        <v>8434.5201834717554</v>
      </c>
      <c r="AB90" s="1" cm="1">
        <f t="array" aca="1" ref="AB90" ca="1">IF(R90&lt;&gt;"",_xll.RiskUniform(Variables!J$23,Variables!L$23),"")</f>
        <v>21.3678265771795</v>
      </c>
      <c r="AC90" s="18">
        <f t="shared" ca="1" si="14"/>
        <v>8455.888010048935</v>
      </c>
      <c r="AD90" s="24">
        <f ca="1">IF(R90&lt;&gt;"",IF(AC90&lt;Variables!D$9,AC90-C90,0),"")</f>
        <v>1739.2295989795412</v>
      </c>
      <c r="AE90" s="26">
        <f ca="1">IF(R90&lt;&gt;"",IF(AC90&lt;Variables!D$9,D90,0),"")</f>
        <v>691.35529199714256</v>
      </c>
      <c r="AF90" s="26">
        <f ca="1">IF(R90&lt;&gt;"",IF(AC90&lt;Variables!D$9,I90,0),"")</f>
        <v>0</v>
      </c>
      <c r="AG90" s="26">
        <f ca="1">IF(R90&lt;&gt;"",IF(AC90&lt;Variables!D$9,M90,0),"")</f>
        <v>191.60855011531839</v>
      </c>
      <c r="AH90" s="26">
        <f ca="1">IF(R90&lt;&gt;"",IF(AC90&lt;Variables!D$9,S90,0),"")</f>
        <v>339.25532534199374</v>
      </c>
      <c r="AI90" s="26">
        <f ca="1">IF(R90&lt;&gt;"",IF(AC90&lt;Variables!D$9,Y90,0),"")</f>
        <v>197.33512684616289</v>
      </c>
      <c r="AJ90" s="26">
        <f t="shared" ca="1" si="15"/>
        <v>1419.5542943006176</v>
      </c>
      <c r="AK90" s="26">
        <f t="shared" ca="1" si="16"/>
        <v>28.987159982992353</v>
      </c>
      <c r="AL90" s="26">
        <f t="shared" ca="1" si="17"/>
        <v>0</v>
      </c>
      <c r="AM90" s="4">
        <f ca="1">IF(AND(R90&lt;"",AC90&lt;Variables!D$9),AC90/(7*24*60),"")</f>
        <v>0.83887777877469594</v>
      </c>
      <c r="AN90" s="11">
        <f t="shared" ca="1" si="18"/>
        <v>1</v>
      </c>
      <c r="AO90" s="24" cm="1">
        <f t="array" aca="1" ref="AO90" ca="1">IF(R90&lt;&gt;"",_xll.RiskBinomial(1,Variables!D$16/100),0)</f>
        <v>0</v>
      </c>
    </row>
    <row r="91" spans="1:41" x14ac:dyDescent="0.35">
      <c r="A91" s="12">
        <v>62</v>
      </c>
      <c r="B91" s="17" cm="1">
        <f t="array" aca="1" ref="B91" ca="1">_xll.RiskExpon(Variables!M$8)</f>
        <v>83.051616466933822</v>
      </c>
      <c r="C91" s="18">
        <f t="shared" ca="1" si="0"/>
        <v>6799.7100275363273</v>
      </c>
      <c r="D91" s="22">
        <f t="shared" ca="1" si="1"/>
        <v>712.36288907926428</v>
      </c>
      <c r="E91" s="17" cm="1">
        <f t="array" aca="1" ref="E91" ca="1">_xll.RiskPert(Variables!J$10,Variables!K$10,Variables!L$10)</f>
        <v>43.370445072489062</v>
      </c>
      <c r="F91" s="1">
        <f t="shared" ca="1" si="2"/>
        <v>7512.0729166155916</v>
      </c>
      <c r="G91" s="1" cm="1">
        <f t="array" aca="1" ref="G91" ca="1">_xll.RiskUniform(Variables!J$12,Variables!L$12)</f>
        <v>63.108710450156053</v>
      </c>
      <c r="H91" s="18">
        <f t="shared" ca="1" si="3"/>
        <v>7575.1816270657473</v>
      </c>
      <c r="I91" s="22">
        <f t="shared" ca="1" si="4"/>
        <v>0</v>
      </c>
      <c r="J91" s="17">
        <f t="shared" ca="1" si="5"/>
        <v>7575.1816270657473</v>
      </c>
      <c r="K91" s="1" cm="1">
        <f t="array" aca="1" ref="K91" ca="1">_xll.RiskWeibull(Variables!J$14,Variables!K$14)</f>
        <v>88.255820870030604</v>
      </c>
      <c r="L91" s="18">
        <f t="shared" ca="1" si="6"/>
        <v>7663.4374479357775</v>
      </c>
      <c r="M91" s="22">
        <f t="shared" ca="1" si="7"/>
        <v>93.288749587408347</v>
      </c>
      <c r="N91" s="17" cm="1">
        <f t="array" aca="1" ref="N91" ca="1">_xll.RiskGamma(Variables!J$16,1/Variables!L$16)</f>
        <v>93.28874958740812</v>
      </c>
      <c r="O91" s="1">
        <f t="shared" ca="1" si="8"/>
        <v>7756.7261975231859</v>
      </c>
      <c r="P91" s="1" cm="1">
        <f t="array" aca="1" ref="P91" ca="1">_xll.RiskUniform(Variables!J$19,Variables!L$19)</f>
        <v>21.260900612339782</v>
      </c>
      <c r="Q91" s="18">
        <f t="shared" ca="1" si="9"/>
        <v>7777.9870981355252</v>
      </c>
      <c r="R91" s="17" cm="1">
        <f t="array" aca="1" ref="R91" ca="1">IF(A91&lt;=(FLOOR(INT(Variables!D$10) / _xll.RiskSimtable(Variables!D$13:D$14), 1)*_xll.RiskSimtable(Variables!D$13:D$14)),IF(R90=_xll.RiskSimtable(Variables!D$13:D$14),1,R90+1),"")</f>
        <v>6</v>
      </c>
      <c r="S91" s="22">
        <f t="shared" ca="1" si="10"/>
        <v>339.19795849006823</v>
      </c>
      <c r="T91" s="1">
        <f t="shared" ca="1" si="11"/>
        <v>7777.9870981355252</v>
      </c>
      <c r="U91" s="1" cm="1">
        <f t="array" aca="1" ref="U91" ca="1">IF(R91&lt;&gt;"",INDEX(T91:T198, MATCH(_xll.RiskSimtable(Variables!D$13:D$14),R91:R198,0))-T91,"")</f>
        <v>339.19795849006823</v>
      </c>
      <c r="V91" s="1" cm="1">
        <f t="array" aca="1" ref="V91" ca="1">IF(R91&lt;&gt;"",IF(MOD(R91,_xll.RiskSimtable(Variables!D$13:D$14))=0,Variables!D$15,0),"")</f>
        <v>0</v>
      </c>
      <c r="W91" s="1" cm="1">
        <f t="array" aca="1" ref="W91" ca="1">IF(R91&lt;&gt;"",IF(R91=_xll.RiskSimtable(Variables!D$13:D$14),T91+V91,0),"")</f>
        <v>0</v>
      </c>
      <c r="X91" s="18" cm="1">
        <f t="array" aca="1" ref="X91" ca="1">IF(R91&lt;&gt;"",INDEX(W91:W190,MATCH(_xll.RiskSimtable(Variables!D$13:D$14),R91:R190,0)),"")</f>
        <v>8237.1850566255926</v>
      </c>
      <c r="Y91" s="22">
        <f t="shared" ca="1" si="12"/>
        <v>218.70295342334248</v>
      </c>
      <c r="Z91" s="17" cm="1">
        <f t="array" aca="1" ref="Z91" ca="1">IF(R91&lt;&gt;"",IF(R91=1,_xll.RiskPert(Variables!J$21,Variables!K$21,Variables!L$21),0),"")</f>
        <v>0</v>
      </c>
      <c r="AA91" s="1">
        <f t="shared" ca="1" si="13"/>
        <v>8455.888010048935</v>
      </c>
      <c r="AB91" s="1" cm="1">
        <f t="array" aca="1" ref="AB91" ca="1">IF(R91&lt;&gt;"",_xll.RiskUniform(Variables!J$23,Variables!L$23),"")</f>
        <v>21.262369433481471</v>
      </c>
      <c r="AC91" s="18">
        <f t="shared" ca="1" si="14"/>
        <v>8477.1503794824166</v>
      </c>
      <c r="AD91" s="24">
        <f ca="1">IF(R91&lt;&gt;"",IF(AC91&lt;Variables!D$9,AC91-C91,0),"")</f>
        <v>1677.4403519460893</v>
      </c>
      <c r="AE91" s="26">
        <f ca="1">IF(R91&lt;&gt;"",IF(AC91&lt;Variables!D$9,D91,0),"")</f>
        <v>712.36288907926428</v>
      </c>
      <c r="AF91" s="26">
        <f ca="1">IF(R91&lt;&gt;"",IF(AC91&lt;Variables!D$9,I91,0),"")</f>
        <v>0</v>
      </c>
      <c r="AG91" s="26">
        <f ca="1">IF(R91&lt;&gt;"",IF(AC91&lt;Variables!D$9,M91,0),"")</f>
        <v>93.288749587408347</v>
      </c>
      <c r="AH91" s="26">
        <f ca="1">IF(R91&lt;&gt;"",IF(AC91&lt;Variables!D$9,S91,0),"")</f>
        <v>339.19795849006823</v>
      </c>
      <c r="AI91" s="26">
        <f ca="1">IF(R91&lt;&gt;"",IF(AC91&lt;Variables!D$9,Y91,0),"")</f>
        <v>218.70295342334248</v>
      </c>
      <c r="AJ91" s="26">
        <f t="shared" ca="1" si="15"/>
        <v>1363.5525505800833</v>
      </c>
      <c r="AK91" s="26">
        <f t="shared" ca="1" si="16"/>
        <v>27.95733919910149</v>
      </c>
      <c r="AL91" s="26">
        <f t="shared" ca="1" si="17"/>
        <v>0</v>
      </c>
      <c r="AM91" s="4">
        <f ca="1">IF(AND(R91&lt;"",AC91&lt;Variables!D$9),AC91/(7*24*60),"")</f>
        <v>0.84098714082166837</v>
      </c>
      <c r="AN91" s="11">
        <f t="shared" ca="1" si="18"/>
        <v>1</v>
      </c>
      <c r="AO91" s="24" cm="1">
        <f t="array" aca="1" ref="AO91" ca="1">IF(R91&lt;&gt;"",_xll.RiskBinomial(1,Variables!D$16/100),0)</f>
        <v>0</v>
      </c>
    </row>
    <row r="92" spans="1:41" x14ac:dyDescent="0.35">
      <c r="A92" s="12">
        <v>63</v>
      </c>
      <c r="B92" s="17" cm="1">
        <f t="array" aca="1" ref="B92" ca="1">_xll.RiskExpon(Variables!M$8)</f>
        <v>15.457428158922671</v>
      </c>
      <c r="C92" s="18">
        <f t="shared" ca="1" si="0"/>
        <v>6815.1674556952503</v>
      </c>
      <c r="D92" s="22">
        <f t="shared" ca="1" si="1"/>
        <v>811.1404453081359</v>
      </c>
      <c r="E92" s="17" cm="1">
        <f t="array" aca="1" ref="E92" ca="1">_xll.RiskPert(Variables!J$10,Variables!K$10,Variables!L$10)</f>
        <v>51.126273937638686</v>
      </c>
      <c r="F92" s="1">
        <f t="shared" ca="1" si="2"/>
        <v>7626.3079010033862</v>
      </c>
      <c r="G92" s="1" cm="1">
        <f t="array" aca="1" ref="G92" ca="1">_xll.RiskUniform(Variables!J$12,Variables!L$12)</f>
        <v>52.234756568879163</v>
      </c>
      <c r="H92" s="18">
        <f t="shared" ca="1" si="3"/>
        <v>7678.5426575722649</v>
      </c>
      <c r="I92" s="22">
        <f t="shared" ca="1" si="4"/>
        <v>0</v>
      </c>
      <c r="J92" s="17">
        <f t="shared" ca="1" si="5"/>
        <v>7678.5426575722649</v>
      </c>
      <c r="K92" s="1" cm="1">
        <f t="array" aca="1" ref="K92" ca="1">_xll.RiskWeibull(Variables!J$14,Variables!K$14)</f>
        <v>92.003199644080496</v>
      </c>
      <c r="L92" s="18">
        <f t="shared" ca="1" si="6"/>
        <v>7770.5458572163452</v>
      </c>
      <c r="M92" s="22">
        <f t="shared" ca="1" si="7"/>
        <v>50.168133105670677</v>
      </c>
      <c r="N92" s="17" cm="1">
        <f t="array" aca="1" ref="N92" ca="1">_xll.RiskGamma(Variables!J$16,1/Variables!L$16)</f>
        <v>50.168133105670982</v>
      </c>
      <c r="O92" s="1">
        <f t="shared" ca="1" si="8"/>
        <v>7820.7139903220159</v>
      </c>
      <c r="P92" s="1" cm="1">
        <f t="array" aca="1" ref="P92" ca="1">_xll.RiskUniform(Variables!J$19,Variables!L$19)</f>
        <v>18.755242355538265</v>
      </c>
      <c r="Q92" s="18">
        <f t="shared" ca="1" si="9"/>
        <v>7839.4692326775539</v>
      </c>
      <c r="R92" s="17" cm="1">
        <f t="array" aca="1" ref="R92" ca="1">IF(A92&lt;=(FLOOR(INT(Variables!D$10) / _xll.RiskSimtable(Variables!D$13:D$14), 1)*_xll.RiskSimtable(Variables!D$13:D$14)),IF(R91=_xll.RiskSimtable(Variables!D$13:D$14),1,R91+1),"")</f>
        <v>7</v>
      </c>
      <c r="S92" s="22">
        <f t="shared" ca="1" si="10"/>
        <v>277.71582394803954</v>
      </c>
      <c r="T92" s="1">
        <f t="shared" ca="1" si="11"/>
        <v>7839.4692326775539</v>
      </c>
      <c r="U92" s="1" cm="1">
        <f t="array" aca="1" ref="U92" ca="1">IF(R92&lt;&gt;"",INDEX(T92:T199, MATCH(_xll.RiskSimtable(Variables!D$13:D$14),R92:R199,0))-T92,"")</f>
        <v>277.71582394803954</v>
      </c>
      <c r="V92" s="1" cm="1">
        <f t="array" aca="1" ref="V92" ca="1">IF(R92&lt;&gt;"",IF(MOD(R92,_xll.RiskSimtable(Variables!D$13:D$14))=0,Variables!D$15,0),"")</f>
        <v>0</v>
      </c>
      <c r="W92" s="1" cm="1">
        <f t="array" aca="1" ref="W92" ca="1">IF(R92&lt;&gt;"",IF(R92=_xll.RiskSimtable(Variables!D$13:D$14),T92+V92,0),"")</f>
        <v>0</v>
      </c>
      <c r="X92" s="18" cm="1">
        <f t="array" aca="1" ref="X92" ca="1">IF(R92&lt;&gt;"",INDEX(W92:W191,MATCH(_xll.RiskSimtable(Variables!D$13:D$14),R92:R191,0)),"")</f>
        <v>8237.1850566255926</v>
      </c>
      <c r="Y92" s="22">
        <f t="shared" ca="1" si="12"/>
        <v>239.96532285682406</v>
      </c>
      <c r="Z92" s="17" cm="1">
        <f t="array" aca="1" ref="Z92" ca="1">IF(R92&lt;&gt;"",IF(R92=1,_xll.RiskPert(Variables!J$21,Variables!K$21,Variables!L$21),0),"")</f>
        <v>0</v>
      </c>
      <c r="AA92" s="1">
        <f t="shared" ca="1" si="13"/>
        <v>8477.1503794824166</v>
      </c>
      <c r="AB92" s="1" cm="1">
        <f t="array" aca="1" ref="AB92" ca="1">IF(R92&lt;&gt;"",_xll.RiskUniform(Variables!J$23,Variables!L$23),"")</f>
        <v>24.399180748251275</v>
      </c>
      <c r="AC92" s="18">
        <f t="shared" ca="1" si="14"/>
        <v>8501.5495602306673</v>
      </c>
      <c r="AD92" s="24">
        <f ca="1">IF(R92&lt;&gt;"",IF(AC92&lt;Variables!D$9,AC92-C92,0),"")</f>
        <v>1686.3821045354171</v>
      </c>
      <c r="AE92" s="26">
        <f ca="1">IF(R92&lt;&gt;"",IF(AC92&lt;Variables!D$9,D92,0),"")</f>
        <v>811.1404453081359</v>
      </c>
      <c r="AF92" s="26">
        <f ca="1">IF(R92&lt;&gt;"",IF(AC92&lt;Variables!D$9,I92,0),"")</f>
        <v>0</v>
      </c>
      <c r="AG92" s="26">
        <f ca="1">IF(R92&lt;&gt;"",IF(AC92&lt;Variables!D$9,M92,0),"")</f>
        <v>50.168133105670677</v>
      </c>
      <c r="AH92" s="26">
        <f ca="1">IF(R92&lt;&gt;"",IF(AC92&lt;Variables!D$9,S92,0),"")</f>
        <v>277.71582394803954</v>
      </c>
      <c r="AI92" s="26">
        <f ca="1">IF(R92&lt;&gt;"",IF(AC92&lt;Variables!D$9,Y92,0),"")</f>
        <v>239.96532285682406</v>
      </c>
      <c r="AJ92" s="26">
        <f t="shared" ca="1" si="15"/>
        <v>1378.9897252186702</v>
      </c>
      <c r="AK92" s="26">
        <f t="shared" ca="1" si="16"/>
        <v>28.106368408923618</v>
      </c>
      <c r="AL92" s="26">
        <f t="shared" ca="1" si="17"/>
        <v>0</v>
      </c>
      <c r="AM92" s="4">
        <f ca="1">IF(AND(R92&lt;"",AC92&lt;Variables!D$9),AC92/(7*24*60),"")</f>
        <v>0.84340769446732811</v>
      </c>
      <c r="AN92" s="11">
        <f t="shared" ca="1" si="18"/>
        <v>1</v>
      </c>
      <c r="AO92" s="24" cm="1">
        <f t="array" aca="1" ref="AO92" ca="1">IF(R92&lt;&gt;"",_xll.RiskBinomial(1,Variables!D$16/100),0)</f>
        <v>0</v>
      </c>
    </row>
    <row r="93" spans="1:41" x14ac:dyDescent="0.35">
      <c r="A93" s="12">
        <v>64</v>
      </c>
      <c r="B93" s="17" cm="1">
        <f t="array" aca="1" ref="B93" ca="1">_xll.RiskExpon(Variables!M$8)</f>
        <v>69.429935151994187</v>
      </c>
      <c r="C93" s="18">
        <f t="shared" ca="1" si="0"/>
        <v>6884.5973908472442</v>
      </c>
      <c r="D93" s="22">
        <f t="shared" ca="1" si="1"/>
        <v>855.50616797246312</v>
      </c>
      <c r="E93" s="17" cm="1">
        <f t="array" aca="1" ref="E93" ca="1">_xll.RiskPert(Variables!J$10,Variables!K$10,Variables!L$10)</f>
        <v>61.560901247442381</v>
      </c>
      <c r="F93" s="1">
        <f t="shared" ca="1" si="2"/>
        <v>7740.1035588197074</v>
      </c>
      <c r="G93" s="1" cm="1">
        <f t="array" aca="1" ref="G93" ca="1">_xll.RiskUniform(Variables!J$12,Variables!L$12)</f>
        <v>61.916641767593006</v>
      </c>
      <c r="H93" s="18">
        <f t="shared" ca="1" si="3"/>
        <v>7802.0202005873007</v>
      </c>
      <c r="I93" s="22">
        <f t="shared" ca="1" si="4"/>
        <v>0</v>
      </c>
      <c r="J93" s="17">
        <f t="shared" ca="1" si="5"/>
        <v>7802.0202005873007</v>
      </c>
      <c r="K93" s="1" cm="1">
        <f t="array" aca="1" ref="K93" ca="1">_xll.RiskWeibull(Variables!J$14,Variables!K$14)</f>
        <v>96.92810259623451</v>
      </c>
      <c r="L93" s="18">
        <f t="shared" ca="1" si="6"/>
        <v>7898.9483031835352</v>
      </c>
      <c r="M93" s="22">
        <f t="shared" ca="1" si="7"/>
        <v>194.80212916813252</v>
      </c>
      <c r="N93" s="17" cm="1">
        <f t="array" aca="1" ref="N93" ca="1">_xll.RiskGamma(Variables!J$16,1/Variables!L$16)</f>
        <v>194.80212916813281</v>
      </c>
      <c r="O93" s="1">
        <f t="shared" ca="1" si="8"/>
        <v>8093.7504323516678</v>
      </c>
      <c r="P93" s="1" cm="1">
        <f t="array" aca="1" ref="P93" ca="1">_xll.RiskUniform(Variables!J$19,Variables!L$19)</f>
        <v>23.43462427392566</v>
      </c>
      <c r="Q93" s="18">
        <f t="shared" ca="1" si="9"/>
        <v>8117.1850566255935</v>
      </c>
      <c r="R93" s="17" cm="1">
        <f t="array" aca="1" ref="R93" ca="1">IF(A93&lt;=(FLOOR(INT(Variables!D$10) / _xll.RiskSimtable(Variables!D$13:D$14), 1)*_xll.RiskSimtable(Variables!D$13:D$14)),IF(R92=_xll.RiskSimtable(Variables!D$13:D$14),1,R92+1),"")</f>
        <v>8</v>
      </c>
      <c r="S93" s="22">
        <f t="shared" ca="1" si="10"/>
        <v>0</v>
      </c>
      <c r="T93" s="1">
        <f t="shared" ca="1" si="11"/>
        <v>8117.1850566255935</v>
      </c>
      <c r="U93" s="1" cm="1">
        <f t="array" aca="1" ref="U93" ca="1">IF(R93&lt;&gt;"",INDEX(T93:T200, MATCH(_xll.RiskSimtable(Variables!D$13:D$14),R93:R200,0))-T93,"")</f>
        <v>0</v>
      </c>
      <c r="V93" s="1" cm="1">
        <f t="array" aca="1" ref="V93" ca="1">IF(R93&lt;&gt;"",IF(MOD(R93,_xll.RiskSimtable(Variables!D$13:D$14))=0,Variables!D$15,0),"")</f>
        <v>120</v>
      </c>
      <c r="W93" s="1" cm="1">
        <f t="array" aca="1" ref="W93" ca="1">IF(R93&lt;&gt;"",IF(R93=_xll.RiskSimtable(Variables!D$13:D$14),T93+V93,0),"")</f>
        <v>8237.1850566255926</v>
      </c>
      <c r="X93" s="18" cm="1">
        <f t="array" aca="1" ref="X93" ca="1">IF(R93&lt;&gt;"",INDEX(W93:W192,MATCH(_xll.RiskSimtable(Variables!D$13:D$14),R93:R192,0)),"")</f>
        <v>8237.1850566255926</v>
      </c>
      <c r="Y93" s="22">
        <f t="shared" ca="1" si="12"/>
        <v>264.36450360507479</v>
      </c>
      <c r="Z93" s="17" cm="1">
        <f t="array" aca="1" ref="Z93" ca="1">IF(R93&lt;&gt;"",IF(R93=1,_xll.RiskPert(Variables!J$21,Variables!K$21,Variables!L$21),0),"")</f>
        <v>0</v>
      </c>
      <c r="AA93" s="1">
        <f t="shared" ca="1" si="13"/>
        <v>8501.5495602306673</v>
      </c>
      <c r="AB93" s="1" cm="1">
        <f t="array" aca="1" ref="AB93" ca="1">IF(R93&lt;&gt;"",_xll.RiskUniform(Variables!J$23,Variables!L$23),"")</f>
        <v>20.588105464780419</v>
      </c>
      <c r="AC93" s="18">
        <f t="shared" ca="1" si="14"/>
        <v>8522.1376656954471</v>
      </c>
      <c r="AD93" s="24">
        <f ca="1">IF(R93&lt;&gt;"",IF(AC93&lt;Variables!D$9,AC93-C93,0),"")</f>
        <v>1637.5402748482029</v>
      </c>
      <c r="AE93" s="26">
        <f ca="1">IF(R93&lt;&gt;"",IF(AC93&lt;Variables!D$9,D93,0),"")</f>
        <v>855.50616797246312</v>
      </c>
      <c r="AF93" s="26">
        <f ca="1">IF(R93&lt;&gt;"",IF(AC93&lt;Variables!D$9,I93,0),"")</f>
        <v>0</v>
      </c>
      <c r="AG93" s="26">
        <f ca="1">IF(R93&lt;&gt;"",IF(AC93&lt;Variables!D$9,M93,0),"")</f>
        <v>194.80212916813252</v>
      </c>
      <c r="AH93" s="26">
        <f ca="1">IF(R93&lt;&gt;"",IF(AC93&lt;Variables!D$9,S93,0),"")</f>
        <v>0</v>
      </c>
      <c r="AI93" s="26">
        <f ca="1">IF(R93&lt;&gt;"",IF(AC93&lt;Variables!D$9,Y93,0),"")</f>
        <v>264.36450360507479</v>
      </c>
      <c r="AJ93" s="26">
        <f t="shared" ca="1" si="15"/>
        <v>1314.6728007456704</v>
      </c>
      <c r="AK93" s="26">
        <f t="shared" ca="1" si="16"/>
        <v>27.292337914136716</v>
      </c>
      <c r="AL93" s="26">
        <f t="shared" ca="1" si="17"/>
        <v>0</v>
      </c>
      <c r="AM93" s="4">
        <f ca="1">IF(AND(R93&lt;"",AC93&lt;Variables!D$9),AC93/(7*24*60),"")</f>
        <v>0.84545016524756422</v>
      </c>
      <c r="AN93" s="11">
        <f t="shared" ca="1" si="18"/>
        <v>1</v>
      </c>
      <c r="AO93" s="24" cm="1">
        <f t="array" aca="1" ref="AO93" ca="1">IF(R93&lt;&gt;"",_xll.RiskBinomial(1,Variables!D$16/100),0)</f>
        <v>0</v>
      </c>
    </row>
    <row r="94" spans="1:41" x14ac:dyDescent="0.35">
      <c r="A94" s="12">
        <v>65</v>
      </c>
      <c r="B94" s="17" cm="1">
        <f t="array" aca="1" ref="B94" ca="1">_xll.RiskExpon(Variables!M$8)</f>
        <v>66.982963032351691</v>
      </c>
      <c r="C94" s="18">
        <f t="shared" ca="1" si="0"/>
        <v>6951.5803538795963</v>
      </c>
      <c r="D94" s="22">
        <f t="shared" ca="1" si="1"/>
        <v>898.47313649024272</v>
      </c>
      <c r="E94" s="17" cm="1">
        <f t="array" aca="1" ref="E94" ca="1">_xll.RiskPert(Variables!J$10,Variables!K$10,Variables!L$10)</f>
        <v>48.033289782538397</v>
      </c>
      <c r="F94" s="1">
        <f t="shared" ca="1" si="2"/>
        <v>7850.053490369839</v>
      </c>
      <c r="G94" s="1" cm="1">
        <f t="array" aca="1" ref="G94" ca="1">_xll.RiskUniform(Variables!J$12,Variables!L$12)</f>
        <v>58.816827201492707</v>
      </c>
      <c r="H94" s="18">
        <f t="shared" ca="1" si="3"/>
        <v>7908.8703175713317</v>
      </c>
      <c r="I94" s="22">
        <f t="shared" ca="1" si="4"/>
        <v>0</v>
      </c>
      <c r="J94" s="17">
        <f t="shared" ca="1" si="5"/>
        <v>7908.8703175713317</v>
      </c>
      <c r="K94" s="1" cm="1">
        <f t="array" aca="1" ref="K94" ca="1">_xll.RiskWeibull(Variables!J$14,Variables!K$14)</f>
        <v>88.971798851768895</v>
      </c>
      <c r="L94" s="18">
        <f t="shared" ca="1" si="6"/>
        <v>7997.8421164231004</v>
      </c>
      <c r="M94" s="22">
        <f t="shared" ca="1" si="7"/>
        <v>61.006048048341654</v>
      </c>
      <c r="N94" s="17" cm="1">
        <f t="array" aca="1" ref="N94" ca="1">_xll.RiskGamma(Variables!J$16,1/Variables!L$16)</f>
        <v>61.006048048341668</v>
      </c>
      <c r="O94" s="1">
        <f t="shared" ca="1" si="8"/>
        <v>8058.848164471442</v>
      </c>
      <c r="P94" s="1" cm="1">
        <f t="array" aca="1" ref="P94" ca="1">_xll.RiskUniform(Variables!J$19,Variables!L$19)</f>
        <v>24.641193497776968</v>
      </c>
      <c r="Q94" s="18">
        <f t="shared" ca="1" si="9"/>
        <v>8083.4893579692189</v>
      </c>
      <c r="R94" s="17" cm="1">
        <f t="array" aca="1" ref="R94" ca="1">IF(A94&lt;=(FLOOR(INT(Variables!D$10) / _xll.RiskSimtable(Variables!D$13:D$14), 1)*_xll.RiskSimtable(Variables!D$13:D$14)),IF(R93=_xll.RiskSimtable(Variables!D$13:D$14),1,R93+1),"")</f>
        <v>1</v>
      </c>
      <c r="S94" s="22">
        <f t="shared" ca="1" si="10"/>
        <v>815.6339247640999</v>
      </c>
      <c r="T94" s="1">
        <f t="shared" ca="1" si="11"/>
        <v>8237.1850566255926</v>
      </c>
      <c r="U94" s="1" cm="1">
        <f t="array" aca="1" ref="U94" ca="1">IF(R94&lt;&gt;"",INDEX(T94:T201, MATCH(_xll.RiskSimtable(Variables!D$13:D$14),R94:R201,0))-T94,"")</f>
        <v>661.93822610772622</v>
      </c>
      <c r="V94" s="1" cm="1">
        <f t="array" aca="1" ref="V94" ca="1">IF(R94&lt;&gt;"",IF(MOD(R94,_xll.RiskSimtable(Variables!D$13:D$14))=0,Variables!D$15,0),"")</f>
        <v>0</v>
      </c>
      <c r="W94" s="1" cm="1">
        <f t="array" aca="1" ref="W94" ca="1">IF(R94&lt;&gt;"",IF(R94=_xll.RiskSimtable(Variables!D$13:D$14),T94+V94,0),"")</f>
        <v>0</v>
      </c>
      <c r="X94" s="18" cm="1">
        <f t="array" aca="1" ref="X94" ca="1">IF(R94&lt;&gt;"",INDEX(W94:W193,MATCH(_xll.RiskSimtable(Variables!D$13:D$14),R94:R193,0)),"")</f>
        <v>9019.1232827333188</v>
      </c>
      <c r="Y94" s="22">
        <f t="shared" ca="1" si="12"/>
        <v>99.941731046665154</v>
      </c>
      <c r="Z94" s="17" cm="1">
        <f t="array" aca="1" ref="Z94" ca="1">IF(R94&lt;&gt;"",IF(R94=1,_xll.RiskPert(Variables!J$21,Variables!K$21,Variables!L$21),0),"")</f>
        <v>99.941731046664728</v>
      </c>
      <c r="AA94" s="1">
        <f t="shared" ca="1" si="13"/>
        <v>9119.0650137799839</v>
      </c>
      <c r="AB94" s="1" cm="1">
        <f t="array" aca="1" ref="AB94" ca="1">IF(R94&lt;&gt;"",_xll.RiskUniform(Variables!J$23,Variables!L$23),"")</f>
        <v>23.29500571065935</v>
      </c>
      <c r="AC94" s="18">
        <f t="shared" ca="1" si="14"/>
        <v>9142.360019490643</v>
      </c>
      <c r="AD94" s="24">
        <f ca="1">IF(R94&lt;&gt;"",IF(AC94&lt;Variables!D$9,AC94-C94,0),"")</f>
        <v>2190.7796656110468</v>
      </c>
      <c r="AE94" s="26">
        <f ca="1">IF(R94&lt;&gt;"",IF(AC94&lt;Variables!D$9,D94,0),"")</f>
        <v>898.47313649024272</v>
      </c>
      <c r="AF94" s="26">
        <f ca="1">IF(R94&lt;&gt;"",IF(AC94&lt;Variables!D$9,I94,0),"")</f>
        <v>0</v>
      </c>
      <c r="AG94" s="26">
        <f ca="1">IF(R94&lt;&gt;"",IF(AC94&lt;Variables!D$9,M94,0),"")</f>
        <v>61.006048048341654</v>
      </c>
      <c r="AH94" s="26">
        <f ca="1">IF(R94&lt;&gt;"",IF(AC94&lt;Variables!D$9,S94,0),"")</f>
        <v>815.6339247640999</v>
      </c>
      <c r="AI94" s="26">
        <f ca="1">IF(R94&lt;&gt;"",IF(AC94&lt;Variables!D$9,Y94,0),"")</f>
        <v>99.941731046665154</v>
      </c>
      <c r="AJ94" s="26">
        <f t="shared" ca="1" si="15"/>
        <v>1875.0548403493494</v>
      </c>
      <c r="AK94" s="26">
        <f t="shared" ca="1" si="16"/>
        <v>36.512994426850781</v>
      </c>
      <c r="AL94" s="26">
        <f t="shared" ca="1" si="17"/>
        <v>0</v>
      </c>
      <c r="AM94" s="4">
        <f ca="1">IF(AND(R94&lt;"",AC94&lt;Variables!D$9),AC94/(7*24*60),"")</f>
        <v>0.90698016066375431</v>
      </c>
      <c r="AN94" s="11">
        <f t="shared" ca="1" si="18"/>
        <v>1</v>
      </c>
      <c r="AO94" s="24" cm="1">
        <f t="array" aca="1" ref="AO94" ca="1">IF(R94&lt;&gt;"",_xll.RiskBinomial(1,Variables!D$16/100),0)</f>
        <v>0</v>
      </c>
    </row>
    <row r="95" spans="1:41" x14ac:dyDescent="0.35">
      <c r="A95" s="12">
        <v>66</v>
      </c>
      <c r="B95" s="17" cm="1">
        <f t="array" aca="1" ref="B95" ca="1">_xll.RiskExpon(Variables!M$8)</f>
        <v>65.970369310848767</v>
      </c>
      <c r="C95" s="18">
        <f t="shared" ref="C95:C129" ca="1" si="19">B95+C94</f>
        <v>7017.5507231904448</v>
      </c>
      <c r="D95" s="22">
        <f t="shared" ref="D95:D129" ca="1" si="20">F95-C95</f>
        <v>956.20965316107322</v>
      </c>
      <c r="E95" s="17" cm="1">
        <f t="array" aca="1" ref="E95" ca="1">_xll.RiskPert(Variables!J$10,Variables!K$10,Variables!L$10)</f>
        <v>64.890058780186138</v>
      </c>
      <c r="F95" s="1">
        <f t="shared" ref="F95:F129" ca="1" si="21">MAX(H94,C95)+E95</f>
        <v>7973.7603763515181</v>
      </c>
      <c r="G95" s="1" cm="1">
        <f t="array" aca="1" ref="G95" ca="1">_xll.RiskUniform(Variables!J$12,Variables!L$12)</f>
        <v>65.400302876681323</v>
      </c>
      <c r="H95" s="18">
        <f t="shared" ref="H95:H129" ca="1" si="22">F95+G95</f>
        <v>8039.1606792281991</v>
      </c>
      <c r="I95" s="22">
        <f t="shared" ref="I95:I129" ca="1" si="23">J95-H95</f>
        <v>0</v>
      </c>
      <c r="J95" s="17">
        <f t="shared" ref="J95:J129" ca="1" si="24">H95</f>
        <v>8039.1606792281991</v>
      </c>
      <c r="K95" s="1" cm="1">
        <f t="array" aca="1" ref="K95" ca="1">_xll.RiskWeibull(Variables!J$14,Variables!K$14)</f>
        <v>113.52959527177018</v>
      </c>
      <c r="L95" s="18">
        <f t="shared" ref="L95:L129" ca="1" si="25">J95+K95</f>
        <v>8152.6902744999697</v>
      </c>
      <c r="M95" s="22">
        <f t="shared" ref="M95:M129" ca="1" si="26">O95-L95</f>
        <v>68.647308783820336</v>
      </c>
      <c r="N95" s="17" cm="1">
        <f t="array" aca="1" ref="N95" ca="1">_xll.RiskGamma(Variables!J$16,1/Variables!L$16)</f>
        <v>68.647308783820364</v>
      </c>
      <c r="O95" s="1">
        <f t="shared" ref="O95:O129" ca="1" si="27">L95+N95</f>
        <v>8221.3375832837901</v>
      </c>
      <c r="P95" s="1" cm="1">
        <f t="array" aca="1" ref="P95" ca="1">_xll.RiskUniform(Variables!J$19,Variables!L$19)</f>
        <v>15.527259131369565</v>
      </c>
      <c r="Q95" s="18">
        <f t="shared" ref="Q95:Q129" ca="1" si="28">O95+P95</f>
        <v>8236.8648424151597</v>
      </c>
      <c r="R95" s="17" cm="1">
        <f t="array" aca="1" ref="R95" ca="1">IF(A95&lt;=(FLOOR(INT(Variables!D$10) / _xll.RiskSimtable(Variables!D$13:D$14), 1)*_xll.RiskSimtable(Variables!D$13:D$14)),IF(R94=_xll.RiskSimtable(Variables!D$13:D$14),1,R94+1),"")</f>
        <v>2</v>
      </c>
      <c r="S95" s="22">
        <f t="shared" ref="S95:S129" ca="1" si="29">IF(R95&lt;&gt;"",T95-Q95+U95,"")</f>
        <v>662.25844031815905</v>
      </c>
      <c r="T95" s="1">
        <f t="shared" ref="T95:T129" ca="1" si="30">IF(R95&lt;&gt;"",IF(R95=1,MAX(W94,Q95),Q95),"")</f>
        <v>8236.8648424151597</v>
      </c>
      <c r="U95" s="1" cm="1">
        <f t="array" aca="1" ref="U95" ca="1">IF(R95&lt;&gt;"",INDEX(T95:T202, MATCH(_xll.RiskSimtable(Variables!D$13:D$14),R95:R202,0))-T95,"")</f>
        <v>662.25844031815905</v>
      </c>
      <c r="V95" s="1" cm="1">
        <f t="array" aca="1" ref="V95" ca="1">IF(R95&lt;&gt;"",IF(MOD(R95,_xll.RiskSimtable(Variables!D$13:D$14))=0,Variables!D$15,0),"")</f>
        <v>0</v>
      </c>
      <c r="W95" s="1" cm="1">
        <f t="array" aca="1" ref="W95" ca="1">IF(R95&lt;&gt;"",IF(R95=_xll.RiskSimtable(Variables!D$13:D$14),T95+V95,0),"")</f>
        <v>0</v>
      </c>
      <c r="X95" s="18" cm="1">
        <f t="array" aca="1" ref="X95" ca="1">IF(R95&lt;&gt;"",INDEX(W95:W194,MATCH(_xll.RiskSimtable(Variables!D$13:D$14),R95:R194,0)),"")</f>
        <v>9019.1232827333188</v>
      </c>
      <c r="Y95" s="22">
        <f t="shared" ref="Y95:Y129" ca="1" si="31">IF(R95&lt;&gt;"",AA95-X95,"")</f>
        <v>123.23673675732425</v>
      </c>
      <c r="Z95" s="17" cm="1">
        <f t="array" aca="1" ref="Z95" ca="1">IF(R95&lt;&gt;"",IF(R95=1,_xll.RiskPert(Variables!J$21,Variables!K$21,Variables!L$21),0),"")</f>
        <v>0</v>
      </c>
      <c r="AA95" s="1">
        <f t="shared" ref="AA95:AA129" ca="1" si="32">IF(R95&lt;&gt;"",IF(X95&lt;&gt;0,MAX(AC94,X95)+Z95,0),"")</f>
        <v>9142.360019490643</v>
      </c>
      <c r="AB95" s="1" cm="1">
        <f t="array" aca="1" ref="AB95" ca="1">IF(R95&lt;&gt;"",_xll.RiskUniform(Variables!J$23,Variables!L$23),"")</f>
        <v>24.315834107455682</v>
      </c>
      <c r="AC95" s="18">
        <f t="shared" ref="AC95:AC129" ca="1" si="33">IF(R95&lt;&gt;"",IF(AA95&lt;&gt;0,AA95+AB95,0),"")</f>
        <v>9166.6758535980989</v>
      </c>
      <c r="AD95" s="24">
        <f ca="1">IF(R95&lt;&gt;"",IF(AC95&lt;Variables!D$9,AC95-C95,0),"")</f>
        <v>2149.1251304076541</v>
      </c>
      <c r="AE95" s="26">
        <f ca="1">IF(R95&lt;&gt;"",IF(AC95&lt;Variables!D$9,D95,0),"")</f>
        <v>956.20965316107322</v>
      </c>
      <c r="AF95" s="26">
        <f ca="1">IF(R95&lt;&gt;"",IF(AC95&lt;Variables!D$9,I95,0),"")</f>
        <v>0</v>
      </c>
      <c r="AG95" s="26">
        <f ca="1">IF(R95&lt;&gt;"",IF(AC95&lt;Variables!D$9,M95,0),"")</f>
        <v>68.647308783820336</v>
      </c>
      <c r="AH95" s="26">
        <f ca="1">IF(R95&lt;&gt;"",IF(AC95&lt;Variables!D$9,S95,0),"")</f>
        <v>662.25844031815905</v>
      </c>
      <c r="AI95" s="26">
        <f ca="1">IF(R95&lt;&gt;"",IF(AC95&lt;Variables!D$9,Y95,0),"")</f>
        <v>123.23673675732425</v>
      </c>
      <c r="AJ95" s="26">
        <f t="shared" ref="AJ95:AJ129" ca="1" si="34">IF(R95&lt;&gt;"",IF(AD95&lt;&gt;0,SUM(AE95:AI95),0),"")</f>
        <v>1810.3521390203769</v>
      </c>
      <c r="AK95" s="26">
        <f t="shared" ref="AK95:AK129" ca="1" si="35">IF(AND(R95&lt;&gt;"",AD95&lt;&gt;0),AD95/60,0)</f>
        <v>35.818752173460901</v>
      </c>
      <c r="AL95" s="26">
        <f t="shared" ref="AL95:AL129" ca="1" si="36">IF(AND(AK95&lt;=24,AK95&gt;0,R95&lt;&gt;""),1,0)</f>
        <v>0</v>
      </c>
      <c r="AM95" s="4">
        <f ca="1">IF(AND(R95&lt;"",AC95&lt;Variables!D$9),AC95/(7*24*60),"")</f>
        <v>0.90939244579346223</v>
      </c>
      <c r="AN95" s="11">
        <f t="shared" ref="AN95:AN129" ca="1" si="37">IF(R95&lt;&gt;"",IF(AND(AC95/(7*24*60)&lt;=1,AC95/(7*24*60)&gt;0),1,""),"")</f>
        <v>1</v>
      </c>
      <c r="AO95" s="24" cm="1">
        <f t="array" aca="1" ref="AO95" ca="1">IF(R95&lt;&gt;"",_xll.RiskBinomial(1,Variables!D$16/100),0)</f>
        <v>0</v>
      </c>
    </row>
    <row r="96" spans="1:41" x14ac:dyDescent="0.35">
      <c r="A96" s="12">
        <v>67</v>
      </c>
      <c r="B96" s="17" cm="1">
        <f t="array" aca="1" ref="B96" ca="1">_xll.RiskExpon(Variables!M$8)</f>
        <v>4.6435126864041987</v>
      </c>
      <c r="C96" s="18">
        <f t="shared" ca="1" si="19"/>
        <v>7022.1942358768492</v>
      </c>
      <c r="D96" s="22">
        <f t="shared" ca="1" si="20"/>
        <v>1066.2876838468092</v>
      </c>
      <c r="E96" s="17" cm="1">
        <f t="array" aca="1" ref="E96" ca="1">_xll.RiskPert(Variables!J$10,Variables!K$10,Variables!L$10)</f>
        <v>49.321240495459406</v>
      </c>
      <c r="F96" s="1">
        <f t="shared" ca="1" si="21"/>
        <v>8088.4819197236584</v>
      </c>
      <c r="G96" s="1" cm="1">
        <f t="array" aca="1" ref="G96" ca="1">_xll.RiskUniform(Variables!J$12,Variables!L$12)</f>
        <v>61.623505847200605</v>
      </c>
      <c r="H96" s="18">
        <f t="shared" ca="1" si="22"/>
        <v>8150.1054255708586</v>
      </c>
      <c r="I96" s="22">
        <f t="shared" ca="1" si="23"/>
        <v>0</v>
      </c>
      <c r="J96" s="17">
        <f t="shared" ca="1" si="24"/>
        <v>8150.1054255708586</v>
      </c>
      <c r="K96" s="1" cm="1">
        <f t="array" aca="1" ref="K96" ca="1">_xll.RiskWeibull(Variables!J$14,Variables!K$14)</f>
        <v>99.091826264678929</v>
      </c>
      <c r="L96" s="18">
        <f t="shared" ca="1" si="25"/>
        <v>8249.1972518355378</v>
      </c>
      <c r="M96" s="22">
        <f t="shared" ca="1" si="26"/>
        <v>79.195183985149924</v>
      </c>
      <c r="N96" s="17" cm="1">
        <f t="array" aca="1" ref="N96" ca="1">_xll.RiskGamma(Variables!J$16,1/Variables!L$16)</f>
        <v>79.195183985149555</v>
      </c>
      <c r="O96" s="1">
        <f t="shared" ca="1" si="27"/>
        <v>8328.3924358206878</v>
      </c>
      <c r="P96" s="1" cm="1">
        <f t="array" aca="1" ref="P96" ca="1">_xll.RiskUniform(Variables!J$19,Variables!L$19)</f>
        <v>22.76367562120339</v>
      </c>
      <c r="Q96" s="18">
        <f t="shared" ca="1" si="28"/>
        <v>8351.156111441891</v>
      </c>
      <c r="R96" s="17" cm="1">
        <f t="array" aca="1" ref="R96" ca="1">IF(A96&lt;=(FLOOR(INT(Variables!D$10) / _xll.RiskSimtable(Variables!D$13:D$14), 1)*_xll.RiskSimtable(Variables!D$13:D$14)),IF(R95=_xll.RiskSimtable(Variables!D$13:D$14),1,R95+1),"")</f>
        <v>3</v>
      </c>
      <c r="S96" s="22">
        <f t="shared" ca="1" si="29"/>
        <v>547.9671712914278</v>
      </c>
      <c r="T96" s="1">
        <f t="shared" ca="1" si="30"/>
        <v>8351.156111441891</v>
      </c>
      <c r="U96" s="1" cm="1">
        <f t="array" aca="1" ref="U96" ca="1">IF(R96&lt;&gt;"",INDEX(T96:T203, MATCH(_xll.RiskSimtable(Variables!D$13:D$14),R96:R203,0))-T96,"")</f>
        <v>547.9671712914278</v>
      </c>
      <c r="V96" s="1" cm="1">
        <f t="array" aca="1" ref="V96" ca="1">IF(R96&lt;&gt;"",IF(MOD(R96,_xll.RiskSimtable(Variables!D$13:D$14))=0,Variables!D$15,0),"")</f>
        <v>0</v>
      </c>
      <c r="W96" s="1" cm="1">
        <f t="array" aca="1" ref="W96" ca="1">IF(R96&lt;&gt;"",IF(R96=_xll.RiskSimtable(Variables!D$13:D$14),T96+V96,0),"")</f>
        <v>0</v>
      </c>
      <c r="X96" s="18" cm="1">
        <f t="array" aca="1" ref="X96" ca="1">IF(R96&lt;&gt;"",INDEX(W96:W195,MATCH(_xll.RiskSimtable(Variables!D$13:D$14),R96:R195,0)),"")</f>
        <v>9019.1232827333188</v>
      </c>
      <c r="Y96" s="22">
        <f t="shared" ca="1" si="31"/>
        <v>147.55257086478014</v>
      </c>
      <c r="Z96" s="17" cm="1">
        <f t="array" aca="1" ref="Z96" ca="1">IF(R96&lt;&gt;"",IF(R96=1,_xll.RiskPert(Variables!J$21,Variables!K$21,Variables!L$21),0),"")</f>
        <v>0</v>
      </c>
      <c r="AA96" s="1">
        <f t="shared" ca="1" si="32"/>
        <v>9166.6758535980989</v>
      </c>
      <c r="AB96" s="1" cm="1">
        <f t="array" aca="1" ref="AB96" ca="1">IF(R96&lt;&gt;"",_xll.RiskUniform(Variables!J$23,Variables!L$23),"")</f>
        <v>25.59196600957188</v>
      </c>
      <c r="AC96" s="18">
        <f t="shared" ca="1" si="33"/>
        <v>9192.2678196076704</v>
      </c>
      <c r="AD96" s="24">
        <f ca="1">IF(R96&lt;&gt;"",IF(AC96&lt;Variables!D$9,AC96-C96,0),"")</f>
        <v>2170.0735837308212</v>
      </c>
      <c r="AE96" s="26">
        <f ca="1">IF(R96&lt;&gt;"",IF(AC96&lt;Variables!D$9,D96,0),"")</f>
        <v>1066.2876838468092</v>
      </c>
      <c r="AF96" s="26">
        <f ca="1">IF(R96&lt;&gt;"",IF(AC96&lt;Variables!D$9,I96,0),"")</f>
        <v>0</v>
      </c>
      <c r="AG96" s="26">
        <f ca="1">IF(R96&lt;&gt;"",IF(AC96&lt;Variables!D$9,M96,0),"")</f>
        <v>79.195183985149924</v>
      </c>
      <c r="AH96" s="26">
        <f ca="1">IF(R96&lt;&gt;"",IF(AC96&lt;Variables!D$9,S96,0),"")</f>
        <v>547.9671712914278</v>
      </c>
      <c r="AI96" s="26">
        <f ca="1">IF(R96&lt;&gt;"",IF(AC96&lt;Variables!D$9,Y96,0),"")</f>
        <v>147.55257086478014</v>
      </c>
      <c r="AJ96" s="26">
        <f t="shared" ca="1" si="34"/>
        <v>1841.002609988167</v>
      </c>
      <c r="AK96" s="26">
        <f t="shared" ca="1" si="35"/>
        <v>36.167893062180354</v>
      </c>
      <c r="AL96" s="26">
        <f t="shared" ca="1" si="36"/>
        <v>0</v>
      </c>
      <c r="AM96" s="4">
        <f ca="1">IF(AND(R96&lt;"",AC96&lt;Variables!D$9),AC96/(7*24*60),"")</f>
        <v>0.91193133131028481</v>
      </c>
      <c r="AN96" s="11">
        <f t="shared" ca="1" si="37"/>
        <v>1</v>
      </c>
      <c r="AO96" s="24" cm="1">
        <f t="array" aca="1" ref="AO96" ca="1">IF(R96&lt;&gt;"",_xll.RiskBinomial(1,Variables!D$16/100),0)</f>
        <v>0</v>
      </c>
    </row>
    <row r="97" spans="1:41" x14ac:dyDescent="0.35">
      <c r="A97" s="12">
        <v>68</v>
      </c>
      <c r="B97" s="17" cm="1">
        <f t="array" aca="1" ref="B97" ca="1">_xll.RiskExpon(Variables!M$8)</f>
        <v>19.130528146524522</v>
      </c>
      <c r="C97" s="18">
        <f t="shared" ca="1" si="19"/>
        <v>7041.324764023374</v>
      </c>
      <c r="D97" s="22">
        <f t="shared" ca="1" si="20"/>
        <v>1157.8414798134954</v>
      </c>
      <c r="E97" s="17" cm="1">
        <f t="array" aca="1" ref="E97" ca="1">_xll.RiskPert(Variables!J$10,Variables!K$10,Variables!L$10)</f>
        <v>49.060818266010706</v>
      </c>
      <c r="F97" s="1">
        <f t="shared" ca="1" si="21"/>
        <v>8199.1662438368694</v>
      </c>
      <c r="G97" s="1" cm="1">
        <f t="array" aca="1" ref="G97" ca="1">_xll.RiskUniform(Variables!J$12,Variables!L$12)</f>
        <v>69.648087016317675</v>
      </c>
      <c r="H97" s="18">
        <f t="shared" ca="1" si="22"/>
        <v>8268.8143308531871</v>
      </c>
      <c r="I97" s="22">
        <f t="shared" ca="1" si="23"/>
        <v>0</v>
      </c>
      <c r="J97" s="17">
        <f t="shared" ca="1" si="24"/>
        <v>8268.8143308531871</v>
      </c>
      <c r="K97" s="1" cm="1">
        <f t="array" aca="1" ref="K97" ca="1">_xll.RiskWeibull(Variables!J$14,Variables!K$14)</f>
        <v>89.857515351984489</v>
      </c>
      <c r="L97" s="18">
        <f t="shared" ca="1" si="25"/>
        <v>8358.6718462051722</v>
      </c>
      <c r="M97" s="22">
        <f t="shared" ca="1" si="26"/>
        <v>87.358464493798238</v>
      </c>
      <c r="N97" s="17" cm="1">
        <f t="array" aca="1" ref="N97" ca="1">_xll.RiskGamma(Variables!J$16,1/Variables!L$16)</f>
        <v>87.358464493798749</v>
      </c>
      <c r="O97" s="1">
        <f t="shared" ca="1" si="27"/>
        <v>8446.0303106989704</v>
      </c>
      <c r="P97" s="1" cm="1">
        <f t="array" aca="1" ref="P97" ca="1">_xll.RiskUniform(Variables!J$19,Variables!L$19)</f>
        <v>23.014818041534596</v>
      </c>
      <c r="Q97" s="18">
        <f t="shared" ca="1" si="28"/>
        <v>8469.0451287405049</v>
      </c>
      <c r="R97" s="17" cm="1">
        <f t="array" aca="1" ref="R97" ca="1">IF(A97&lt;=(FLOOR(INT(Variables!D$10) / _xll.RiskSimtable(Variables!D$13:D$14), 1)*_xll.RiskSimtable(Variables!D$13:D$14)),IF(R96=_xll.RiskSimtable(Variables!D$13:D$14),1,R96+1),"")</f>
        <v>4</v>
      </c>
      <c r="S97" s="22">
        <f t="shared" ca="1" si="29"/>
        <v>430.0781539928139</v>
      </c>
      <c r="T97" s="1">
        <f t="shared" ca="1" si="30"/>
        <v>8469.0451287405049</v>
      </c>
      <c r="U97" s="1" cm="1">
        <f t="array" aca="1" ref="U97" ca="1">IF(R97&lt;&gt;"",INDEX(T97:T204, MATCH(_xll.RiskSimtable(Variables!D$13:D$14),R97:R204,0))-T97,"")</f>
        <v>430.0781539928139</v>
      </c>
      <c r="V97" s="1" cm="1">
        <f t="array" aca="1" ref="V97" ca="1">IF(R97&lt;&gt;"",IF(MOD(R97,_xll.RiskSimtable(Variables!D$13:D$14))=0,Variables!D$15,0),"")</f>
        <v>0</v>
      </c>
      <c r="W97" s="1" cm="1">
        <f t="array" aca="1" ref="W97" ca="1">IF(R97&lt;&gt;"",IF(R97=_xll.RiskSimtable(Variables!D$13:D$14),T97+V97,0),"")</f>
        <v>0</v>
      </c>
      <c r="X97" s="18" cm="1">
        <f t="array" aca="1" ref="X97" ca="1">IF(R97&lt;&gt;"",INDEX(W97:W196,MATCH(_xll.RiskSimtable(Variables!D$13:D$14),R97:R196,0)),"")</f>
        <v>9019.1232827333188</v>
      </c>
      <c r="Y97" s="22">
        <f t="shared" ca="1" si="31"/>
        <v>173.14453687435162</v>
      </c>
      <c r="Z97" s="17" cm="1">
        <f t="array" aca="1" ref="Z97" ca="1">IF(R97&lt;&gt;"",IF(R97=1,_xll.RiskPert(Variables!J$21,Variables!K$21,Variables!L$21),0),"")</f>
        <v>0</v>
      </c>
      <c r="AA97" s="1">
        <f t="shared" ca="1" si="32"/>
        <v>9192.2678196076704</v>
      </c>
      <c r="AB97" s="1" cm="1">
        <f t="array" aca="1" ref="AB97" ca="1">IF(R97&lt;&gt;"",_xll.RiskUniform(Variables!J$23,Variables!L$23),"")</f>
        <v>26.600506511894999</v>
      </c>
      <c r="AC97" s="18">
        <f t="shared" ca="1" si="33"/>
        <v>9218.8683261195656</v>
      </c>
      <c r="AD97" s="24">
        <f ca="1">IF(R97&lt;&gt;"",IF(AC97&lt;Variables!D$9,AC97-C97,0),"")</f>
        <v>2177.5435620961916</v>
      </c>
      <c r="AE97" s="26">
        <f ca="1">IF(R97&lt;&gt;"",IF(AC97&lt;Variables!D$9,D97,0),"")</f>
        <v>1157.8414798134954</v>
      </c>
      <c r="AF97" s="26">
        <f ca="1">IF(R97&lt;&gt;"",IF(AC97&lt;Variables!D$9,I97,0),"")</f>
        <v>0</v>
      </c>
      <c r="AG97" s="26">
        <f ca="1">IF(R97&lt;&gt;"",IF(AC97&lt;Variables!D$9,M97,0),"")</f>
        <v>87.358464493798238</v>
      </c>
      <c r="AH97" s="26">
        <f ca="1">IF(R97&lt;&gt;"",IF(AC97&lt;Variables!D$9,S97,0),"")</f>
        <v>430.0781539928139</v>
      </c>
      <c r="AI97" s="26">
        <f ca="1">IF(R97&lt;&gt;"",IF(AC97&lt;Variables!D$9,Y97,0),"")</f>
        <v>173.14453687435162</v>
      </c>
      <c r="AJ97" s="26">
        <f t="shared" ca="1" si="34"/>
        <v>1848.4226351744592</v>
      </c>
      <c r="AK97" s="26">
        <f t="shared" ca="1" si="35"/>
        <v>36.292392701603191</v>
      </c>
      <c r="AL97" s="26">
        <f t="shared" ca="1" si="36"/>
        <v>0</v>
      </c>
      <c r="AM97" s="4">
        <f ca="1">IF(AND(R97&lt;"",AC97&lt;Variables!D$9),AC97/(7*24*60),"")</f>
        <v>0.91457027044836958</v>
      </c>
      <c r="AN97" s="11">
        <f t="shared" ca="1" si="37"/>
        <v>1</v>
      </c>
      <c r="AO97" s="24" cm="1">
        <f t="array" aca="1" ref="AO97" ca="1">IF(R97&lt;&gt;"",_xll.RiskBinomial(1,Variables!D$16/100),0)</f>
        <v>0</v>
      </c>
    </row>
    <row r="98" spans="1:41" x14ac:dyDescent="0.35">
      <c r="A98" s="12">
        <v>69</v>
      </c>
      <c r="B98" s="17" cm="1">
        <f t="array" aca="1" ref="B98" ca="1">_xll.RiskExpon(Variables!M$8)</f>
        <v>283.75498851755106</v>
      </c>
      <c r="C98" s="18">
        <f t="shared" ca="1" si="19"/>
        <v>7325.0797525409253</v>
      </c>
      <c r="D98" s="22">
        <f t="shared" ca="1" si="20"/>
        <v>990.53689620362456</v>
      </c>
      <c r="E98" s="17" cm="1">
        <f t="array" aca="1" ref="E98" ca="1">_xll.RiskPert(Variables!J$10,Variables!K$10,Variables!L$10)</f>
        <v>46.802317891362918</v>
      </c>
      <c r="F98" s="1">
        <f t="shared" ca="1" si="21"/>
        <v>8315.6166487445498</v>
      </c>
      <c r="G98" s="1" cm="1">
        <f t="array" aca="1" ref="G98" ca="1">_xll.RiskUniform(Variables!J$12,Variables!L$12)</f>
        <v>66.511444273888571</v>
      </c>
      <c r="H98" s="18">
        <f t="shared" ca="1" si="22"/>
        <v>8382.1280930184384</v>
      </c>
      <c r="I98" s="22">
        <f t="shared" ca="1" si="23"/>
        <v>0</v>
      </c>
      <c r="J98" s="17">
        <f t="shared" ca="1" si="24"/>
        <v>8382.1280930184384</v>
      </c>
      <c r="K98" s="1" cm="1">
        <f t="array" aca="1" ref="K98" ca="1">_xll.RiskWeibull(Variables!J$14,Variables!K$14)</f>
        <v>87.573762430349959</v>
      </c>
      <c r="L98" s="18">
        <f t="shared" ca="1" si="25"/>
        <v>8469.7018554487877</v>
      </c>
      <c r="M98" s="22">
        <f t="shared" ca="1" si="26"/>
        <v>96.040442235042065</v>
      </c>
      <c r="N98" s="17" cm="1">
        <f t="array" aca="1" ref="N98" ca="1">_xll.RiskGamma(Variables!J$16,1/Variables!L$16)</f>
        <v>96.040442235042789</v>
      </c>
      <c r="O98" s="1">
        <f t="shared" ca="1" si="27"/>
        <v>8565.7422976838297</v>
      </c>
      <c r="P98" s="1" cm="1">
        <f t="array" aca="1" ref="P98" ca="1">_xll.RiskUniform(Variables!J$19,Variables!L$19)</f>
        <v>17.364879995270496</v>
      </c>
      <c r="Q98" s="18">
        <f t="shared" ca="1" si="28"/>
        <v>8583.1071776790996</v>
      </c>
      <c r="R98" s="17" cm="1">
        <f t="array" aca="1" ref="R98" ca="1">IF(A98&lt;=(FLOOR(INT(Variables!D$10) / _xll.RiskSimtable(Variables!D$13:D$14), 1)*_xll.RiskSimtable(Variables!D$13:D$14)),IF(R97=_xll.RiskSimtable(Variables!D$13:D$14),1,R97+1),"")</f>
        <v>5</v>
      </c>
      <c r="S98" s="22">
        <f t="shared" ca="1" si="29"/>
        <v>316.01610505421922</v>
      </c>
      <c r="T98" s="1">
        <f t="shared" ca="1" si="30"/>
        <v>8583.1071776790996</v>
      </c>
      <c r="U98" s="1" cm="1">
        <f t="array" aca="1" ref="U98" ca="1">IF(R98&lt;&gt;"",INDEX(T98:T205, MATCH(_xll.RiskSimtable(Variables!D$13:D$14),R98:R205,0))-T98,"")</f>
        <v>316.01610505421922</v>
      </c>
      <c r="V98" s="1" cm="1">
        <f t="array" aca="1" ref="V98" ca="1">IF(R98&lt;&gt;"",IF(MOD(R98,_xll.RiskSimtable(Variables!D$13:D$14))=0,Variables!D$15,0),"")</f>
        <v>0</v>
      </c>
      <c r="W98" s="1" cm="1">
        <f t="array" aca="1" ref="W98" ca="1">IF(R98&lt;&gt;"",IF(R98=_xll.RiskSimtable(Variables!D$13:D$14),T98+V98,0),"")</f>
        <v>0</v>
      </c>
      <c r="X98" s="18" cm="1">
        <f t="array" aca="1" ref="X98" ca="1">IF(R98&lt;&gt;"",INDEX(W98:W197,MATCH(_xll.RiskSimtable(Variables!D$13:D$14),R98:R197,0)),"")</f>
        <v>9019.1232827333188</v>
      </c>
      <c r="Y98" s="22">
        <f t="shared" ca="1" si="31"/>
        <v>199.74504338624683</v>
      </c>
      <c r="Z98" s="17" cm="1">
        <f t="array" aca="1" ref="Z98" ca="1">IF(R98&lt;&gt;"",IF(R98=1,_xll.RiskPert(Variables!J$21,Variables!K$21,Variables!L$21),0),"")</f>
        <v>0</v>
      </c>
      <c r="AA98" s="1">
        <f t="shared" ca="1" si="32"/>
        <v>9218.8683261195656</v>
      </c>
      <c r="AB98" s="1" cm="1">
        <f t="array" aca="1" ref="AB98" ca="1">IF(R98&lt;&gt;"",_xll.RiskUniform(Variables!J$23,Variables!L$23),"")</f>
        <v>29.934732658374998</v>
      </c>
      <c r="AC98" s="18">
        <f t="shared" ca="1" si="33"/>
        <v>9248.8030587779413</v>
      </c>
      <c r="AD98" s="24">
        <f ca="1">IF(R98&lt;&gt;"",IF(AC98&lt;Variables!D$9,AC98-C98,0),"")</f>
        <v>1923.723306237016</v>
      </c>
      <c r="AE98" s="26">
        <f ca="1">IF(R98&lt;&gt;"",IF(AC98&lt;Variables!D$9,D98,0),"")</f>
        <v>990.53689620362456</v>
      </c>
      <c r="AF98" s="26">
        <f ca="1">IF(R98&lt;&gt;"",IF(AC98&lt;Variables!D$9,I98,0),"")</f>
        <v>0</v>
      </c>
      <c r="AG98" s="26">
        <f ca="1">IF(R98&lt;&gt;"",IF(AC98&lt;Variables!D$9,M98,0),"")</f>
        <v>96.040442235042065</v>
      </c>
      <c r="AH98" s="26">
        <f ca="1">IF(R98&lt;&gt;"",IF(AC98&lt;Variables!D$9,S98,0),"")</f>
        <v>316.01610505421922</v>
      </c>
      <c r="AI98" s="26">
        <f ca="1">IF(R98&lt;&gt;"",IF(AC98&lt;Variables!D$9,Y98,0),"")</f>
        <v>199.74504338624683</v>
      </c>
      <c r="AJ98" s="26">
        <f t="shared" ca="1" si="34"/>
        <v>1602.3384868791327</v>
      </c>
      <c r="AK98" s="26">
        <f t="shared" ca="1" si="35"/>
        <v>32.062055103950264</v>
      </c>
      <c r="AL98" s="26">
        <f t="shared" ca="1" si="36"/>
        <v>0</v>
      </c>
      <c r="AM98" s="4">
        <f ca="1">IF(AND(R98&lt;"",AC98&lt;Variables!D$9),AC98/(7*24*60),"")</f>
        <v>0.91753998598987507</v>
      </c>
      <c r="AN98" s="11">
        <f t="shared" ca="1" si="37"/>
        <v>1</v>
      </c>
      <c r="AO98" s="24" cm="1">
        <f t="array" aca="1" ref="AO98" ca="1">IF(R98&lt;&gt;"",_xll.RiskBinomial(1,Variables!D$16/100),0)</f>
        <v>0</v>
      </c>
    </row>
    <row r="99" spans="1:41" x14ac:dyDescent="0.35">
      <c r="A99" s="12">
        <v>70</v>
      </c>
      <c r="B99" s="17" cm="1">
        <f t="array" aca="1" ref="B99" ca="1">_xll.RiskExpon(Variables!M$8)</f>
        <v>18.159816503616742</v>
      </c>
      <c r="C99" s="18">
        <f t="shared" ca="1" si="19"/>
        <v>7343.2395690445419</v>
      </c>
      <c r="D99" s="22">
        <f t="shared" ca="1" si="20"/>
        <v>1085.077782945541</v>
      </c>
      <c r="E99" s="17" cm="1">
        <f t="array" aca="1" ref="E99" ca="1">_xll.RiskPert(Variables!J$10,Variables!K$10,Variables!L$10)</f>
        <v>46.18925897164511</v>
      </c>
      <c r="F99" s="1">
        <f t="shared" ca="1" si="21"/>
        <v>8428.3173519900829</v>
      </c>
      <c r="G99" s="1" cm="1">
        <f t="array" aca="1" ref="G99" ca="1">_xll.RiskUniform(Variables!J$12,Variables!L$12)</f>
        <v>66.760947530206536</v>
      </c>
      <c r="H99" s="18">
        <f t="shared" ca="1" si="22"/>
        <v>8495.0782995202899</v>
      </c>
      <c r="I99" s="22">
        <f t="shared" ca="1" si="23"/>
        <v>0</v>
      </c>
      <c r="J99" s="17">
        <f t="shared" ca="1" si="24"/>
        <v>8495.0782995202899</v>
      </c>
      <c r="K99" s="1" cm="1">
        <f t="array" aca="1" ref="K99" ca="1">_xll.RiskWeibull(Variables!J$14,Variables!K$14)</f>
        <v>126.10845381981891</v>
      </c>
      <c r="L99" s="18">
        <f t="shared" ca="1" si="25"/>
        <v>8621.1867533401091</v>
      </c>
      <c r="M99" s="22">
        <f t="shared" ca="1" si="26"/>
        <v>62.091375723694</v>
      </c>
      <c r="N99" s="17" cm="1">
        <f t="array" aca="1" ref="N99" ca="1">_xll.RiskGamma(Variables!J$16,1/Variables!L$16)</f>
        <v>62.091375723694476</v>
      </c>
      <c r="O99" s="1">
        <f t="shared" ca="1" si="27"/>
        <v>8683.2781290638031</v>
      </c>
      <c r="P99" s="1" cm="1">
        <f t="array" aca="1" ref="P99" ca="1">_xll.RiskUniform(Variables!J$19,Variables!L$19)</f>
        <v>23.629315300248894</v>
      </c>
      <c r="Q99" s="18">
        <f t="shared" ca="1" si="28"/>
        <v>8706.9074443640529</v>
      </c>
      <c r="R99" s="17" cm="1">
        <f t="array" aca="1" ref="R99" ca="1">IF(A99&lt;=(FLOOR(INT(Variables!D$10) / _xll.RiskSimtable(Variables!D$13:D$14), 1)*_xll.RiskSimtable(Variables!D$13:D$14)),IF(R98=_xll.RiskSimtable(Variables!D$13:D$14),1,R98+1),"")</f>
        <v>6</v>
      </c>
      <c r="S99" s="22">
        <f t="shared" ca="1" si="29"/>
        <v>192.21583836926584</v>
      </c>
      <c r="T99" s="1">
        <f t="shared" ca="1" si="30"/>
        <v>8706.9074443640529</v>
      </c>
      <c r="U99" s="1" cm="1">
        <f t="array" aca="1" ref="U99" ca="1">IF(R99&lt;&gt;"",INDEX(T99:T206, MATCH(_xll.RiskSimtable(Variables!D$13:D$14),R99:R206,0))-T99,"")</f>
        <v>192.21583836926584</v>
      </c>
      <c r="V99" s="1" cm="1">
        <f t="array" aca="1" ref="V99" ca="1">IF(R99&lt;&gt;"",IF(MOD(R99,_xll.RiskSimtable(Variables!D$13:D$14))=0,Variables!D$15,0),"")</f>
        <v>0</v>
      </c>
      <c r="W99" s="1" cm="1">
        <f t="array" aca="1" ref="W99" ca="1">IF(R99&lt;&gt;"",IF(R99=_xll.RiskSimtable(Variables!D$13:D$14),T99+V99,0),"")</f>
        <v>0</v>
      </c>
      <c r="X99" s="18" cm="1">
        <f t="array" aca="1" ref="X99" ca="1">IF(R99&lt;&gt;"",INDEX(W99:W198,MATCH(_xll.RiskSimtable(Variables!D$13:D$14),R99:R198,0)),"")</f>
        <v>9019.1232827333188</v>
      </c>
      <c r="Y99" s="22">
        <f t="shared" ca="1" si="31"/>
        <v>229.67977604462249</v>
      </c>
      <c r="Z99" s="17" cm="1">
        <f t="array" aca="1" ref="Z99" ca="1">IF(R99&lt;&gt;"",IF(R99=1,_xll.RiskPert(Variables!J$21,Variables!K$21,Variables!L$21),0),"")</f>
        <v>0</v>
      </c>
      <c r="AA99" s="1">
        <f t="shared" ca="1" si="32"/>
        <v>9248.8030587779413</v>
      </c>
      <c r="AB99" s="1" cm="1">
        <f t="array" aca="1" ref="AB99" ca="1">IF(R99&lt;&gt;"",_xll.RiskUniform(Variables!J$23,Variables!L$23),"")</f>
        <v>23.41041087181755</v>
      </c>
      <c r="AC99" s="18">
        <f t="shared" ca="1" si="33"/>
        <v>9272.2134696497596</v>
      </c>
      <c r="AD99" s="24">
        <f ca="1">IF(R99&lt;&gt;"",IF(AC99&lt;Variables!D$9,AC99-C99,0),"")</f>
        <v>1928.9739006052178</v>
      </c>
      <c r="AE99" s="26">
        <f ca="1">IF(R99&lt;&gt;"",IF(AC99&lt;Variables!D$9,D99,0),"")</f>
        <v>1085.077782945541</v>
      </c>
      <c r="AF99" s="26">
        <f ca="1">IF(R99&lt;&gt;"",IF(AC99&lt;Variables!D$9,I99,0),"")</f>
        <v>0</v>
      </c>
      <c r="AG99" s="26">
        <f ca="1">IF(R99&lt;&gt;"",IF(AC99&lt;Variables!D$9,M99,0),"")</f>
        <v>62.091375723694</v>
      </c>
      <c r="AH99" s="26">
        <f ca="1">IF(R99&lt;&gt;"",IF(AC99&lt;Variables!D$9,S99,0),"")</f>
        <v>192.21583836926584</v>
      </c>
      <c r="AI99" s="26">
        <f ca="1">IF(R99&lt;&gt;"",IF(AC99&lt;Variables!D$9,Y99,0),"")</f>
        <v>229.67977604462249</v>
      </c>
      <c r="AJ99" s="26">
        <f t="shared" ca="1" si="34"/>
        <v>1569.0647730831233</v>
      </c>
      <c r="AK99" s="26">
        <f t="shared" ca="1" si="35"/>
        <v>32.14956501008696</v>
      </c>
      <c r="AL99" s="26">
        <f t="shared" ca="1" si="36"/>
        <v>0</v>
      </c>
      <c r="AM99" s="4">
        <f ca="1">IF(AND(R99&lt;"",AC99&lt;Variables!D$9),AC99/(7*24*60),"")</f>
        <v>0.91986244738588885</v>
      </c>
      <c r="AN99" s="11">
        <f t="shared" ca="1" si="37"/>
        <v>1</v>
      </c>
      <c r="AO99" s="24" cm="1">
        <f t="array" aca="1" ref="AO99" ca="1">IF(R99&lt;&gt;"",_xll.RiskBinomial(1,Variables!D$16/100),0)</f>
        <v>0</v>
      </c>
    </row>
    <row r="100" spans="1:41" x14ac:dyDescent="0.35">
      <c r="A100" s="12">
        <v>71</v>
      </c>
      <c r="B100" s="17" cm="1">
        <f t="array" aca="1" ref="B100" ca="1">_xll.RiskExpon(Variables!M$8)</f>
        <v>34.657426932988912</v>
      </c>
      <c r="C100" s="18">
        <f t="shared" ca="1" si="19"/>
        <v>7377.8969959775304</v>
      </c>
      <c r="D100" s="22">
        <f t="shared" ca="1" si="20"/>
        <v>1170.9514447351403</v>
      </c>
      <c r="E100" s="17" cm="1">
        <f t="array" aca="1" ref="E100" ca="1">_xll.RiskPert(Variables!J$10,Variables!K$10,Variables!L$10)</f>
        <v>53.770141192379953</v>
      </c>
      <c r="F100" s="1">
        <f t="shared" ca="1" si="21"/>
        <v>8548.8484407126707</v>
      </c>
      <c r="G100" s="1" cm="1">
        <f t="array" aca="1" ref="G100" ca="1">_xll.RiskUniform(Variables!J$12,Variables!L$12)</f>
        <v>61.08674628455941</v>
      </c>
      <c r="H100" s="18">
        <f t="shared" ca="1" si="22"/>
        <v>8609.9351869972306</v>
      </c>
      <c r="I100" s="22">
        <f t="shared" ca="1" si="23"/>
        <v>0</v>
      </c>
      <c r="J100" s="17">
        <f t="shared" ca="1" si="24"/>
        <v>8609.9351869972306</v>
      </c>
      <c r="K100" s="1" cm="1">
        <f t="array" aca="1" ref="K100" ca="1">_xll.RiskWeibull(Variables!J$14,Variables!K$14)</f>
        <v>100.08752356800636</v>
      </c>
      <c r="L100" s="18">
        <f t="shared" ca="1" si="25"/>
        <v>8710.0227105652375</v>
      </c>
      <c r="M100" s="22">
        <f t="shared" ca="1" si="26"/>
        <v>119.83397842692102</v>
      </c>
      <c r="N100" s="17" cm="1">
        <f t="array" aca="1" ref="N100" ca="1">_xll.RiskGamma(Variables!J$16,1/Variables!L$16)</f>
        <v>119.8339784269203</v>
      </c>
      <c r="O100" s="1">
        <f t="shared" ca="1" si="27"/>
        <v>8829.8566889921585</v>
      </c>
      <c r="P100" s="1" cm="1">
        <f t="array" aca="1" ref="P100" ca="1">_xll.RiskUniform(Variables!J$19,Variables!L$19)</f>
        <v>22.481797209744947</v>
      </c>
      <c r="Q100" s="18">
        <f t="shared" ca="1" si="28"/>
        <v>8852.3384862019029</v>
      </c>
      <c r="R100" s="17" cm="1">
        <f t="array" aca="1" ref="R100" ca="1">IF(A100&lt;=(FLOOR(INT(Variables!D$10) / _xll.RiskSimtable(Variables!D$13:D$14), 1)*_xll.RiskSimtable(Variables!D$13:D$14)),IF(R99=_xll.RiskSimtable(Variables!D$13:D$14),1,R99+1),"")</f>
        <v>7</v>
      </c>
      <c r="S100" s="22">
        <f t="shared" ca="1" si="29"/>
        <v>46.78479653141585</v>
      </c>
      <c r="T100" s="1">
        <f t="shared" ca="1" si="30"/>
        <v>8852.3384862019029</v>
      </c>
      <c r="U100" s="1" cm="1">
        <f t="array" aca="1" ref="U100" ca="1">IF(R100&lt;&gt;"",INDEX(T100:T207, MATCH(_xll.RiskSimtable(Variables!D$13:D$14),R100:R207,0))-T100,"")</f>
        <v>46.78479653141585</v>
      </c>
      <c r="V100" s="1" cm="1">
        <f t="array" aca="1" ref="V100" ca="1">IF(R100&lt;&gt;"",IF(MOD(R100,_xll.RiskSimtable(Variables!D$13:D$14))=0,Variables!D$15,0),"")</f>
        <v>0</v>
      </c>
      <c r="W100" s="1" cm="1">
        <f t="array" aca="1" ref="W100" ca="1">IF(R100&lt;&gt;"",IF(R100=_xll.RiskSimtable(Variables!D$13:D$14),T100+V100,0),"")</f>
        <v>0</v>
      </c>
      <c r="X100" s="18" cm="1">
        <f t="array" aca="1" ref="X100" ca="1">IF(R100&lt;&gt;"",INDEX(W100:W199,MATCH(_xll.RiskSimtable(Variables!D$13:D$14),R100:R199,0)),"")</f>
        <v>9019.1232827333188</v>
      </c>
      <c r="Y100" s="22">
        <f t="shared" ca="1" si="31"/>
        <v>253.09018691644087</v>
      </c>
      <c r="Z100" s="17" cm="1">
        <f t="array" aca="1" ref="Z100" ca="1">IF(R100&lt;&gt;"",IF(R100=1,_xll.RiskPert(Variables!J$21,Variables!K$21,Variables!L$21),0),"")</f>
        <v>0</v>
      </c>
      <c r="AA100" s="1">
        <f t="shared" ca="1" si="32"/>
        <v>9272.2134696497596</v>
      </c>
      <c r="AB100" s="1" cm="1">
        <f t="array" aca="1" ref="AB100" ca="1">IF(R100&lt;&gt;"",_xll.RiskUniform(Variables!J$23,Variables!L$23),"")</f>
        <v>24.051944217203982</v>
      </c>
      <c r="AC100" s="18">
        <f t="shared" ca="1" si="33"/>
        <v>9296.2654138669641</v>
      </c>
      <c r="AD100" s="24">
        <f ca="1">IF(R100&lt;&gt;"",IF(AC100&lt;Variables!D$9,AC100-C100,0),"")</f>
        <v>1918.3684178894337</v>
      </c>
      <c r="AE100" s="26">
        <f ca="1">IF(R100&lt;&gt;"",IF(AC100&lt;Variables!D$9,D100,0),"")</f>
        <v>1170.9514447351403</v>
      </c>
      <c r="AF100" s="26">
        <f ca="1">IF(R100&lt;&gt;"",IF(AC100&lt;Variables!D$9,I100,0),"")</f>
        <v>0</v>
      </c>
      <c r="AG100" s="26">
        <f ca="1">IF(R100&lt;&gt;"",IF(AC100&lt;Variables!D$9,M100,0),"")</f>
        <v>119.83397842692102</v>
      </c>
      <c r="AH100" s="26">
        <f ca="1">IF(R100&lt;&gt;"",IF(AC100&lt;Variables!D$9,S100,0),"")</f>
        <v>46.78479653141585</v>
      </c>
      <c r="AI100" s="26">
        <f ca="1">IF(R100&lt;&gt;"",IF(AC100&lt;Variables!D$9,Y100,0),"")</f>
        <v>253.09018691644087</v>
      </c>
      <c r="AJ100" s="26">
        <f t="shared" ca="1" si="34"/>
        <v>1590.660406609918</v>
      </c>
      <c r="AK100" s="26">
        <f t="shared" ca="1" si="35"/>
        <v>31.972806964823896</v>
      </c>
      <c r="AL100" s="26">
        <f t="shared" ca="1" si="36"/>
        <v>0</v>
      </c>
      <c r="AM100" s="4">
        <f ca="1">IF(AND(R100&lt;"",AC100&lt;Variables!D$9),AC100/(7*24*60),"")</f>
        <v>0.92224855296299246</v>
      </c>
      <c r="AN100" s="11">
        <f t="shared" ca="1" si="37"/>
        <v>1</v>
      </c>
      <c r="AO100" s="24" cm="1">
        <f t="array" aca="1" ref="AO100" ca="1">IF(R100&lt;&gt;"",_xll.RiskBinomial(1,Variables!D$16/100),0)</f>
        <v>0</v>
      </c>
    </row>
    <row r="101" spans="1:41" x14ac:dyDescent="0.35">
      <c r="A101" s="12">
        <v>72</v>
      </c>
      <c r="B101" s="17" cm="1">
        <f t="array" aca="1" ref="B101" ca="1">_xll.RiskExpon(Variables!M$8)</f>
        <v>92.433436259302979</v>
      </c>
      <c r="C101" s="18">
        <f t="shared" ca="1" si="19"/>
        <v>7470.3304322368331</v>
      </c>
      <c r="D101" s="22">
        <f t="shared" ca="1" si="20"/>
        <v>1180.7405250785032</v>
      </c>
      <c r="E101" s="17" cm="1">
        <f t="array" aca="1" ref="E101" ca="1">_xll.RiskPert(Variables!J$10,Variables!K$10,Variables!L$10)</f>
        <v>41.135770318105699</v>
      </c>
      <c r="F101" s="1">
        <f t="shared" ca="1" si="21"/>
        <v>8651.0709573153363</v>
      </c>
      <c r="G101" s="1" cm="1">
        <f t="array" aca="1" ref="G101" ca="1">_xll.RiskUniform(Variables!J$12,Variables!L$12)</f>
        <v>66.958578824481236</v>
      </c>
      <c r="H101" s="18">
        <f t="shared" ca="1" si="22"/>
        <v>8718.0295361398166</v>
      </c>
      <c r="I101" s="22">
        <f t="shared" ca="1" si="23"/>
        <v>0</v>
      </c>
      <c r="J101" s="17">
        <f t="shared" ca="1" si="24"/>
        <v>8718.0295361398166</v>
      </c>
      <c r="K101" s="1" cm="1">
        <f t="array" aca="1" ref="K101" ca="1">_xll.RiskWeibull(Variables!J$14,Variables!K$14)</f>
        <v>81.332351134858953</v>
      </c>
      <c r="L101" s="18">
        <f t="shared" ca="1" si="25"/>
        <v>8799.3618872746756</v>
      </c>
      <c r="M101" s="22">
        <f t="shared" ca="1" si="26"/>
        <v>80.584031544043683</v>
      </c>
      <c r="N101" s="17" cm="1">
        <f t="array" aca="1" ref="N101" ca="1">_xll.RiskGamma(Variables!J$16,1/Variables!L$16)</f>
        <v>80.584031544044251</v>
      </c>
      <c r="O101" s="1">
        <f t="shared" ca="1" si="27"/>
        <v>8879.9459188187193</v>
      </c>
      <c r="P101" s="1" cm="1">
        <f t="array" aca="1" ref="P101" ca="1">_xll.RiskUniform(Variables!J$19,Variables!L$19)</f>
        <v>19.177363914598793</v>
      </c>
      <c r="Q101" s="18">
        <f t="shared" ca="1" si="28"/>
        <v>8899.1232827333188</v>
      </c>
      <c r="R101" s="17" cm="1">
        <f t="array" aca="1" ref="R101" ca="1">IF(A101&lt;=(FLOOR(INT(Variables!D$10) / _xll.RiskSimtable(Variables!D$13:D$14), 1)*_xll.RiskSimtable(Variables!D$13:D$14)),IF(R100=_xll.RiskSimtable(Variables!D$13:D$14),1,R100+1),"")</f>
        <v>8</v>
      </c>
      <c r="S101" s="22">
        <f t="shared" ca="1" si="29"/>
        <v>0</v>
      </c>
      <c r="T101" s="1">
        <f t="shared" ca="1" si="30"/>
        <v>8899.1232827333188</v>
      </c>
      <c r="U101" s="1" cm="1">
        <f t="array" aca="1" ref="U101" ca="1">IF(R101&lt;&gt;"",INDEX(T101:T208, MATCH(_xll.RiskSimtable(Variables!D$13:D$14),R101:R208,0))-T101,"")</f>
        <v>0</v>
      </c>
      <c r="V101" s="1" cm="1">
        <f t="array" aca="1" ref="V101" ca="1">IF(R101&lt;&gt;"",IF(MOD(R101,_xll.RiskSimtable(Variables!D$13:D$14))=0,Variables!D$15,0),"")</f>
        <v>120</v>
      </c>
      <c r="W101" s="1" cm="1">
        <f t="array" aca="1" ref="W101" ca="1">IF(R101&lt;&gt;"",IF(R101=_xll.RiskSimtable(Variables!D$13:D$14),T101+V101,0),"")</f>
        <v>9019.1232827333188</v>
      </c>
      <c r="X101" s="18" cm="1">
        <f t="array" aca="1" ref="X101" ca="1">IF(R101&lt;&gt;"",INDEX(W101:W200,MATCH(_xll.RiskSimtable(Variables!D$13:D$14),R101:R200,0)),"")</f>
        <v>9019.1232827333188</v>
      </c>
      <c r="Y101" s="22">
        <f t="shared" ca="1" si="31"/>
        <v>277.14213113364531</v>
      </c>
      <c r="Z101" s="17" cm="1">
        <f t="array" aca="1" ref="Z101" ca="1">IF(R101&lt;&gt;"",IF(R101=1,_xll.RiskPert(Variables!J$21,Variables!K$21,Variables!L$21),0),"")</f>
        <v>0</v>
      </c>
      <c r="AA101" s="1">
        <f t="shared" ca="1" si="32"/>
        <v>9296.2654138669641</v>
      </c>
      <c r="AB101" s="1" cm="1">
        <f t="array" aca="1" ref="AB101" ca="1">IF(R101&lt;&gt;"",_xll.RiskUniform(Variables!J$23,Variables!L$23),"")</f>
        <v>27.75443716361557</v>
      </c>
      <c r="AC101" s="18">
        <f t="shared" ca="1" si="33"/>
        <v>9324.01985103058</v>
      </c>
      <c r="AD101" s="24">
        <f ca="1">IF(R101&lt;&gt;"",IF(AC101&lt;Variables!D$9,AC101-C101,0),"")</f>
        <v>1853.6894187937469</v>
      </c>
      <c r="AE101" s="26">
        <f ca="1">IF(R101&lt;&gt;"",IF(AC101&lt;Variables!D$9,D101,0),"")</f>
        <v>1180.7405250785032</v>
      </c>
      <c r="AF101" s="26">
        <f ca="1">IF(R101&lt;&gt;"",IF(AC101&lt;Variables!D$9,I101,0),"")</f>
        <v>0</v>
      </c>
      <c r="AG101" s="26">
        <f ca="1">IF(R101&lt;&gt;"",IF(AC101&lt;Variables!D$9,M101,0),"")</f>
        <v>80.584031544043683</v>
      </c>
      <c r="AH101" s="26">
        <f ca="1">IF(R101&lt;&gt;"",IF(AC101&lt;Variables!D$9,S101,0),"")</f>
        <v>0</v>
      </c>
      <c r="AI101" s="26">
        <f ca="1">IF(R101&lt;&gt;"",IF(AC101&lt;Variables!D$9,Y101,0),"")</f>
        <v>277.14213113364531</v>
      </c>
      <c r="AJ101" s="26">
        <f t="shared" ca="1" si="34"/>
        <v>1538.4666877561922</v>
      </c>
      <c r="AK101" s="26">
        <f t="shared" ca="1" si="35"/>
        <v>30.894823646562447</v>
      </c>
      <c r="AL101" s="26">
        <f t="shared" ca="1" si="36"/>
        <v>0</v>
      </c>
      <c r="AM101" s="4">
        <f ca="1">IF(AND(R101&lt;"",AC101&lt;Variables!D$9),AC101/(7*24*60),"")</f>
        <v>0.92500196934827184</v>
      </c>
      <c r="AN101" s="11">
        <f t="shared" ca="1" si="37"/>
        <v>1</v>
      </c>
      <c r="AO101" s="24" cm="1">
        <f t="array" aca="1" ref="AO101" ca="1">IF(R101&lt;&gt;"",_xll.RiskBinomial(1,Variables!D$16/100),0)</f>
        <v>0</v>
      </c>
    </row>
    <row r="102" spans="1:41" x14ac:dyDescent="0.35">
      <c r="A102" s="12">
        <v>73</v>
      </c>
      <c r="B102" s="17" cm="1">
        <f t="array" aca="1" ref="B102" ca="1">_xll.RiskExpon(Variables!M$8)</f>
        <v>13.420508944099826</v>
      </c>
      <c r="C102" s="18">
        <f t="shared" ca="1" si="19"/>
        <v>7483.7509411809333</v>
      </c>
      <c r="D102" s="22">
        <f t="shared" ca="1" si="20"/>
        <v>1287.3992877799374</v>
      </c>
      <c r="E102" s="17" cm="1">
        <f t="array" aca="1" ref="E102" ca="1">_xll.RiskPert(Variables!J$10,Variables!K$10,Variables!L$10)</f>
        <v>53.120692821053908</v>
      </c>
      <c r="F102" s="1">
        <f t="shared" ca="1" si="21"/>
        <v>8771.1502289608707</v>
      </c>
      <c r="G102" s="1" cm="1">
        <f t="array" aca="1" ref="G102" ca="1">_xll.RiskUniform(Variables!J$12,Variables!L$12)</f>
        <v>60.024459351049813</v>
      </c>
      <c r="H102" s="18">
        <f t="shared" ca="1" si="22"/>
        <v>8831.1746883119213</v>
      </c>
      <c r="I102" s="22">
        <f t="shared" ca="1" si="23"/>
        <v>0</v>
      </c>
      <c r="J102" s="17">
        <f t="shared" ca="1" si="24"/>
        <v>8831.1746883119213</v>
      </c>
      <c r="K102" s="1" cm="1">
        <f t="array" aca="1" ref="K102" ca="1">_xll.RiskWeibull(Variables!J$14,Variables!K$14)</f>
        <v>82.198583713321099</v>
      </c>
      <c r="L102" s="18">
        <f t="shared" ca="1" si="25"/>
        <v>8913.3732720252428</v>
      </c>
      <c r="M102" s="22">
        <f t="shared" ca="1" si="26"/>
        <v>89.177386864033906</v>
      </c>
      <c r="N102" s="17" cm="1">
        <f t="array" aca="1" ref="N102" ca="1">_xll.RiskGamma(Variables!J$16,1/Variables!L$16)</f>
        <v>89.177386864033409</v>
      </c>
      <c r="O102" s="1">
        <f t="shared" ca="1" si="27"/>
        <v>9002.5506588892767</v>
      </c>
      <c r="P102" s="1" cm="1">
        <f t="array" aca="1" ref="P102" ca="1">_xll.RiskUniform(Variables!J$19,Variables!L$19)</f>
        <v>18.12530232514144</v>
      </c>
      <c r="Q102" s="18">
        <f t="shared" ca="1" si="28"/>
        <v>9020.6759612144178</v>
      </c>
      <c r="R102" s="17" cm="1">
        <f t="array" aca="1" ref="R102" ca="1">IF(A102&lt;=(FLOOR(INT(Variables!D$10) / _xll.RiskSimtable(Variables!D$13:D$14), 1)*_xll.RiskSimtable(Variables!D$13:D$14)),IF(R101=_xll.RiskSimtable(Variables!D$13:D$14),1,R101+1),"")</f>
        <v>1</v>
      </c>
      <c r="S102" s="22">
        <f t="shared" ca="1" si="29"/>
        <v>814.75245185117637</v>
      </c>
      <c r="T102" s="1">
        <f t="shared" ca="1" si="30"/>
        <v>9020.6759612144178</v>
      </c>
      <c r="U102" s="1" cm="1">
        <f t="array" aca="1" ref="U102" ca="1">IF(R102&lt;&gt;"",INDEX(T102:T209, MATCH(_xll.RiskSimtable(Variables!D$13:D$14),R102:R209,0))-T102,"")</f>
        <v>814.75245185117637</v>
      </c>
      <c r="V102" s="1" cm="1">
        <f t="array" aca="1" ref="V102" ca="1">IF(R102&lt;&gt;"",IF(MOD(R102,_xll.RiskSimtable(Variables!D$13:D$14))=0,Variables!D$15,0),"")</f>
        <v>0</v>
      </c>
      <c r="W102" s="1" cm="1">
        <f t="array" aca="1" ref="W102" ca="1">IF(R102&lt;&gt;"",IF(R102=_xll.RiskSimtable(Variables!D$13:D$14),T102+V102,0),"")</f>
        <v>0</v>
      </c>
      <c r="X102" s="18" cm="1">
        <f t="array" aca="1" ref="X102" ca="1">IF(R102&lt;&gt;"",INDEX(W102:W201,MATCH(_xll.RiskSimtable(Variables!D$13:D$14),R102:R201,0)),"")</f>
        <v>9955.4284130655942</v>
      </c>
      <c r="Y102" s="22">
        <f t="shared" ca="1" si="31"/>
        <v>109.78921885187992</v>
      </c>
      <c r="Z102" s="17" cm="1">
        <f t="array" aca="1" ref="Z102" ca="1">IF(R102&lt;&gt;"",IF(R102=1,_xll.RiskPert(Variables!J$21,Variables!K$21,Variables!L$21),0),"")</f>
        <v>109.78921885187985</v>
      </c>
      <c r="AA102" s="1">
        <f t="shared" ca="1" si="32"/>
        <v>10065.217631917474</v>
      </c>
      <c r="AB102" s="1" cm="1">
        <f t="array" aca="1" ref="AB102" ca="1">IF(R102&lt;&gt;"",_xll.RiskUniform(Variables!J$23,Variables!L$23),"")</f>
        <v>23.567892584998337</v>
      </c>
      <c r="AC102" s="18">
        <f t="shared" ca="1" si="33"/>
        <v>10088.785524502473</v>
      </c>
      <c r="AD102" s="24">
        <f ca="1">IF(R102&lt;&gt;"",IF(AC102&lt;Variables!D$9,AC102-C102,0),"")</f>
        <v>0</v>
      </c>
      <c r="AE102" s="26">
        <f ca="1">IF(R102&lt;&gt;"",IF(AC102&lt;Variables!D$9,D102,0),"")</f>
        <v>0</v>
      </c>
      <c r="AF102" s="26">
        <f ca="1">IF(R102&lt;&gt;"",IF(AC102&lt;Variables!D$9,I102,0),"")</f>
        <v>0</v>
      </c>
      <c r="AG102" s="26">
        <f ca="1">IF(R102&lt;&gt;"",IF(AC102&lt;Variables!D$9,M102,0),"")</f>
        <v>0</v>
      </c>
      <c r="AH102" s="26">
        <f ca="1">IF(R102&lt;&gt;"",IF(AC102&lt;Variables!D$9,S102,0),"")</f>
        <v>0</v>
      </c>
      <c r="AI102" s="26">
        <f ca="1">IF(R102&lt;&gt;"",IF(AC102&lt;Variables!D$9,Y102,0),"")</f>
        <v>0</v>
      </c>
      <c r="AJ102" s="26">
        <f t="shared" ca="1" si="34"/>
        <v>0</v>
      </c>
      <c r="AK102" s="26">
        <f t="shared" ca="1" si="35"/>
        <v>0</v>
      </c>
      <c r="AL102" s="26">
        <f t="shared" ca="1" si="36"/>
        <v>0</v>
      </c>
      <c r="AM102" s="4" t="str">
        <f ca="1">IF(AND(R102&lt;"",AC102&lt;Variables!D$9),AC102/(7*24*60),"")</f>
        <v/>
      </c>
      <c r="AN102" s="11" t="str">
        <f t="shared" ca="1" si="37"/>
        <v/>
      </c>
      <c r="AO102" s="24" cm="1">
        <f t="array" aca="1" ref="AO102" ca="1">IF(R102&lt;&gt;"",_xll.RiskBinomial(1,Variables!D$16/100),0)</f>
        <v>0</v>
      </c>
    </row>
    <row r="103" spans="1:41" x14ac:dyDescent="0.35">
      <c r="A103" s="12">
        <v>74</v>
      </c>
      <c r="B103" s="17" cm="1">
        <f t="array" aca="1" ref="B103" ca="1">_xll.RiskExpon(Variables!M$8)</f>
        <v>94.217930407380294</v>
      </c>
      <c r="C103" s="18">
        <f t="shared" ca="1" si="19"/>
        <v>7577.968871588314</v>
      </c>
      <c r="D103" s="22">
        <f t="shared" ca="1" si="20"/>
        <v>1306.805358030103</v>
      </c>
      <c r="E103" s="17" cm="1">
        <f t="array" aca="1" ref="E103" ca="1">_xll.RiskPert(Variables!J$10,Variables!K$10,Variables!L$10)</f>
        <v>53.599541306496299</v>
      </c>
      <c r="F103" s="1">
        <f t="shared" ca="1" si="21"/>
        <v>8884.7742296184169</v>
      </c>
      <c r="G103" s="1" cm="1">
        <f t="array" aca="1" ref="G103" ca="1">_xll.RiskUniform(Variables!J$12,Variables!L$12)</f>
        <v>55.338767635208711</v>
      </c>
      <c r="H103" s="18">
        <f t="shared" ca="1" si="22"/>
        <v>8940.1129972536255</v>
      </c>
      <c r="I103" s="22">
        <f t="shared" ca="1" si="23"/>
        <v>0</v>
      </c>
      <c r="J103" s="17">
        <f t="shared" ca="1" si="24"/>
        <v>8940.1129972536255</v>
      </c>
      <c r="K103" s="1" cm="1">
        <f t="array" aca="1" ref="K103" ca="1">_xll.RiskWeibull(Variables!J$14,Variables!K$14)</f>
        <v>101.59959083493332</v>
      </c>
      <c r="L103" s="18">
        <f t="shared" ca="1" si="25"/>
        <v>9041.7125880885596</v>
      </c>
      <c r="M103" s="22">
        <f t="shared" ca="1" si="26"/>
        <v>64.053315727427616</v>
      </c>
      <c r="N103" s="17" cm="1">
        <f t="array" aca="1" ref="N103" ca="1">_xll.RiskGamma(Variables!J$16,1/Variables!L$16)</f>
        <v>64.053315727428469</v>
      </c>
      <c r="O103" s="1">
        <f t="shared" ca="1" si="27"/>
        <v>9105.7659038159873</v>
      </c>
      <c r="P103" s="1" cm="1">
        <f t="array" aca="1" ref="P103" ca="1">_xll.RiskUniform(Variables!J$19,Variables!L$19)</f>
        <v>23.036367095740868</v>
      </c>
      <c r="Q103" s="18">
        <f t="shared" ca="1" si="28"/>
        <v>9128.8022709117286</v>
      </c>
      <c r="R103" s="17" cm="1">
        <f t="array" aca="1" ref="R103" ca="1">IF(A103&lt;=(FLOOR(INT(Variables!D$10) / _xll.RiskSimtable(Variables!D$13:D$14), 1)*_xll.RiskSimtable(Variables!D$13:D$14)),IF(R102=_xll.RiskSimtable(Variables!D$13:D$14),1,R102+1),"")</f>
        <v>2</v>
      </c>
      <c r="S103" s="22">
        <f t="shared" ca="1" si="29"/>
        <v>706.62614215386566</v>
      </c>
      <c r="T103" s="1">
        <f t="shared" ca="1" si="30"/>
        <v>9128.8022709117286</v>
      </c>
      <c r="U103" s="1" cm="1">
        <f t="array" aca="1" ref="U103" ca="1">IF(R103&lt;&gt;"",INDEX(T103:T210, MATCH(_xll.RiskSimtable(Variables!D$13:D$14),R103:R210,0))-T103,"")</f>
        <v>706.62614215386566</v>
      </c>
      <c r="V103" s="1" cm="1">
        <f t="array" aca="1" ref="V103" ca="1">IF(R103&lt;&gt;"",IF(MOD(R103,_xll.RiskSimtable(Variables!D$13:D$14))=0,Variables!D$15,0),"")</f>
        <v>0</v>
      </c>
      <c r="W103" s="1" cm="1">
        <f t="array" aca="1" ref="W103" ca="1">IF(R103&lt;&gt;"",IF(R103=_xll.RiskSimtable(Variables!D$13:D$14),T103+V103,0),"")</f>
        <v>0</v>
      </c>
      <c r="X103" s="18" cm="1">
        <f t="array" aca="1" ref="X103" ca="1">IF(R103&lt;&gt;"",INDEX(W103:W202,MATCH(_xll.RiskSimtable(Variables!D$13:D$14),R103:R202,0)),"")</f>
        <v>9955.4284130655942</v>
      </c>
      <c r="Y103" s="22">
        <f t="shared" ca="1" si="31"/>
        <v>133.35711143687877</v>
      </c>
      <c r="Z103" s="17" cm="1">
        <f t="array" aca="1" ref="Z103" ca="1">IF(R103&lt;&gt;"",IF(R103=1,_xll.RiskPert(Variables!J$21,Variables!K$21,Variables!L$21),0),"")</f>
        <v>0</v>
      </c>
      <c r="AA103" s="1">
        <f t="shared" ca="1" si="32"/>
        <v>10088.785524502473</v>
      </c>
      <c r="AB103" s="1" cm="1">
        <f t="array" aca="1" ref="AB103" ca="1">IF(R103&lt;&gt;"",_xll.RiskUniform(Variables!J$23,Variables!L$23),"")</f>
        <v>24.820779787314365</v>
      </c>
      <c r="AC103" s="18">
        <f t="shared" ca="1" si="33"/>
        <v>10113.606304289788</v>
      </c>
      <c r="AD103" s="24">
        <f ca="1">IF(R103&lt;&gt;"",IF(AC103&lt;Variables!D$9,AC103-C103,0),"")</f>
        <v>0</v>
      </c>
      <c r="AE103" s="26">
        <f ca="1">IF(R103&lt;&gt;"",IF(AC103&lt;Variables!D$9,D103,0),"")</f>
        <v>0</v>
      </c>
      <c r="AF103" s="26">
        <f ca="1">IF(R103&lt;&gt;"",IF(AC103&lt;Variables!D$9,I103,0),"")</f>
        <v>0</v>
      </c>
      <c r="AG103" s="26">
        <f ca="1">IF(R103&lt;&gt;"",IF(AC103&lt;Variables!D$9,M103,0),"")</f>
        <v>0</v>
      </c>
      <c r="AH103" s="26">
        <f ca="1">IF(R103&lt;&gt;"",IF(AC103&lt;Variables!D$9,S103,0),"")</f>
        <v>0</v>
      </c>
      <c r="AI103" s="26">
        <f ca="1">IF(R103&lt;&gt;"",IF(AC103&lt;Variables!D$9,Y103,0),"")</f>
        <v>0</v>
      </c>
      <c r="AJ103" s="26">
        <f t="shared" ca="1" si="34"/>
        <v>0</v>
      </c>
      <c r="AK103" s="26">
        <f t="shared" ca="1" si="35"/>
        <v>0</v>
      </c>
      <c r="AL103" s="26">
        <f t="shared" ca="1" si="36"/>
        <v>0</v>
      </c>
      <c r="AM103" s="4" t="str">
        <f ca="1">IF(AND(R103&lt;"",AC103&lt;Variables!D$9),AC103/(7*24*60),"")</f>
        <v/>
      </c>
      <c r="AN103" s="11" t="str">
        <f t="shared" ca="1" si="37"/>
        <v/>
      </c>
      <c r="AO103" s="24" cm="1">
        <f t="array" aca="1" ref="AO103" ca="1">IF(R103&lt;&gt;"",_xll.RiskBinomial(1,Variables!D$16/100),0)</f>
        <v>0</v>
      </c>
    </row>
    <row r="104" spans="1:41" x14ac:dyDescent="0.35">
      <c r="A104" s="12">
        <v>75</v>
      </c>
      <c r="B104" s="17" cm="1">
        <f t="array" aca="1" ref="B104" ca="1">_xll.RiskExpon(Variables!M$8)</f>
        <v>26.230730239034955</v>
      </c>
      <c r="C104" s="18">
        <f t="shared" ca="1" si="19"/>
        <v>7604.1996018273485</v>
      </c>
      <c r="D104" s="22">
        <f t="shared" ca="1" si="20"/>
        <v>1383.7382846822065</v>
      </c>
      <c r="E104" s="17" cm="1">
        <f t="array" aca="1" ref="E104" ca="1">_xll.RiskPert(Variables!J$10,Variables!K$10,Variables!L$10)</f>
        <v>47.824889255930017</v>
      </c>
      <c r="F104" s="1">
        <f t="shared" ca="1" si="21"/>
        <v>8987.937886509555</v>
      </c>
      <c r="G104" s="1" cm="1">
        <f t="array" aca="1" ref="G104" ca="1">_xll.RiskUniform(Variables!J$12,Variables!L$12)</f>
        <v>61.863263037917079</v>
      </c>
      <c r="H104" s="18">
        <f t="shared" ca="1" si="22"/>
        <v>9049.801149547473</v>
      </c>
      <c r="I104" s="22">
        <f t="shared" ca="1" si="23"/>
        <v>0</v>
      </c>
      <c r="J104" s="17">
        <f t="shared" ca="1" si="24"/>
        <v>9049.801149547473</v>
      </c>
      <c r="K104" s="1" cm="1">
        <f t="array" aca="1" ref="K104" ca="1">_xll.RiskWeibull(Variables!J$14,Variables!K$14)</f>
        <v>101.1712670481033</v>
      </c>
      <c r="L104" s="18">
        <f t="shared" ca="1" si="25"/>
        <v>9150.9724165955759</v>
      </c>
      <c r="M104" s="22">
        <f t="shared" ca="1" si="26"/>
        <v>161.89891475415607</v>
      </c>
      <c r="N104" s="17" cm="1">
        <f t="array" aca="1" ref="N104" ca="1">_xll.RiskGamma(Variables!J$16,1/Variables!L$16)</f>
        <v>161.89891475415669</v>
      </c>
      <c r="O104" s="1">
        <f t="shared" ca="1" si="27"/>
        <v>9312.8713313497319</v>
      </c>
      <c r="P104" s="1" cm="1">
        <f t="array" aca="1" ref="P104" ca="1">_xll.RiskUniform(Variables!J$19,Variables!L$19)</f>
        <v>18.398598256777596</v>
      </c>
      <c r="Q104" s="18">
        <f t="shared" ca="1" si="28"/>
        <v>9331.2699296065093</v>
      </c>
      <c r="R104" s="17" cm="1">
        <f t="array" aca="1" ref="R104" ca="1">IF(A104&lt;=(FLOOR(INT(Variables!D$10) / _xll.RiskSimtable(Variables!D$13:D$14), 1)*_xll.RiskSimtable(Variables!D$13:D$14)),IF(R103=_xll.RiskSimtable(Variables!D$13:D$14),1,R103+1),"")</f>
        <v>3</v>
      </c>
      <c r="S104" s="22">
        <f t="shared" ca="1" si="29"/>
        <v>504.15848345908489</v>
      </c>
      <c r="T104" s="1">
        <f t="shared" ca="1" si="30"/>
        <v>9331.2699296065093</v>
      </c>
      <c r="U104" s="1" cm="1">
        <f t="array" aca="1" ref="U104" ca="1">IF(R104&lt;&gt;"",INDEX(T104:T211, MATCH(_xll.RiskSimtable(Variables!D$13:D$14),R104:R211,0))-T104,"")</f>
        <v>504.15848345908489</v>
      </c>
      <c r="V104" s="1" cm="1">
        <f t="array" aca="1" ref="V104" ca="1">IF(R104&lt;&gt;"",IF(MOD(R104,_xll.RiskSimtable(Variables!D$13:D$14))=0,Variables!D$15,0),"")</f>
        <v>0</v>
      </c>
      <c r="W104" s="1" cm="1">
        <f t="array" aca="1" ref="W104" ca="1">IF(R104&lt;&gt;"",IF(R104=_xll.RiskSimtable(Variables!D$13:D$14),T104+V104,0),"")</f>
        <v>0</v>
      </c>
      <c r="X104" s="18" cm="1">
        <f t="array" aca="1" ref="X104" ca="1">IF(R104&lt;&gt;"",INDEX(W104:W203,MATCH(_xll.RiskSimtable(Variables!D$13:D$14),R104:R203,0)),"")</f>
        <v>9955.4284130655942</v>
      </c>
      <c r="Y104" s="22">
        <f t="shared" ca="1" si="31"/>
        <v>158.17789122419344</v>
      </c>
      <c r="Z104" s="17" cm="1">
        <f t="array" aca="1" ref="Z104" ca="1">IF(R104&lt;&gt;"",IF(R104=1,_xll.RiskPert(Variables!J$21,Variables!K$21,Variables!L$21),0),"")</f>
        <v>0</v>
      </c>
      <c r="AA104" s="1">
        <f t="shared" ca="1" si="32"/>
        <v>10113.606304289788</v>
      </c>
      <c r="AB104" s="1" cm="1">
        <f t="array" aca="1" ref="AB104" ca="1">IF(R104&lt;&gt;"",_xll.RiskUniform(Variables!J$23,Variables!L$23),"")</f>
        <v>21.956583742959413</v>
      </c>
      <c r="AC104" s="18">
        <f t="shared" ca="1" si="33"/>
        <v>10135.562888032748</v>
      </c>
      <c r="AD104" s="24">
        <f ca="1">IF(R104&lt;&gt;"",IF(AC104&lt;Variables!D$9,AC104-C104,0),"")</f>
        <v>0</v>
      </c>
      <c r="AE104" s="26">
        <f ca="1">IF(R104&lt;&gt;"",IF(AC104&lt;Variables!D$9,D104,0),"")</f>
        <v>0</v>
      </c>
      <c r="AF104" s="26">
        <f ca="1">IF(R104&lt;&gt;"",IF(AC104&lt;Variables!D$9,I104,0),"")</f>
        <v>0</v>
      </c>
      <c r="AG104" s="26">
        <f ca="1">IF(R104&lt;&gt;"",IF(AC104&lt;Variables!D$9,M104,0),"")</f>
        <v>0</v>
      </c>
      <c r="AH104" s="26">
        <f ca="1">IF(R104&lt;&gt;"",IF(AC104&lt;Variables!D$9,S104,0),"")</f>
        <v>0</v>
      </c>
      <c r="AI104" s="26">
        <f ca="1">IF(R104&lt;&gt;"",IF(AC104&lt;Variables!D$9,Y104,0),"")</f>
        <v>0</v>
      </c>
      <c r="AJ104" s="26">
        <f t="shared" ca="1" si="34"/>
        <v>0</v>
      </c>
      <c r="AK104" s="26">
        <f t="shared" ca="1" si="35"/>
        <v>0</v>
      </c>
      <c r="AL104" s="26">
        <f t="shared" ca="1" si="36"/>
        <v>0</v>
      </c>
      <c r="AM104" s="4" t="str">
        <f ca="1">IF(AND(R104&lt;"",AC104&lt;Variables!D$9),AC104/(7*24*60),"")</f>
        <v/>
      </c>
      <c r="AN104" s="11" t="str">
        <f t="shared" ca="1" si="37"/>
        <v/>
      </c>
      <c r="AO104" s="24" cm="1">
        <f t="array" aca="1" ref="AO104" ca="1">IF(R104&lt;&gt;"",_xll.RiskBinomial(1,Variables!D$16/100),0)</f>
        <v>0</v>
      </c>
    </row>
    <row r="105" spans="1:41" x14ac:dyDescent="0.35">
      <c r="A105" s="12">
        <v>76</v>
      </c>
      <c r="B105" s="17" cm="1">
        <f t="array" aca="1" ref="B105" ca="1">_xll.RiskExpon(Variables!M$8)</f>
        <v>100.63748168004309</v>
      </c>
      <c r="C105" s="18">
        <f t="shared" ca="1" si="19"/>
        <v>7704.837083507392</v>
      </c>
      <c r="D105" s="22">
        <f t="shared" ca="1" si="20"/>
        <v>1389.2982798886178</v>
      </c>
      <c r="E105" s="17" cm="1">
        <f t="array" aca="1" ref="E105" ca="1">_xll.RiskPert(Variables!J$10,Variables!K$10,Variables!L$10)</f>
        <v>44.33421384853591</v>
      </c>
      <c r="F105" s="1">
        <f t="shared" ca="1" si="21"/>
        <v>9094.1353633960098</v>
      </c>
      <c r="G105" s="1" cm="1">
        <f t="array" aca="1" ref="G105" ca="1">_xll.RiskUniform(Variables!J$12,Variables!L$12)</f>
        <v>59.180575506606516</v>
      </c>
      <c r="H105" s="18">
        <f t="shared" ca="1" si="22"/>
        <v>9153.3159389026168</v>
      </c>
      <c r="I105" s="22">
        <f t="shared" ca="1" si="23"/>
        <v>0</v>
      </c>
      <c r="J105" s="17">
        <f t="shared" ca="1" si="24"/>
        <v>9153.3159389026168</v>
      </c>
      <c r="K105" s="1" cm="1">
        <f t="array" aca="1" ref="K105" ca="1">_xll.RiskWeibull(Variables!J$14,Variables!K$14)</f>
        <v>66.825868646105818</v>
      </c>
      <c r="L105" s="18">
        <f t="shared" ca="1" si="25"/>
        <v>9220.1418075487218</v>
      </c>
      <c r="M105" s="22">
        <f t="shared" ca="1" si="26"/>
        <v>109.06306665319789</v>
      </c>
      <c r="N105" s="17" cm="1">
        <f t="array" aca="1" ref="N105" ca="1">_xll.RiskGamma(Variables!J$16,1/Variables!L$16)</f>
        <v>109.06306665319784</v>
      </c>
      <c r="O105" s="1">
        <f t="shared" ca="1" si="27"/>
        <v>9329.2048742019197</v>
      </c>
      <c r="P105" s="1" cm="1">
        <f t="array" aca="1" ref="P105" ca="1">_xll.RiskUniform(Variables!J$19,Variables!L$19)</f>
        <v>22.750292566176853</v>
      </c>
      <c r="Q105" s="18">
        <f t="shared" ca="1" si="28"/>
        <v>9351.9551667680971</v>
      </c>
      <c r="R105" s="17" cm="1">
        <f t="array" aca="1" ref="R105" ca="1">IF(A105&lt;=(FLOOR(INT(Variables!D$10) / _xll.RiskSimtable(Variables!D$13:D$14), 1)*_xll.RiskSimtable(Variables!D$13:D$14)),IF(R104=_xll.RiskSimtable(Variables!D$13:D$14),1,R104+1),"")</f>
        <v>4</v>
      </c>
      <c r="S105" s="22">
        <f t="shared" ca="1" si="29"/>
        <v>483.4732462974971</v>
      </c>
      <c r="T105" s="1">
        <f t="shared" ca="1" si="30"/>
        <v>9351.9551667680971</v>
      </c>
      <c r="U105" s="1" cm="1">
        <f t="array" aca="1" ref="U105" ca="1">IF(R105&lt;&gt;"",INDEX(T105:T212, MATCH(_xll.RiskSimtable(Variables!D$13:D$14),R105:R212,0))-T105,"")</f>
        <v>483.4732462974971</v>
      </c>
      <c r="V105" s="1" cm="1">
        <f t="array" aca="1" ref="V105" ca="1">IF(R105&lt;&gt;"",IF(MOD(R105,_xll.RiskSimtable(Variables!D$13:D$14))=0,Variables!D$15,0),"")</f>
        <v>0</v>
      </c>
      <c r="W105" s="1" cm="1">
        <f t="array" aca="1" ref="W105" ca="1">IF(R105&lt;&gt;"",IF(R105=_xll.RiskSimtable(Variables!D$13:D$14),T105+V105,0),"")</f>
        <v>0</v>
      </c>
      <c r="X105" s="18" cm="1">
        <f t="array" aca="1" ref="X105" ca="1">IF(R105&lt;&gt;"",INDEX(W105:W204,MATCH(_xll.RiskSimtable(Variables!D$13:D$14),R105:R204,0)),"")</f>
        <v>9955.4284130655942</v>
      </c>
      <c r="Y105" s="22">
        <f t="shared" ca="1" si="31"/>
        <v>180.13447496715344</v>
      </c>
      <c r="Z105" s="17" cm="1">
        <f t="array" aca="1" ref="Z105" ca="1">IF(R105&lt;&gt;"",IF(R105=1,_xll.RiskPert(Variables!J$21,Variables!K$21,Variables!L$21),0),"")</f>
        <v>0</v>
      </c>
      <c r="AA105" s="1">
        <f t="shared" ca="1" si="32"/>
        <v>10135.562888032748</v>
      </c>
      <c r="AB105" s="1" cm="1">
        <f t="array" aca="1" ref="AB105" ca="1">IF(R105&lt;&gt;"",_xll.RiskUniform(Variables!J$23,Variables!L$23),"")</f>
        <v>27.573643148892415</v>
      </c>
      <c r="AC105" s="18">
        <f t="shared" ca="1" si="33"/>
        <v>10163.136531181641</v>
      </c>
      <c r="AD105" s="24">
        <f ca="1">IF(R105&lt;&gt;"",IF(AC105&lt;Variables!D$9,AC105-C105,0),"")</f>
        <v>0</v>
      </c>
      <c r="AE105" s="26">
        <f ca="1">IF(R105&lt;&gt;"",IF(AC105&lt;Variables!D$9,D105,0),"")</f>
        <v>0</v>
      </c>
      <c r="AF105" s="26">
        <f ca="1">IF(R105&lt;&gt;"",IF(AC105&lt;Variables!D$9,I105,0),"")</f>
        <v>0</v>
      </c>
      <c r="AG105" s="26">
        <f ca="1">IF(R105&lt;&gt;"",IF(AC105&lt;Variables!D$9,M105,0),"")</f>
        <v>0</v>
      </c>
      <c r="AH105" s="26">
        <f ca="1">IF(R105&lt;&gt;"",IF(AC105&lt;Variables!D$9,S105,0),"")</f>
        <v>0</v>
      </c>
      <c r="AI105" s="26">
        <f ca="1">IF(R105&lt;&gt;"",IF(AC105&lt;Variables!D$9,Y105,0),"")</f>
        <v>0</v>
      </c>
      <c r="AJ105" s="26">
        <f t="shared" ca="1" si="34"/>
        <v>0</v>
      </c>
      <c r="AK105" s="26">
        <f t="shared" ca="1" si="35"/>
        <v>0</v>
      </c>
      <c r="AL105" s="26">
        <f t="shared" ca="1" si="36"/>
        <v>0</v>
      </c>
      <c r="AM105" s="4" t="str">
        <f ca="1">IF(AND(R105&lt;"",AC105&lt;Variables!D$9),AC105/(7*24*60),"")</f>
        <v/>
      </c>
      <c r="AN105" s="11" t="str">
        <f t="shared" ca="1" si="37"/>
        <v/>
      </c>
      <c r="AO105" s="24" cm="1">
        <f t="array" aca="1" ref="AO105" ca="1">IF(R105&lt;&gt;"",_xll.RiskBinomial(1,Variables!D$16/100),0)</f>
        <v>0</v>
      </c>
    </row>
    <row r="106" spans="1:41" x14ac:dyDescent="0.35">
      <c r="A106" s="12">
        <v>77</v>
      </c>
      <c r="B106" s="17" cm="1">
        <f t="array" aca="1" ref="B106" ca="1">_xll.RiskExpon(Variables!M$8)</f>
        <v>27.508917676478255</v>
      </c>
      <c r="C106" s="18">
        <f t="shared" ca="1" si="19"/>
        <v>7732.3460011838706</v>
      </c>
      <c r="D106" s="22">
        <f t="shared" ca="1" si="20"/>
        <v>1470.0725122567947</v>
      </c>
      <c r="E106" s="17" cm="1">
        <f t="array" aca="1" ref="E106" ca="1">_xll.RiskPert(Variables!J$10,Variables!K$10,Variables!L$10)</f>
        <v>49.102574538048358</v>
      </c>
      <c r="F106" s="1">
        <f t="shared" ca="1" si="21"/>
        <v>9202.4185134406653</v>
      </c>
      <c r="G106" s="1" cm="1">
        <f t="array" aca="1" ref="G106" ca="1">_xll.RiskUniform(Variables!J$12,Variables!L$12)</f>
        <v>61.0516405503298</v>
      </c>
      <c r="H106" s="18">
        <f t="shared" ca="1" si="22"/>
        <v>9263.4701539909947</v>
      </c>
      <c r="I106" s="22">
        <f t="shared" ca="1" si="23"/>
        <v>0</v>
      </c>
      <c r="J106" s="17">
        <f t="shared" ca="1" si="24"/>
        <v>9263.4701539909947</v>
      </c>
      <c r="K106" s="1" cm="1">
        <f t="array" aca="1" ref="K106" ca="1">_xll.RiskWeibull(Variables!J$14,Variables!K$14)</f>
        <v>80.4066712679153</v>
      </c>
      <c r="L106" s="18">
        <f t="shared" ca="1" si="25"/>
        <v>9343.8768252589107</v>
      </c>
      <c r="M106" s="22">
        <f t="shared" ca="1" si="26"/>
        <v>76.112579192005796</v>
      </c>
      <c r="N106" s="17" cm="1">
        <f t="array" aca="1" ref="N106" ca="1">_xll.RiskGamma(Variables!J$16,1/Variables!L$16)</f>
        <v>76.112579192004929</v>
      </c>
      <c r="O106" s="1">
        <f t="shared" ca="1" si="27"/>
        <v>9419.9894044509165</v>
      </c>
      <c r="P106" s="1" cm="1">
        <f t="array" aca="1" ref="P106" ca="1">_xll.RiskUniform(Variables!J$19,Variables!L$19)</f>
        <v>19.157792288808597</v>
      </c>
      <c r="Q106" s="18">
        <f t="shared" ca="1" si="28"/>
        <v>9439.1471967397247</v>
      </c>
      <c r="R106" s="17" cm="1">
        <f t="array" aca="1" ref="R106" ca="1">IF(A106&lt;=(FLOOR(INT(Variables!D$10) / _xll.RiskSimtable(Variables!D$13:D$14), 1)*_xll.RiskSimtable(Variables!D$13:D$14)),IF(R105=_xll.RiskSimtable(Variables!D$13:D$14),1,R105+1),"")</f>
        <v>5</v>
      </c>
      <c r="S106" s="22">
        <f t="shared" ca="1" si="29"/>
        <v>396.28121632586954</v>
      </c>
      <c r="T106" s="1">
        <f t="shared" ca="1" si="30"/>
        <v>9439.1471967397247</v>
      </c>
      <c r="U106" s="1" cm="1">
        <f t="array" aca="1" ref="U106" ca="1">IF(R106&lt;&gt;"",INDEX(T106:T213, MATCH(_xll.RiskSimtable(Variables!D$13:D$14),R106:R213,0))-T106,"")</f>
        <v>396.28121632586954</v>
      </c>
      <c r="V106" s="1" cm="1">
        <f t="array" aca="1" ref="V106" ca="1">IF(R106&lt;&gt;"",IF(MOD(R106,_xll.RiskSimtable(Variables!D$13:D$14))=0,Variables!D$15,0),"")</f>
        <v>0</v>
      </c>
      <c r="W106" s="1" cm="1">
        <f t="array" aca="1" ref="W106" ca="1">IF(R106&lt;&gt;"",IF(R106=_xll.RiskSimtable(Variables!D$13:D$14),T106+V106,0),"")</f>
        <v>0</v>
      </c>
      <c r="X106" s="18" cm="1">
        <f t="array" aca="1" ref="X106" ca="1">IF(R106&lt;&gt;"",INDEX(W106:W205,MATCH(_xll.RiskSimtable(Variables!D$13:D$14),R106:R205,0)),"")</f>
        <v>9955.4284130655942</v>
      </c>
      <c r="Y106" s="22">
        <f t="shared" ca="1" si="31"/>
        <v>207.70811811604653</v>
      </c>
      <c r="Z106" s="17" cm="1">
        <f t="array" aca="1" ref="Z106" ca="1">IF(R106&lt;&gt;"",IF(R106=1,_xll.RiskPert(Variables!J$21,Variables!K$21,Variables!L$21),0),"")</f>
        <v>0</v>
      </c>
      <c r="AA106" s="1">
        <f t="shared" ca="1" si="32"/>
        <v>10163.136531181641</v>
      </c>
      <c r="AB106" s="1" cm="1">
        <f t="array" aca="1" ref="AB106" ca="1">IF(R106&lt;&gt;"",_xll.RiskUniform(Variables!J$23,Variables!L$23),"")</f>
        <v>25.532676176153686</v>
      </c>
      <c r="AC106" s="18">
        <f t="shared" ca="1" si="33"/>
        <v>10188.669207357794</v>
      </c>
      <c r="AD106" s="24">
        <f ca="1">IF(R106&lt;&gt;"",IF(AC106&lt;Variables!D$9,AC106-C106,0),"")</f>
        <v>0</v>
      </c>
      <c r="AE106" s="26">
        <f ca="1">IF(R106&lt;&gt;"",IF(AC106&lt;Variables!D$9,D106,0),"")</f>
        <v>0</v>
      </c>
      <c r="AF106" s="26">
        <f ca="1">IF(R106&lt;&gt;"",IF(AC106&lt;Variables!D$9,I106,0),"")</f>
        <v>0</v>
      </c>
      <c r="AG106" s="26">
        <f ca="1">IF(R106&lt;&gt;"",IF(AC106&lt;Variables!D$9,M106,0),"")</f>
        <v>0</v>
      </c>
      <c r="AH106" s="26">
        <f ca="1">IF(R106&lt;&gt;"",IF(AC106&lt;Variables!D$9,S106,0),"")</f>
        <v>0</v>
      </c>
      <c r="AI106" s="26">
        <f ca="1">IF(R106&lt;&gt;"",IF(AC106&lt;Variables!D$9,Y106,0),"")</f>
        <v>0</v>
      </c>
      <c r="AJ106" s="26">
        <f t="shared" ca="1" si="34"/>
        <v>0</v>
      </c>
      <c r="AK106" s="26">
        <f t="shared" ca="1" si="35"/>
        <v>0</v>
      </c>
      <c r="AL106" s="26">
        <f t="shared" ca="1" si="36"/>
        <v>0</v>
      </c>
      <c r="AM106" s="4" t="str">
        <f ca="1">IF(AND(R106&lt;"",AC106&lt;Variables!D$9),AC106/(7*24*60),"")</f>
        <v/>
      </c>
      <c r="AN106" s="11" t="str">
        <f t="shared" ca="1" si="37"/>
        <v/>
      </c>
      <c r="AO106" s="24" cm="1">
        <f t="array" aca="1" ref="AO106" ca="1">IF(R106&lt;&gt;"",_xll.RiskBinomial(1,Variables!D$16/100),0)</f>
        <v>0</v>
      </c>
    </row>
    <row r="107" spans="1:41" x14ac:dyDescent="0.35">
      <c r="A107" s="12">
        <v>78</v>
      </c>
      <c r="B107" s="17" cm="1">
        <f t="array" aca="1" ref="B107" ca="1">_xll.RiskExpon(Variables!M$8)</f>
        <v>26.927676783775162</v>
      </c>
      <c r="C107" s="18">
        <f t="shared" ca="1" si="19"/>
        <v>7759.2736779676461</v>
      </c>
      <c r="D107" s="22">
        <f t="shared" ca="1" si="20"/>
        <v>1552.4381143959954</v>
      </c>
      <c r="E107" s="17" cm="1">
        <f t="array" aca="1" ref="E107" ca="1">_xll.RiskPert(Variables!J$10,Variables!K$10,Variables!L$10)</f>
        <v>48.241638372646051</v>
      </c>
      <c r="F107" s="1">
        <f t="shared" ca="1" si="21"/>
        <v>9311.7117923636415</v>
      </c>
      <c r="G107" s="1" cm="1">
        <f t="array" aca="1" ref="G107" ca="1">_xll.RiskUniform(Variables!J$12,Variables!L$12)</f>
        <v>51.461576388917919</v>
      </c>
      <c r="H107" s="18">
        <f t="shared" ca="1" si="22"/>
        <v>9363.1733687525593</v>
      </c>
      <c r="I107" s="22">
        <f t="shared" ca="1" si="23"/>
        <v>0</v>
      </c>
      <c r="J107" s="17">
        <f t="shared" ca="1" si="24"/>
        <v>9363.1733687525593</v>
      </c>
      <c r="K107" s="1" cm="1">
        <f t="array" aca="1" ref="K107" ca="1">_xll.RiskWeibull(Variables!J$14,Variables!K$14)</f>
        <v>98.558896624124628</v>
      </c>
      <c r="L107" s="18">
        <f t="shared" ca="1" si="25"/>
        <v>9461.7322653766842</v>
      </c>
      <c r="M107" s="22">
        <f t="shared" ca="1" si="26"/>
        <v>64.883656310319566</v>
      </c>
      <c r="N107" s="17" cm="1">
        <f t="array" aca="1" ref="N107" ca="1">_xll.RiskGamma(Variables!J$16,1/Variables!L$16)</f>
        <v>64.883656310320205</v>
      </c>
      <c r="O107" s="1">
        <f t="shared" ca="1" si="27"/>
        <v>9526.6159216870037</v>
      </c>
      <c r="P107" s="1" cm="1">
        <f t="array" aca="1" ref="P107" ca="1">_xll.RiskUniform(Variables!J$19,Variables!L$19)</f>
        <v>17.760698581902595</v>
      </c>
      <c r="Q107" s="18">
        <f t="shared" ca="1" si="28"/>
        <v>9544.3766202689058</v>
      </c>
      <c r="R107" s="17" cm="1">
        <f t="array" aca="1" ref="R107" ca="1">IF(A107&lt;=(FLOOR(INT(Variables!D$10) / _xll.RiskSimtable(Variables!D$13:D$14), 1)*_xll.RiskSimtable(Variables!D$13:D$14)),IF(R106=_xll.RiskSimtable(Variables!D$13:D$14),1,R106+1),"")</f>
        <v>6</v>
      </c>
      <c r="S107" s="22">
        <f t="shared" ca="1" si="29"/>
        <v>291.05179279668846</v>
      </c>
      <c r="T107" s="1">
        <f t="shared" ca="1" si="30"/>
        <v>9544.3766202689058</v>
      </c>
      <c r="U107" s="1" cm="1">
        <f t="array" aca="1" ref="U107" ca="1">IF(R107&lt;&gt;"",INDEX(T107:T214, MATCH(_xll.RiskSimtable(Variables!D$13:D$14),R107:R214,0))-T107,"")</f>
        <v>291.05179279668846</v>
      </c>
      <c r="V107" s="1" cm="1">
        <f t="array" aca="1" ref="V107" ca="1">IF(R107&lt;&gt;"",IF(MOD(R107,_xll.RiskSimtable(Variables!D$13:D$14))=0,Variables!D$15,0),"")</f>
        <v>0</v>
      </c>
      <c r="W107" s="1" cm="1">
        <f t="array" aca="1" ref="W107" ca="1">IF(R107&lt;&gt;"",IF(R107=_xll.RiskSimtable(Variables!D$13:D$14),T107+V107,0),"")</f>
        <v>0</v>
      </c>
      <c r="X107" s="18" cm="1">
        <f t="array" aca="1" ref="X107" ca="1">IF(R107&lt;&gt;"",INDEX(W107:W206,MATCH(_xll.RiskSimtable(Variables!D$13:D$14),R107:R206,0)),"")</f>
        <v>9955.4284130655942</v>
      </c>
      <c r="Y107" s="22">
        <f t="shared" ca="1" si="31"/>
        <v>233.24079429220001</v>
      </c>
      <c r="Z107" s="17" cm="1">
        <f t="array" aca="1" ref="Z107" ca="1">IF(R107&lt;&gt;"",IF(R107=1,_xll.RiskPert(Variables!J$21,Variables!K$21,Variables!L$21),0),"")</f>
        <v>0</v>
      </c>
      <c r="AA107" s="1">
        <f t="shared" ca="1" si="32"/>
        <v>10188.669207357794</v>
      </c>
      <c r="AB107" s="1" cm="1">
        <f t="array" aca="1" ref="AB107" ca="1">IF(R107&lt;&gt;"",_xll.RiskUniform(Variables!J$23,Variables!L$23),"")</f>
        <v>29.621245669663519</v>
      </c>
      <c r="AC107" s="18">
        <f t="shared" ca="1" si="33"/>
        <v>10218.290453027457</v>
      </c>
      <c r="AD107" s="24">
        <f ca="1">IF(R107&lt;&gt;"",IF(AC107&lt;Variables!D$9,AC107-C107,0),"")</f>
        <v>0</v>
      </c>
      <c r="AE107" s="26">
        <f ca="1">IF(R107&lt;&gt;"",IF(AC107&lt;Variables!D$9,D107,0),"")</f>
        <v>0</v>
      </c>
      <c r="AF107" s="26">
        <f ca="1">IF(R107&lt;&gt;"",IF(AC107&lt;Variables!D$9,I107,0),"")</f>
        <v>0</v>
      </c>
      <c r="AG107" s="26">
        <f ca="1">IF(R107&lt;&gt;"",IF(AC107&lt;Variables!D$9,M107,0),"")</f>
        <v>0</v>
      </c>
      <c r="AH107" s="26">
        <f ca="1">IF(R107&lt;&gt;"",IF(AC107&lt;Variables!D$9,S107,0),"")</f>
        <v>0</v>
      </c>
      <c r="AI107" s="26">
        <f ca="1">IF(R107&lt;&gt;"",IF(AC107&lt;Variables!D$9,Y107,0),"")</f>
        <v>0</v>
      </c>
      <c r="AJ107" s="26">
        <f t="shared" ca="1" si="34"/>
        <v>0</v>
      </c>
      <c r="AK107" s="26">
        <f t="shared" ca="1" si="35"/>
        <v>0</v>
      </c>
      <c r="AL107" s="26">
        <f t="shared" ca="1" si="36"/>
        <v>0</v>
      </c>
      <c r="AM107" s="4" t="str">
        <f ca="1">IF(AND(R107&lt;"",AC107&lt;Variables!D$9),AC107/(7*24*60),"")</f>
        <v/>
      </c>
      <c r="AN107" s="11" t="str">
        <f t="shared" ca="1" si="37"/>
        <v/>
      </c>
      <c r="AO107" s="24" cm="1">
        <f t="array" aca="1" ref="AO107" ca="1">IF(R107&lt;&gt;"",_xll.RiskBinomial(1,Variables!D$16/100),0)</f>
        <v>0</v>
      </c>
    </row>
    <row r="108" spans="1:41" x14ac:dyDescent="0.35">
      <c r="A108" s="12">
        <v>79</v>
      </c>
      <c r="B108" s="17" cm="1">
        <f t="array" aca="1" ref="B108" ca="1">_xll.RiskExpon(Variables!M$8)</f>
        <v>128.03138787000202</v>
      </c>
      <c r="C108" s="18">
        <f t="shared" ca="1" si="19"/>
        <v>7887.3050658376478</v>
      </c>
      <c r="D108" s="22">
        <f t="shared" ca="1" si="20"/>
        <v>1530.4403085455224</v>
      </c>
      <c r="E108" s="17" cm="1">
        <f t="array" aca="1" ref="E108" ca="1">_xll.RiskPert(Variables!J$10,Variables!K$10,Variables!L$10)</f>
        <v>54.572005630611102</v>
      </c>
      <c r="F108" s="1">
        <f t="shared" ca="1" si="21"/>
        <v>9417.7453743831702</v>
      </c>
      <c r="G108" s="1" cm="1">
        <f t="array" aca="1" ref="G108" ca="1">_xll.RiskUniform(Variables!J$12,Variables!L$12)</f>
        <v>63.823760009260376</v>
      </c>
      <c r="H108" s="18">
        <f t="shared" ca="1" si="22"/>
        <v>9481.56913439243</v>
      </c>
      <c r="I108" s="22">
        <f t="shared" ca="1" si="23"/>
        <v>0</v>
      </c>
      <c r="J108" s="17">
        <f t="shared" ca="1" si="24"/>
        <v>9481.56913439243</v>
      </c>
      <c r="K108" s="1" cm="1">
        <f t="array" aca="1" ref="K108" ca="1">_xll.RiskWeibull(Variables!J$14,Variables!K$14)</f>
        <v>93.879934175486284</v>
      </c>
      <c r="L108" s="18">
        <f t="shared" ca="1" si="25"/>
        <v>9575.4490685679157</v>
      </c>
      <c r="M108" s="22">
        <f t="shared" ca="1" si="26"/>
        <v>34.107607675208783</v>
      </c>
      <c r="N108" s="17" cm="1">
        <f t="array" aca="1" ref="N108" ca="1">_xll.RiskGamma(Variables!J$16,1/Variables!L$16)</f>
        <v>34.107607675208321</v>
      </c>
      <c r="O108" s="1">
        <f t="shared" ca="1" si="27"/>
        <v>9609.5566762431245</v>
      </c>
      <c r="P108" s="1" cm="1">
        <f t="array" aca="1" ref="P108" ca="1">_xll.RiskUniform(Variables!J$19,Variables!L$19)</f>
        <v>19.728184393803954</v>
      </c>
      <c r="Q108" s="18">
        <f t="shared" ca="1" si="28"/>
        <v>9629.284860636928</v>
      </c>
      <c r="R108" s="17" cm="1">
        <f t="array" aca="1" ref="R108" ca="1">IF(A108&lt;=(FLOOR(INT(Variables!D$10) / _xll.RiskSimtable(Variables!D$13:D$14), 1)*_xll.RiskSimtable(Variables!D$13:D$14)),IF(R107=_xll.RiskSimtable(Variables!D$13:D$14),1,R107+1),"")</f>
        <v>7</v>
      </c>
      <c r="S108" s="22">
        <f t="shared" ca="1" si="29"/>
        <v>206.14355242866623</v>
      </c>
      <c r="T108" s="1">
        <f t="shared" ca="1" si="30"/>
        <v>9629.284860636928</v>
      </c>
      <c r="U108" s="1" cm="1">
        <f t="array" aca="1" ref="U108" ca="1">IF(R108&lt;&gt;"",INDEX(T108:T215, MATCH(_xll.RiskSimtable(Variables!D$13:D$14),R108:R215,0))-T108,"")</f>
        <v>206.14355242866623</v>
      </c>
      <c r="V108" s="1" cm="1">
        <f t="array" aca="1" ref="V108" ca="1">IF(R108&lt;&gt;"",IF(MOD(R108,_xll.RiskSimtable(Variables!D$13:D$14))=0,Variables!D$15,0),"")</f>
        <v>0</v>
      </c>
      <c r="W108" s="1" cm="1">
        <f t="array" aca="1" ref="W108" ca="1">IF(R108&lt;&gt;"",IF(R108=_xll.RiskSimtable(Variables!D$13:D$14),T108+V108,0),"")</f>
        <v>0</v>
      </c>
      <c r="X108" s="18" cm="1">
        <f t="array" aca="1" ref="X108" ca="1">IF(R108&lt;&gt;"",INDEX(W108:W207,MATCH(_xll.RiskSimtable(Variables!D$13:D$14),R108:R207,0)),"")</f>
        <v>9955.4284130655942</v>
      </c>
      <c r="Y108" s="22">
        <f t="shared" ca="1" si="31"/>
        <v>262.86203996186305</v>
      </c>
      <c r="Z108" s="17" cm="1">
        <f t="array" aca="1" ref="Z108" ca="1">IF(R108&lt;&gt;"",IF(R108=1,_xll.RiskPert(Variables!J$21,Variables!K$21,Variables!L$21),0),"")</f>
        <v>0</v>
      </c>
      <c r="AA108" s="1">
        <f t="shared" ca="1" si="32"/>
        <v>10218.290453027457</v>
      </c>
      <c r="AB108" s="1" cm="1">
        <f t="array" aca="1" ref="AB108" ca="1">IF(R108&lt;&gt;"",_xll.RiskUniform(Variables!J$23,Variables!L$23),"")</f>
        <v>23.05009939402796</v>
      </c>
      <c r="AC108" s="18">
        <f t="shared" ca="1" si="33"/>
        <v>10241.340552421485</v>
      </c>
      <c r="AD108" s="24">
        <f ca="1">IF(R108&lt;&gt;"",IF(AC108&lt;Variables!D$9,AC108-C108,0),"")</f>
        <v>0</v>
      </c>
      <c r="AE108" s="26">
        <f ca="1">IF(R108&lt;&gt;"",IF(AC108&lt;Variables!D$9,D108,0),"")</f>
        <v>0</v>
      </c>
      <c r="AF108" s="26">
        <f ca="1">IF(R108&lt;&gt;"",IF(AC108&lt;Variables!D$9,I108,0),"")</f>
        <v>0</v>
      </c>
      <c r="AG108" s="26">
        <f ca="1">IF(R108&lt;&gt;"",IF(AC108&lt;Variables!D$9,M108,0),"")</f>
        <v>0</v>
      </c>
      <c r="AH108" s="26">
        <f ca="1">IF(R108&lt;&gt;"",IF(AC108&lt;Variables!D$9,S108,0),"")</f>
        <v>0</v>
      </c>
      <c r="AI108" s="26">
        <f ca="1">IF(R108&lt;&gt;"",IF(AC108&lt;Variables!D$9,Y108,0),"")</f>
        <v>0</v>
      </c>
      <c r="AJ108" s="26">
        <f t="shared" ca="1" si="34"/>
        <v>0</v>
      </c>
      <c r="AK108" s="26">
        <f t="shared" ca="1" si="35"/>
        <v>0</v>
      </c>
      <c r="AL108" s="26">
        <f t="shared" ca="1" si="36"/>
        <v>0</v>
      </c>
      <c r="AM108" s="4" t="str">
        <f ca="1">IF(AND(R108&lt;"",AC108&lt;Variables!D$9),AC108/(7*24*60),"")</f>
        <v/>
      </c>
      <c r="AN108" s="11" t="str">
        <f t="shared" ca="1" si="37"/>
        <v/>
      </c>
      <c r="AO108" s="24" cm="1">
        <f t="array" aca="1" ref="AO108" ca="1">IF(R108&lt;&gt;"",_xll.RiskBinomial(1,Variables!D$16/100),0)</f>
        <v>0</v>
      </c>
    </row>
    <row r="109" spans="1:41" x14ac:dyDescent="0.35">
      <c r="A109" s="12">
        <v>80</v>
      </c>
      <c r="B109" s="17" cm="1">
        <f t="array" aca="1" ref="B109" ca="1">_xll.RiskExpon(Variables!M$8)</f>
        <v>28.767689570515152</v>
      </c>
      <c r="C109" s="18">
        <f t="shared" ca="1" si="19"/>
        <v>7916.0727554081632</v>
      </c>
      <c r="D109" s="22">
        <f t="shared" ca="1" si="20"/>
        <v>1615.9826880017981</v>
      </c>
      <c r="E109" s="17" cm="1">
        <f t="array" aca="1" ref="E109" ca="1">_xll.RiskPert(Variables!J$10,Variables!K$10,Variables!L$10)</f>
        <v>50.486309017531624</v>
      </c>
      <c r="F109" s="1">
        <f t="shared" ca="1" si="21"/>
        <v>9532.0554434099613</v>
      </c>
      <c r="G109" s="1" cm="1">
        <f t="array" aca="1" ref="G109" ca="1">_xll.RiskUniform(Variables!J$12,Variables!L$12)</f>
        <v>56.181930982935086</v>
      </c>
      <c r="H109" s="18">
        <f t="shared" ca="1" si="22"/>
        <v>9588.2373743928965</v>
      </c>
      <c r="I109" s="22">
        <f t="shared" ca="1" si="23"/>
        <v>0</v>
      </c>
      <c r="J109" s="17">
        <f t="shared" ca="1" si="24"/>
        <v>9588.2373743928965</v>
      </c>
      <c r="K109" s="1" cm="1">
        <f t="array" aca="1" ref="K109" ca="1">_xll.RiskWeibull(Variables!J$14,Variables!K$14)</f>
        <v>98.544182157466594</v>
      </c>
      <c r="L109" s="18">
        <f t="shared" ca="1" si="25"/>
        <v>9686.7815565503624</v>
      </c>
      <c r="M109" s="22">
        <f t="shared" ca="1" si="26"/>
        <v>132.23955665956782</v>
      </c>
      <c r="N109" s="17" cm="1">
        <f t="array" aca="1" ref="N109" ca="1">_xll.RiskGamma(Variables!J$16,1/Variables!L$16)</f>
        <v>132.239556659567</v>
      </c>
      <c r="O109" s="1">
        <f t="shared" ca="1" si="27"/>
        <v>9819.0211132099303</v>
      </c>
      <c r="P109" s="1" cm="1">
        <f t="array" aca="1" ref="P109" ca="1">_xll.RiskUniform(Variables!J$19,Variables!L$19)</f>
        <v>16.407299855664803</v>
      </c>
      <c r="Q109" s="18">
        <f t="shared" ca="1" si="28"/>
        <v>9835.4284130655942</v>
      </c>
      <c r="R109" s="17" cm="1">
        <f t="array" aca="1" ref="R109" ca="1">IF(A109&lt;=(FLOOR(INT(Variables!D$10) / _xll.RiskSimtable(Variables!D$13:D$14), 1)*_xll.RiskSimtable(Variables!D$13:D$14)),IF(R108=_xll.RiskSimtable(Variables!D$13:D$14),1,R108+1),"")</f>
        <v>8</v>
      </c>
      <c r="S109" s="22">
        <f t="shared" ca="1" si="29"/>
        <v>0</v>
      </c>
      <c r="T109" s="1">
        <f t="shared" ca="1" si="30"/>
        <v>9835.4284130655942</v>
      </c>
      <c r="U109" s="1" cm="1">
        <f t="array" aca="1" ref="U109" ca="1">IF(R109&lt;&gt;"",INDEX(T109:T216, MATCH(_xll.RiskSimtable(Variables!D$13:D$14),R109:R216,0))-T109,"")</f>
        <v>0</v>
      </c>
      <c r="V109" s="1" cm="1">
        <f t="array" aca="1" ref="V109" ca="1">IF(R109&lt;&gt;"",IF(MOD(R109,_xll.RiskSimtable(Variables!D$13:D$14))=0,Variables!D$15,0),"")</f>
        <v>120</v>
      </c>
      <c r="W109" s="1" cm="1">
        <f t="array" aca="1" ref="W109" ca="1">IF(R109&lt;&gt;"",IF(R109=_xll.RiskSimtable(Variables!D$13:D$14),T109+V109,0),"")</f>
        <v>9955.4284130655942</v>
      </c>
      <c r="X109" s="18" cm="1">
        <f t="array" aca="1" ref="X109" ca="1">IF(R109&lt;&gt;"",INDEX(W109:W208,MATCH(_xll.RiskSimtable(Variables!D$13:D$14),R109:R208,0)),"")</f>
        <v>9955.4284130655942</v>
      </c>
      <c r="Y109" s="22">
        <f t="shared" ca="1" si="31"/>
        <v>285.91213935589076</v>
      </c>
      <c r="Z109" s="17" cm="1">
        <f t="array" aca="1" ref="Z109" ca="1">IF(R109&lt;&gt;"",IF(R109=1,_xll.RiskPert(Variables!J$21,Variables!K$21,Variables!L$21),0),"")</f>
        <v>0</v>
      </c>
      <c r="AA109" s="1">
        <f t="shared" ca="1" si="32"/>
        <v>10241.340552421485</v>
      </c>
      <c r="AB109" s="1" cm="1">
        <f t="array" aca="1" ref="AB109" ca="1">IF(R109&lt;&gt;"",_xll.RiskUniform(Variables!J$23,Variables!L$23),"")</f>
        <v>26.506028718491653</v>
      </c>
      <c r="AC109" s="18">
        <f t="shared" ca="1" si="33"/>
        <v>10267.846581139976</v>
      </c>
      <c r="AD109" s="24">
        <f ca="1">IF(R109&lt;&gt;"",IF(AC109&lt;Variables!D$9,AC109-C109,0),"")</f>
        <v>0</v>
      </c>
      <c r="AE109" s="26">
        <f ca="1">IF(R109&lt;&gt;"",IF(AC109&lt;Variables!D$9,D109,0),"")</f>
        <v>0</v>
      </c>
      <c r="AF109" s="26">
        <f ca="1">IF(R109&lt;&gt;"",IF(AC109&lt;Variables!D$9,I109,0),"")</f>
        <v>0</v>
      </c>
      <c r="AG109" s="26">
        <f ca="1">IF(R109&lt;&gt;"",IF(AC109&lt;Variables!D$9,M109,0),"")</f>
        <v>0</v>
      </c>
      <c r="AH109" s="26">
        <f ca="1">IF(R109&lt;&gt;"",IF(AC109&lt;Variables!D$9,S109,0),"")</f>
        <v>0</v>
      </c>
      <c r="AI109" s="26">
        <f ca="1">IF(R109&lt;&gt;"",IF(AC109&lt;Variables!D$9,Y109,0),"")</f>
        <v>0</v>
      </c>
      <c r="AJ109" s="26">
        <f t="shared" ca="1" si="34"/>
        <v>0</v>
      </c>
      <c r="AK109" s="26">
        <f t="shared" ca="1" si="35"/>
        <v>0</v>
      </c>
      <c r="AL109" s="26">
        <f t="shared" ca="1" si="36"/>
        <v>0</v>
      </c>
      <c r="AM109" s="4" t="str">
        <f ca="1">IF(AND(R109&lt;"",AC109&lt;Variables!D$9),AC109/(7*24*60),"")</f>
        <v/>
      </c>
      <c r="AN109" s="11" t="str">
        <f t="shared" ca="1" si="37"/>
        <v/>
      </c>
      <c r="AO109" s="24" cm="1">
        <f t="array" aca="1" ref="AO109" ca="1">IF(R109&lt;&gt;"",_xll.RiskBinomial(1,Variables!D$16/100),0)</f>
        <v>0</v>
      </c>
    </row>
    <row r="110" spans="1:41" x14ac:dyDescent="0.35">
      <c r="A110" s="12">
        <v>81</v>
      </c>
      <c r="B110" s="17" cm="1">
        <f t="array" aca="1" ref="B110" ca="1">_xll.RiskExpon(Variables!M$8)</f>
        <v>99.722722274067053</v>
      </c>
      <c r="C110" s="18">
        <f t="shared" ca="1" si="19"/>
        <v>8015.7954776822298</v>
      </c>
      <c r="D110" s="22">
        <f t="shared" ca="1" si="20"/>
        <v>1630.6514628798195</v>
      </c>
      <c r="E110" s="17" cm="1">
        <f t="array" aca="1" ref="E110" ca="1">_xll.RiskPert(Variables!J$10,Variables!K$10,Variables!L$10)</f>
        <v>58.209566169152751</v>
      </c>
      <c r="F110" s="1">
        <f t="shared" ca="1" si="21"/>
        <v>9646.4469405620493</v>
      </c>
      <c r="G110" s="1" cm="1">
        <f t="array" aca="1" ref="G110" ca="1">_xll.RiskUniform(Variables!J$12,Variables!L$12)</f>
        <v>52.119658135018426</v>
      </c>
      <c r="H110" s="18">
        <f t="shared" ca="1" si="22"/>
        <v>9698.5665986970671</v>
      </c>
      <c r="I110" s="22">
        <f t="shared" ca="1" si="23"/>
        <v>0</v>
      </c>
      <c r="J110" s="17">
        <f t="shared" ca="1" si="24"/>
        <v>9698.5665986970671</v>
      </c>
      <c r="K110" s="1" cm="1">
        <f t="array" aca="1" ref="K110" ca="1">_xll.RiskWeibull(Variables!J$14,Variables!K$14)</f>
        <v>110.75791618032795</v>
      </c>
      <c r="L110" s="18">
        <f t="shared" ca="1" si="25"/>
        <v>9809.3245148773949</v>
      </c>
      <c r="M110" s="22">
        <f t="shared" ca="1" si="26"/>
        <v>162.81047360980665</v>
      </c>
      <c r="N110" s="17" cm="1">
        <f t="array" aca="1" ref="N110" ca="1">_xll.RiskGamma(Variables!J$16,1/Variables!L$16)</f>
        <v>162.81047360980594</v>
      </c>
      <c r="O110" s="1">
        <f t="shared" ca="1" si="27"/>
        <v>9972.1349884872016</v>
      </c>
      <c r="P110" s="1" cm="1">
        <f t="array" aca="1" ref="P110" ca="1">_xll.RiskUniform(Variables!J$19,Variables!L$19)</f>
        <v>24.725972902575442</v>
      </c>
      <c r="Q110" s="18">
        <f t="shared" ca="1" si="28"/>
        <v>9996.860961389777</v>
      </c>
      <c r="R110" s="17" cm="1">
        <f t="array" aca="1" ref="R110" ca="1">IF(A110&lt;=(FLOOR(INT(Variables!D$10) / _xll.RiskSimtable(Variables!D$13:D$14), 1)*_xll.RiskSimtable(Variables!D$13:D$14)),IF(R109=_xll.RiskSimtable(Variables!D$13:D$14),1,R109+1),"")</f>
        <v>1</v>
      </c>
      <c r="S110" s="22">
        <f t="shared" ca="1" si="29"/>
        <v>629.26310975135493</v>
      </c>
      <c r="T110" s="1">
        <f t="shared" ca="1" si="30"/>
        <v>9996.860961389777</v>
      </c>
      <c r="U110" s="1" cm="1">
        <f t="array" aca="1" ref="U110" ca="1">IF(R110&lt;&gt;"",INDEX(T110:T217, MATCH(_xll.RiskSimtable(Variables!D$13:D$14),R110:R217,0))-T110,"")</f>
        <v>629.26310975135493</v>
      </c>
      <c r="V110" s="1" cm="1">
        <f t="array" aca="1" ref="V110" ca="1">IF(R110&lt;&gt;"",IF(MOD(R110,_xll.RiskSimtable(Variables!D$13:D$14))=0,Variables!D$15,0),"")</f>
        <v>0</v>
      </c>
      <c r="W110" s="1" cm="1">
        <f t="array" aca="1" ref="W110" ca="1">IF(R110&lt;&gt;"",IF(R110=_xll.RiskSimtable(Variables!D$13:D$14),T110+V110,0),"")</f>
        <v>0</v>
      </c>
      <c r="X110" s="18" cm="1">
        <f t="array" aca="1" ref="X110" ca="1">IF(R110&lt;&gt;"",INDEX(W110:W209,MATCH(_xll.RiskSimtable(Variables!D$13:D$14),R110:R209,0)),"")</f>
        <v>10746.124071141132</v>
      </c>
      <c r="Y110" s="22">
        <f t="shared" ca="1" si="31"/>
        <v>84.02400970929375</v>
      </c>
      <c r="Z110" s="17" cm="1">
        <f t="array" aca="1" ref="Z110" ca="1">IF(R110&lt;&gt;"",IF(R110=1,_xll.RiskPert(Variables!J$21,Variables!K$21,Variables!L$21),0),"")</f>
        <v>84.02400970929358</v>
      </c>
      <c r="AA110" s="1">
        <f t="shared" ca="1" si="32"/>
        <v>10830.148080850426</v>
      </c>
      <c r="AB110" s="1" cm="1">
        <f t="array" aca="1" ref="AB110" ca="1">IF(R110&lt;&gt;"",_xll.RiskUniform(Variables!J$23,Variables!L$23),"")</f>
        <v>29.001486597348258</v>
      </c>
      <c r="AC110" s="18">
        <f t="shared" ca="1" si="33"/>
        <v>10859.149567447774</v>
      </c>
      <c r="AD110" s="24">
        <f ca="1">IF(R110&lt;&gt;"",IF(AC110&lt;Variables!D$9,AC110-C110,0),"")</f>
        <v>0</v>
      </c>
      <c r="AE110" s="26">
        <f ca="1">IF(R110&lt;&gt;"",IF(AC110&lt;Variables!D$9,D110,0),"")</f>
        <v>0</v>
      </c>
      <c r="AF110" s="26">
        <f ca="1">IF(R110&lt;&gt;"",IF(AC110&lt;Variables!D$9,I110,0),"")</f>
        <v>0</v>
      </c>
      <c r="AG110" s="26">
        <f ca="1">IF(R110&lt;&gt;"",IF(AC110&lt;Variables!D$9,M110,0),"")</f>
        <v>0</v>
      </c>
      <c r="AH110" s="26">
        <f ca="1">IF(R110&lt;&gt;"",IF(AC110&lt;Variables!D$9,S110,0),"")</f>
        <v>0</v>
      </c>
      <c r="AI110" s="26">
        <f ca="1">IF(R110&lt;&gt;"",IF(AC110&lt;Variables!D$9,Y110,0),"")</f>
        <v>0</v>
      </c>
      <c r="AJ110" s="26">
        <f t="shared" ca="1" si="34"/>
        <v>0</v>
      </c>
      <c r="AK110" s="26">
        <f t="shared" ca="1" si="35"/>
        <v>0</v>
      </c>
      <c r="AL110" s="26">
        <f t="shared" ca="1" si="36"/>
        <v>0</v>
      </c>
      <c r="AM110" s="4" t="str">
        <f ca="1">IF(AND(R110&lt;"",AC110&lt;Variables!D$9),AC110/(7*24*60),"")</f>
        <v/>
      </c>
      <c r="AN110" s="11" t="str">
        <f t="shared" ca="1" si="37"/>
        <v/>
      </c>
      <c r="AO110" s="24" cm="1">
        <f t="array" aca="1" ref="AO110" ca="1">IF(R110&lt;&gt;"",_xll.RiskBinomial(1,Variables!D$16/100),0)</f>
        <v>0</v>
      </c>
    </row>
    <row r="111" spans="1:41" x14ac:dyDescent="0.35">
      <c r="A111" s="12">
        <v>82</v>
      </c>
      <c r="B111" s="17" cm="1">
        <f t="array" aca="1" ref="B111" ca="1">_xll.RiskExpon(Variables!M$8)</f>
        <v>2.0723307876783119</v>
      </c>
      <c r="C111" s="18">
        <f t="shared" ca="1" si="19"/>
        <v>8017.8678084699086</v>
      </c>
      <c r="D111" s="22">
        <f t="shared" ca="1" si="20"/>
        <v>1741.4978474681966</v>
      </c>
      <c r="E111" s="17" cm="1">
        <f t="array" aca="1" ref="E111" ca="1">_xll.RiskPert(Variables!J$10,Variables!K$10,Variables!L$10)</f>
        <v>60.799057241038753</v>
      </c>
      <c r="F111" s="1">
        <f t="shared" ca="1" si="21"/>
        <v>9759.3656559381052</v>
      </c>
      <c r="G111" s="1" cm="1">
        <f t="array" aca="1" ref="G111" ca="1">_xll.RiskUniform(Variables!J$12,Variables!L$12)</f>
        <v>67.154375020910962</v>
      </c>
      <c r="H111" s="18">
        <f t="shared" ca="1" si="22"/>
        <v>9826.5200309590164</v>
      </c>
      <c r="I111" s="22">
        <f t="shared" ca="1" si="23"/>
        <v>0</v>
      </c>
      <c r="J111" s="17">
        <f t="shared" ca="1" si="24"/>
        <v>9826.5200309590164</v>
      </c>
      <c r="K111" s="1" cm="1">
        <f t="array" aca="1" ref="K111" ca="1">_xll.RiskWeibull(Variables!J$14,Variables!K$14)</f>
        <v>99.775809778137344</v>
      </c>
      <c r="L111" s="18">
        <f t="shared" ca="1" si="25"/>
        <v>9926.2958407371534</v>
      </c>
      <c r="M111" s="22">
        <f t="shared" ca="1" si="26"/>
        <v>112.83305504312921</v>
      </c>
      <c r="N111" s="17" cm="1">
        <f t="array" aca="1" ref="N111" ca="1">_xll.RiskGamma(Variables!J$16,1/Variables!L$16)</f>
        <v>112.83305504312958</v>
      </c>
      <c r="O111" s="1">
        <f t="shared" ca="1" si="27"/>
        <v>10039.128895780283</v>
      </c>
      <c r="P111" s="1" cm="1">
        <f t="array" aca="1" ref="P111" ca="1">_xll.RiskUniform(Variables!J$19,Variables!L$19)</f>
        <v>15.750231947045947</v>
      </c>
      <c r="Q111" s="18">
        <f t="shared" ca="1" si="28"/>
        <v>10054.879127727329</v>
      </c>
      <c r="R111" s="17" cm="1">
        <f t="array" aca="1" ref="R111" ca="1">IF(A111&lt;=(FLOOR(INT(Variables!D$10) / _xll.RiskSimtable(Variables!D$13:D$14), 1)*_xll.RiskSimtable(Variables!D$13:D$14)),IF(R110=_xll.RiskSimtable(Variables!D$13:D$14),1,R110+1),"")</f>
        <v>2</v>
      </c>
      <c r="S111" s="22">
        <f t="shared" ca="1" si="29"/>
        <v>571.24494341380341</v>
      </c>
      <c r="T111" s="1">
        <f t="shared" ca="1" si="30"/>
        <v>10054.879127727329</v>
      </c>
      <c r="U111" s="1" cm="1">
        <f t="array" aca="1" ref="U111" ca="1">IF(R111&lt;&gt;"",INDEX(T111:T218, MATCH(_xll.RiskSimtable(Variables!D$13:D$14),R111:R218,0))-T111,"")</f>
        <v>571.24494341380341</v>
      </c>
      <c r="V111" s="1" cm="1">
        <f t="array" aca="1" ref="V111" ca="1">IF(R111&lt;&gt;"",IF(MOD(R111,_xll.RiskSimtable(Variables!D$13:D$14))=0,Variables!D$15,0),"")</f>
        <v>0</v>
      </c>
      <c r="W111" s="1" cm="1">
        <f t="array" aca="1" ref="W111" ca="1">IF(R111&lt;&gt;"",IF(R111=_xll.RiskSimtable(Variables!D$13:D$14),T111+V111,0),"")</f>
        <v>0</v>
      </c>
      <c r="X111" s="18" cm="1">
        <f t="array" aca="1" ref="X111" ca="1">IF(R111&lt;&gt;"",INDEX(W111:W210,MATCH(_xll.RiskSimtable(Variables!D$13:D$14),R111:R210,0)),"")</f>
        <v>10746.124071141132</v>
      </c>
      <c r="Y111" s="22">
        <f t="shared" ca="1" si="31"/>
        <v>113.0254963066418</v>
      </c>
      <c r="Z111" s="17" cm="1">
        <f t="array" aca="1" ref="Z111" ca="1">IF(R111&lt;&gt;"",IF(R111=1,_xll.RiskPert(Variables!J$21,Variables!K$21,Variables!L$21),0),"")</f>
        <v>0</v>
      </c>
      <c r="AA111" s="1">
        <f t="shared" ca="1" si="32"/>
        <v>10859.149567447774</v>
      </c>
      <c r="AB111" s="1" cm="1">
        <f t="array" aca="1" ref="AB111" ca="1">IF(R111&lt;&gt;"",_xll.RiskUniform(Variables!J$23,Variables!L$23),"")</f>
        <v>29.344723697794983</v>
      </c>
      <c r="AC111" s="18">
        <f t="shared" ca="1" si="33"/>
        <v>10888.494291145569</v>
      </c>
      <c r="AD111" s="24">
        <f ca="1">IF(R111&lt;&gt;"",IF(AC111&lt;Variables!D$9,AC111-C111,0),"")</f>
        <v>0</v>
      </c>
      <c r="AE111" s="26">
        <f ca="1">IF(R111&lt;&gt;"",IF(AC111&lt;Variables!D$9,D111,0),"")</f>
        <v>0</v>
      </c>
      <c r="AF111" s="26">
        <f ca="1">IF(R111&lt;&gt;"",IF(AC111&lt;Variables!D$9,I111,0),"")</f>
        <v>0</v>
      </c>
      <c r="AG111" s="26">
        <f ca="1">IF(R111&lt;&gt;"",IF(AC111&lt;Variables!D$9,M111,0),"")</f>
        <v>0</v>
      </c>
      <c r="AH111" s="26">
        <f ca="1">IF(R111&lt;&gt;"",IF(AC111&lt;Variables!D$9,S111,0),"")</f>
        <v>0</v>
      </c>
      <c r="AI111" s="26">
        <f ca="1">IF(R111&lt;&gt;"",IF(AC111&lt;Variables!D$9,Y111,0),"")</f>
        <v>0</v>
      </c>
      <c r="AJ111" s="26">
        <f t="shared" ca="1" si="34"/>
        <v>0</v>
      </c>
      <c r="AK111" s="26">
        <f t="shared" ca="1" si="35"/>
        <v>0</v>
      </c>
      <c r="AL111" s="26">
        <f t="shared" ca="1" si="36"/>
        <v>0</v>
      </c>
      <c r="AM111" s="4" t="str">
        <f ca="1">IF(AND(R111&lt;"",AC111&lt;Variables!D$9),AC111/(7*24*60),"")</f>
        <v/>
      </c>
      <c r="AN111" s="11" t="str">
        <f t="shared" ca="1" si="37"/>
        <v/>
      </c>
      <c r="AO111" s="24" cm="1">
        <f t="array" aca="1" ref="AO111" ca="1">IF(R111&lt;&gt;"",_xll.RiskBinomial(1,Variables!D$16/100),0)</f>
        <v>0</v>
      </c>
    </row>
    <row r="112" spans="1:41" x14ac:dyDescent="0.35">
      <c r="A112" s="12">
        <v>83</v>
      </c>
      <c r="B112" s="17" cm="1">
        <f t="array" aca="1" ref="B112" ca="1">_xll.RiskExpon(Variables!M$8)</f>
        <v>364.42312768682325</v>
      </c>
      <c r="C112" s="18">
        <f t="shared" ca="1" si="19"/>
        <v>8382.2909361567326</v>
      </c>
      <c r="D112" s="22">
        <f t="shared" ca="1" si="20"/>
        <v>1495.2406279978932</v>
      </c>
      <c r="E112" s="17" cm="1">
        <f t="array" aca="1" ref="E112" ca="1">_xll.RiskPert(Variables!J$10,Variables!K$10,Variables!L$10)</f>
        <v>51.011533195610056</v>
      </c>
      <c r="F112" s="1">
        <f t="shared" ca="1" si="21"/>
        <v>9877.5315641546258</v>
      </c>
      <c r="G112" s="1" cm="1">
        <f t="array" aca="1" ref="G112" ca="1">_xll.RiskUniform(Variables!J$12,Variables!L$12)</f>
        <v>69.034729673235049</v>
      </c>
      <c r="H112" s="18">
        <f t="shared" ca="1" si="22"/>
        <v>9946.5662938278601</v>
      </c>
      <c r="I112" s="22">
        <f t="shared" ca="1" si="23"/>
        <v>0</v>
      </c>
      <c r="J112" s="17">
        <f t="shared" ca="1" si="24"/>
        <v>9946.5662938278601</v>
      </c>
      <c r="K112" s="1" cm="1">
        <f t="array" aca="1" ref="K112" ca="1">_xll.RiskWeibull(Variables!J$14,Variables!K$14)</f>
        <v>112.15333537648094</v>
      </c>
      <c r="L112" s="18">
        <f t="shared" ca="1" si="25"/>
        <v>10058.719629204341</v>
      </c>
      <c r="M112" s="22">
        <f t="shared" ca="1" si="26"/>
        <v>83.294581872492927</v>
      </c>
      <c r="N112" s="17" cm="1">
        <f t="array" aca="1" ref="N112" ca="1">_xll.RiskGamma(Variables!J$16,1/Variables!L$16)</f>
        <v>83.294581872493254</v>
      </c>
      <c r="O112" s="1">
        <f t="shared" ca="1" si="27"/>
        <v>10142.014211076834</v>
      </c>
      <c r="P112" s="1" cm="1">
        <f t="array" aca="1" ref="P112" ca="1">_xll.RiskUniform(Variables!J$19,Variables!L$19)</f>
        <v>16.727009017260219</v>
      </c>
      <c r="Q112" s="18">
        <f t="shared" ca="1" si="28"/>
        <v>10158.741220094094</v>
      </c>
      <c r="R112" s="17" cm="1">
        <f t="array" aca="1" ref="R112" ca="1">IF(A112&lt;=(FLOOR(INT(Variables!D$10) / _xll.RiskSimtable(Variables!D$13:D$14), 1)*_xll.RiskSimtable(Variables!D$13:D$14)),IF(R111=_xll.RiskSimtable(Variables!D$13:D$14),1,R111+1),"")</f>
        <v>3</v>
      </c>
      <c r="S112" s="22">
        <f t="shared" ca="1" si="29"/>
        <v>467.38285104703755</v>
      </c>
      <c r="T112" s="1">
        <f t="shared" ca="1" si="30"/>
        <v>10158.741220094094</v>
      </c>
      <c r="U112" s="1" cm="1">
        <f t="array" aca="1" ref="U112" ca="1">IF(R112&lt;&gt;"",INDEX(T112:T219, MATCH(_xll.RiskSimtable(Variables!D$13:D$14),R112:R219,0))-T112,"")</f>
        <v>467.38285104703755</v>
      </c>
      <c r="V112" s="1" cm="1">
        <f t="array" aca="1" ref="V112" ca="1">IF(R112&lt;&gt;"",IF(MOD(R112,_xll.RiskSimtable(Variables!D$13:D$14))=0,Variables!D$15,0),"")</f>
        <v>0</v>
      </c>
      <c r="W112" s="1" cm="1">
        <f t="array" aca="1" ref="W112" ca="1">IF(R112&lt;&gt;"",IF(R112=_xll.RiskSimtable(Variables!D$13:D$14),T112+V112,0),"")</f>
        <v>0</v>
      </c>
      <c r="X112" s="18" cm="1">
        <f t="array" aca="1" ref="X112" ca="1">IF(R112&lt;&gt;"",INDEX(W112:W211,MATCH(_xll.RiskSimtable(Variables!D$13:D$14),R112:R211,0)),"")</f>
        <v>10746.124071141132</v>
      </c>
      <c r="Y112" s="22">
        <f t="shared" ca="1" si="31"/>
        <v>142.37022000443721</v>
      </c>
      <c r="Z112" s="17" cm="1">
        <f t="array" aca="1" ref="Z112" ca="1">IF(R112&lt;&gt;"",IF(R112=1,_xll.RiskPert(Variables!J$21,Variables!K$21,Variables!L$21),0),"")</f>
        <v>0</v>
      </c>
      <c r="AA112" s="1">
        <f t="shared" ca="1" si="32"/>
        <v>10888.494291145569</v>
      </c>
      <c r="AB112" s="1" cm="1">
        <f t="array" aca="1" ref="AB112" ca="1">IF(R112&lt;&gt;"",_xll.RiskUniform(Variables!J$23,Variables!L$23),"")</f>
        <v>28.186280574768116</v>
      </c>
      <c r="AC112" s="18">
        <f t="shared" ca="1" si="33"/>
        <v>10916.680571720337</v>
      </c>
      <c r="AD112" s="24">
        <f ca="1">IF(R112&lt;&gt;"",IF(AC112&lt;Variables!D$9,AC112-C112,0),"")</f>
        <v>0</v>
      </c>
      <c r="AE112" s="26">
        <f ca="1">IF(R112&lt;&gt;"",IF(AC112&lt;Variables!D$9,D112,0),"")</f>
        <v>0</v>
      </c>
      <c r="AF112" s="26">
        <f ca="1">IF(R112&lt;&gt;"",IF(AC112&lt;Variables!D$9,I112,0),"")</f>
        <v>0</v>
      </c>
      <c r="AG112" s="26">
        <f ca="1">IF(R112&lt;&gt;"",IF(AC112&lt;Variables!D$9,M112,0),"")</f>
        <v>0</v>
      </c>
      <c r="AH112" s="26">
        <f ca="1">IF(R112&lt;&gt;"",IF(AC112&lt;Variables!D$9,S112,0),"")</f>
        <v>0</v>
      </c>
      <c r="AI112" s="26">
        <f ca="1">IF(R112&lt;&gt;"",IF(AC112&lt;Variables!D$9,Y112,0),"")</f>
        <v>0</v>
      </c>
      <c r="AJ112" s="26">
        <f t="shared" ca="1" si="34"/>
        <v>0</v>
      </c>
      <c r="AK112" s="26">
        <f t="shared" ca="1" si="35"/>
        <v>0</v>
      </c>
      <c r="AL112" s="26">
        <f t="shared" ca="1" si="36"/>
        <v>0</v>
      </c>
      <c r="AM112" s="4" t="str">
        <f ca="1">IF(AND(R112&lt;"",AC112&lt;Variables!D$9),AC112/(7*24*60),"")</f>
        <v/>
      </c>
      <c r="AN112" s="11" t="str">
        <f t="shared" ca="1" si="37"/>
        <v/>
      </c>
      <c r="AO112" s="24" cm="1">
        <f t="array" aca="1" ref="AO112" ca="1">IF(R112&lt;&gt;"",_xll.RiskBinomial(1,Variables!D$16/100),0)</f>
        <v>0</v>
      </c>
    </row>
    <row r="113" spans="1:41" x14ac:dyDescent="0.35">
      <c r="A113" s="12">
        <v>84</v>
      </c>
      <c r="B113" s="17" cm="1">
        <f t="array" aca="1" ref="B113" ca="1">_xll.RiskExpon(Variables!M$8)</f>
        <v>125.05754303550418</v>
      </c>
      <c r="C113" s="18">
        <f t="shared" ca="1" si="19"/>
        <v>8507.3484791922365</v>
      </c>
      <c r="D113" s="22">
        <f t="shared" ca="1" si="20"/>
        <v>1482.237018947224</v>
      </c>
      <c r="E113" s="17" cm="1">
        <f t="array" aca="1" ref="E113" ca="1">_xll.RiskPert(Variables!J$10,Variables!K$10,Variables!L$10)</f>
        <v>43.019204311599928</v>
      </c>
      <c r="F113" s="1">
        <f t="shared" ca="1" si="21"/>
        <v>9989.5854981394605</v>
      </c>
      <c r="G113" s="1" cm="1">
        <f t="array" aca="1" ref="G113" ca="1">_xll.RiskUniform(Variables!J$12,Variables!L$12)</f>
        <v>54.47290347120542</v>
      </c>
      <c r="H113" s="18">
        <f t="shared" ca="1" si="22"/>
        <v>10044.058401610666</v>
      </c>
      <c r="I113" s="22">
        <f t="shared" ca="1" si="23"/>
        <v>0</v>
      </c>
      <c r="J113" s="17">
        <f t="shared" ca="1" si="24"/>
        <v>10044.058401610666</v>
      </c>
      <c r="K113" s="1" cm="1">
        <f t="array" aca="1" ref="K113" ca="1">_xll.RiskWeibull(Variables!J$14,Variables!K$14)</f>
        <v>79.390615072639577</v>
      </c>
      <c r="L113" s="18">
        <f t="shared" ca="1" si="25"/>
        <v>10123.449016683306</v>
      </c>
      <c r="M113" s="22">
        <f t="shared" ca="1" si="26"/>
        <v>131.68506724970757</v>
      </c>
      <c r="N113" s="17" cm="1">
        <f t="array" aca="1" ref="N113" ca="1">_xll.RiskGamma(Variables!J$16,1/Variables!L$16)</f>
        <v>131.68506724970726</v>
      </c>
      <c r="O113" s="1">
        <f t="shared" ca="1" si="27"/>
        <v>10255.134083933013</v>
      </c>
      <c r="P113" s="1" cm="1">
        <f t="array" aca="1" ref="P113" ca="1">_xll.RiskUniform(Variables!J$19,Variables!L$19)</f>
        <v>18.430980304633572</v>
      </c>
      <c r="Q113" s="18">
        <f t="shared" ca="1" si="28"/>
        <v>10273.565064237648</v>
      </c>
      <c r="R113" s="17" cm="1">
        <f t="array" aca="1" ref="R113" ca="1">IF(A113&lt;=(FLOOR(INT(Variables!D$10) / _xll.RiskSimtable(Variables!D$13:D$14), 1)*_xll.RiskSimtable(Variables!D$13:D$14)),IF(R112=_xll.RiskSimtable(Variables!D$13:D$14),1,R112+1),"")</f>
        <v>4</v>
      </c>
      <c r="S113" s="22">
        <f t="shared" ca="1" si="29"/>
        <v>352.55900690348426</v>
      </c>
      <c r="T113" s="1">
        <f t="shared" ca="1" si="30"/>
        <v>10273.565064237648</v>
      </c>
      <c r="U113" s="1" cm="1">
        <f t="array" aca="1" ref="U113" ca="1">IF(R113&lt;&gt;"",INDEX(T113:T220, MATCH(_xll.RiskSimtable(Variables!D$13:D$14),R113:R220,0))-T113,"")</f>
        <v>352.55900690348426</v>
      </c>
      <c r="V113" s="1" cm="1">
        <f t="array" aca="1" ref="V113" ca="1">IF(R113&lt;&gt;"",IF(MOD(R113,_xll.RiskSimtable(Variables!D$13:D$14))=0,Variables!D$15,0),"")</f>
        <v>0</v>
      </c>
      <c r="W113" s="1" cm="1">
        <f t="array" aca="1" ref="W113" ca="1">IF(R113&lt;&gt;"",IF(R113=_xll.RiskSimtable(Variables!D$13:D$14),T113+V113,0),"")</f>
        <v>0</v>
      </c>
      <c r="X113" s="18" cm="1">
        <f t="array" aca="1" ref="X113" ca="1">IF(R113&lt;&gt;"",INDEX(W113:W212,MATCH(_xll.RiskSimtable(Variables!D$13:D$14),R113:R212,0)),"")</f>
        <v>10746.124071141132</v>
      </c>
      <c r="Y113" s="22">
        <f t="shared" ca="1" si="31"/>
        <v>170.55650057920502</v>
      </c>
      <c r="Z113" s="17" cm="1">
        <f t="array" aca="1" ref="Z113" ca="1">IF(R113&lt;&gt;"",IF(R113=1,_xll.RiskPert(Variables!J$21,Variables!K$21,Variables!L$21),0),"")</f>
        <v>0</v>
      </c>
      <c r="AA113" s="1">
        <f t="shared" ca="1" si="32"/>
        <v>10916.680571720337</v>
      </c>
      <c r="AB113" s="1" cm="1">
        <f t="array" aca="1" ref="AB113" ca="1">IF(R113&lt;&gt;"",_xll.RiskUniform(Variables!J$23,Variables!L$23),"")</f>
        <v>23.363467711237231</v>
      </c>
      <c r="AC113" s="18">
        <f t="shared" ca="1" si="33"/>
        <v>10940.044039431574</v>
      </c>
      <c r="AD113" s="24">
        <f ca="1">IF(R113&lt;&gt;"",IF(AC113&lt;Variables!D$9,AC113-C113,0),"")</f>
        <v>0</v>
      </c>
      <c r="AE113" s="26">
        <f ca="1">IF(R113&lt;&gt;"",IF(AC113&lt;Variables!D$9,D113,0),"")</f>
        <v>0</v>
      </c>
      <c r="AF113" s="26">
        <f ca="1">IF(R113&lt;&gt;"",IF(AC113&lt;Variables!D$9,I113,0),"")</f>
        <v>0</v>
      </c>
      <c r="AG113" s="26">
        <f ca="1">IF(R113&lt;&gt;"",IF(AC113&lt;Variables!D$9,M113,0),"")</f>
        <v>0</v>
      </c>
      <c r="AH113" s="26">
        <f ca="1">IF(R113&lt;&gt;"",IF(AC113&lt;Variables!D$9,S113,0),"")</f>
        <v>0</v>
      </c>
      <c r="AI113" s="26">
        <f ca="1">IF(R113&lt;&gt;"",IF(AC113&lt;Variables!D$9,Y113,0),"")</f>
        <v>0</v>
      </c>
      <c r="AJ113" s="26">
        <f t="shared" ca="1" si="34"/>
        <v>0</v>
      </c>
      <c r="AK113" s="26">
        <f t="shared" ca="1" si="35"/>
        <v>0</v>
      </c>
      <c r="AL113" s="26">
        <f t="shared" ca="1" si="36"/>
        <v>0</v>
      </c>
      <c r="AM113" s="4" t="str">
        <f ca="1">IF(AND(R113&lt;"",AC113&lt;Variables!D$9),AC113/(7*24*60),"")</f>
        <v/>
      </c>
      <c r="AN113" s="11" t="str">
        <f t="shared" ca="1" si="37"/>
        <v/>
      </c>
      <c r="AO113" s="24" cm="1">
        <f t="array" aca="1" ref="AO113" ca="1">IF(R113&lt;&gt;"",_xll.RiskBinomial(1,Variables!D$16/100),0)</f>
        <v>0</v>
      </c>
    </row>
    <row r="114" spans="1:41" x14ac:dyDescent="0.35">
      <c r="A114" s="12">
        <v>85</v>
      </c>
      <c r="B114" s="17" cm="1">
        <f t="array" aca="1" ref="B114" ca="1">_xll.RiskExpon(Variables!M$8)</f>
        <v>117.18577128248238</v>
      </c>
      <c r="C114" s="18">
        <f t="shared" ca="1" si="19"/>
        <v>8624.5342504747186</v>
      </c>
      <c r="D114" s="22">
        <f t="shared" ca="1" si="20"/>
        <v>1463.5687808860275</v>
      </c>
      <c r="E114" s="17" cm="1">
        <f t="array" aca="1" ref="E114" ca="1">_xll.RiskPert(Variables!J$10,Variables!K$10,Variables!L$10)</f>
        <v>44.044629750080034</v>
      </c>
      <c r="F114" s="1">
        <f t="shared" ca="1" si="21"/>
        <v>10088.103031360746</v>
      </c>
      <c r="G114" s="1" cm="1">
        <f t="array" aca="1" ref="G114" ca="1">_xll.RiskUniform(Variables!J$12,Variables!L$12)</f>
        <v>51.46422153236513</v>
      </c>
      <c r="H114" s="18">
        <f t="shared" ca="1" si="22"/>
        <v>10139.567252893112</v>
      </c>
      <c r="I114" s="22">
        <f t="shared" ca="1" si="23"/>
        <v>0</v>
      </c>
      <c r="J114" s="17">
        <f t="shared" ca="1" si="24"/>
        <v>10139.567252893112</v>
      </c>
      <c r="K114" s="1" cm="1">
        <f t="array" aca="1" ref="K114" ca="1">_xll.RiskWeibull(Variables!J$14,Variables!K$14)</f>
        <v>73.442496534470621</v>
      </c>
      <c r="L114" s="18">
        <f t="shared" ca="1" si="25"/>
        <v>10213.009749427583</v>
      </c>
      <c r="M114" s="22">
        <f t="shared" ca="1" si="26"/>
        <v>99.241084106106427</v>
      </c>
      <c r="N114" s="17" cm="1">
        <f t="array" aca="1" ref="N114" ca="1">_xll.RiskGamma(Variables!J$16,1/Variables!L$16)</f>
        <v>99.241084106107294</v>
      </c>
      <c r="O114" s="1">
        <f t="shared" ca="1" si="27"/>
        <v>10312.25083353369</v>
      </c>
      <c r="P114" s="1" cm="1">
        <f t="array" aca="1" ref="P114" ca="1">_xll.RiskUniform(Variables!J$19,Variables!L$19)</f>
        <v>21.325097527806872</v>
      </c>
      <c r="Q114" s="18">
        <f t="shared" ca="1" si="28"/>
        <v>10333.575931061496</v>
      </c>
      <c r="R114" s="17" cm="1">
        <f t="array" aca="1" ref="R114" ca="1">IF(A114&lt;=(FLOOR(INT(Variables!D$10) / _xll.RiskSimtable(Variables!D$13:D$14), 1)*_xll.RiskSimtable(Variables!D$13:D$14)),IF(R113=_xll.RiskSimtable(Variables!D$13:D$14),1,R113+1),"")</f>
        <v>5</v>
      </c>
      <c r="S114" s="22">
        <f t="shared" ca="1" si="29"/>
        <v>292.54814007963614</v>
      </c>
      <c r="T114" s="1">
        <f t="shared" ca="1" si="30"/>
        <v>10333.575931061496</v>
      </c>
      <c r="U114" s="1" cm="1">
        <f t="array" aca="1" ref="U114" ca="1">IF(R114&lt;&gt;"",INDEX(T114:T221, MATCH(_xll.RiskSimtable(Variables!D$13:D$14),R114:R221,0))-T114,"")</f>
        <v>292.54814007963614</v>
      </c>
      <c r="V114" s="1" cm="1">
        <f t="array" aca="1" ref="V114" ca="1">IF(R114&lt;&gt;"",IF(MOD(R114,_xll.RiskSimtable(Variables!D$13:D$14))=0,Variables!D$15,0),"")</f>
        <v>0</v>
      </c>
      <c r="W114" s="1" cm="1">
        <f t="array" aca="1" ref="W114" ca="1">IF(R114&lt;&gt;"",IF(R114=_xll.RiskSimtable(Variables!D$13:D$14),T114+V114,0),"")</f>
        <v>0</v>
      </c>
      <c r="X114" s="18" cm="1">
        <f t="array" aca="1" ref="X114" ca="1">IF(R114&lt;&gt;"",INDEX(W114:W213,MATCH(_xll.RiskSimtable(Variables!D$13:D$14),R114:R213,0)),"")</f>
        <v>10746.124071141132</v>
      </c>
      <c r="Y114" s="22">
        <f t="shared" ca="1" si="31"/>
        <v>193.91996829044183</v>
      </c>
      <c r="Z114" s="17" cm="1">
        <f t="array" aca="1" ref="Z114" ca="1">IF(R114&lt;&gt;"",IF(R114=1,_xll.RiskPert(Variables!J$21,Variables!K$21,Variables!L$21),0),"")</f>
        <v>0</v>
      </c>
      <c r="AA114" s="1">
        <f t="shared" ca="1" si="32"/>
        <v>10940.044039431574</v>
      </c>
      <c r="AB114" s="1" cm="1">
        <f t="array" aca="1" ref="AB114" ca="1">IF(R114&lt;&gt;"",_xll.RiskUniform(Variables!J$23,Variables!L$23),"")</f>
        <v>24.632445381041411</v>
      </c>
      <c r="AC114" s="18">
        <f t="shared" ca="1" si="33"/>
        <v>10964.676484812615</v>
      </c>
      <c r="AD114" s="24">
        <f ca="1">IF(R114&lt;&gt;"",IF(AC114&lt;Variables!D$9,AC114-C114,0),"")</f>
        <v>0</v>
      </c>
      <c r="AE114" s="26">
        <f ca="1">IF(R114&lt;&gt;"",IF(AC114&lt;Variables!D$9,D114,0),"")</f>
        <v>0</v>
      </c>
      <c r="AF114" s="26">
        <f ca="1">IF(R114&lt;&gt;"",IF(AC114&lt;Variables!D$9,I114,0),"")</f>
        <v>0</v>
      </c>
      <c r="AG114" s="26">
        <f ca="1">IF(R114&lt;&gt;"",IF(AC114&lt;Variables!D$9,M114,0),"")</f>
        <v>0</v>
      </c>
      <c r="AH114" s="26">
        <f ca="1">IF(R114&lt;&gt;"",IF(AC114&lt;Variables!D$9,S114,0),"")</f>
        <v>0</v>
      </c>
      <c r="AI114" s="26">
        <f ca="1">IF(R114&lt;&gt;"",IF(AC114&lt;Variables!D$9,Y114,0),"")</f>
        <v>0</v>
      </c>
      <c r="AJ114" s="26">
        <f t="shared" ca="1" si="34"/>
        <v>0</v>
      </c>
      <c r="AK114" s="26">
        <f t="shared" ca="1" si="35"/>
        <v>0</v>
      </c>
      <c r="AL114" s="26">
        <f t="shared" ca="1" si="36"/>
        <v>0</v>
      </c>
      <c r="AM114" s="4" t="str">
        <f ca="1">IF(AND(R114&lt;"",AC114&lt;Variables!D$9),AC114/(7*24*60),"")</f>
        <v/>
      </c>
      <c r="AN114" s="11" t="str">
        <f t="shared" ca="1" si="37"/>
        <v/>
      </c>
      <c r="AO114" s="24" cm="1">
        <f t="array" aca="1" ref="AO114" ca="1">IF(R114&lt;&gt;"",_xll.RiskBinomial(1,Variables!D$16/100),0)</f>
        <v>0</v>
      </c>
    </row>
    <row r="115" spans="1:41" x14ac:dyDescent="0.35">
      <c r="A115" s="12">
        <v>86</v>
      </c>
      <c r="B115" s="17" cm="1">
        <f t="array" aca="1" ref="B115" ca="1">_xll.RiskExpon(Variables!M$8)</f>
        <v>133.20008132913662</v>
      </c>
      <c r="C115" s="18">
        <f t="shared" ca="1" si="19"/>
        <v>8757.7343318038547</v>
      </c>
      <c r="D115" s="22">
        <f t="shared" ca="1" si="20"/>
        <v>1428.1532954115319</v>
      </c>
      <c r="E115" s="17" cm="1">
        <f t="array" aca="1" ref="E115" ca="1">_xll.RiskPert(Variables!J$10,Variables!K$10,Variables!L$10)</f>
        <v>46.320374322275242</v>
      </c>
      <c r="F115" s="1">
        <f t="shared" ca="1" si="21"/>
        <v>10185.887627215387</v>
      </c>
      <c r="G115" s="1" cm="1">
        <f t="array" aca="1" ref="G115" ca="1">_xll.RiskUniform(Variables!J$12,Variables!L$12)</f>
        <v>59.462562826168117</v>
      </c>
      <c r="H115" s="18">
        <f t="shared" ca="1" si="22"/>
        <v>10245.350190041554</v>
      </c>
      <c r="I115" s="22">
        <f t="shared" ca="1" si="23"/>
        <v>0</v>
      </c>
      <c r="J115" s="17">
        <f t="shared" ca="1" si="24"/>
        <v>10245.350190041554</v>
      </c>
      <c r="K115" s="1" cm="1">
        <f t="array" aca="1" ref="K115" ca="1">_xll.RiskWeibull(Variables!J$14,Variables!K$14)</f>
        <v>115.38151804896893</v>
      </c>
      <c r="L115" s="18">
        <f t="shared" ca="1" si="25"/>
        <v>10360.731708090523</v>
      </c>
      <c r="M115" s="22">
        <f t="shared" ca="1" si="26"/>
        <v>126.964407400048</v>
      </c>
      <c r="N115" s="17" cm="1">
        <f t="array" aca="1" ref="N115" ca="1">_xll.RiskGamma(Variables!J$16,1/Variables!L$16)</f>
        <v>126.96440740004812</v>
      </c>
      <c r="O115" s="1">
        <f t="shared" ca="1" si="27"/>
        <v>10487.696115490571</v>
      </c>
      <c r="P115" s="1" cm="1">
        <f t="array" aca="1" ref="P115" ca="1">_xll.RiskUniform(Variables!J$19,Variables!L$19)</f>
        <v>23.878602736745691</v>
      </c>
      <c r="Q115" s="18">
        <f t="shared" ca="1" si="28"/>
        <v>10511.574718227317</v>
      </c>
      <c r="R115" s="17" cm="1">
        <f t="array" aca="1" ref="R115" ca="1">IF(A115&lt;=(FLOOR(INT(Variables!D$10) / _xll.RiskSimtable(Variables!D$13:D$14), 1)*_xll.RiskSimtable(Variables!D$13:D$14)),IF(R114=_xll.RiskSimtable(Variables!D$13:D$14),1,R114+1),"")</f>
        <v>6</v>
      </c>
      <c r="S115" s="22">
        <f t="shared" ca="1" si="29"/>
        <v>114.5493529138148</v>
      </c>
      <c r="T115" s="1">
        <f t="shared" ca="1" si="30"/>
        <v>10511.574718227317</v>
      </c>
      <c r="U115" s="1" cm="1">
        <f t="array" aca="1" ref="U115" ca="1">IF(R115&lt;&gt;"",INDEX(T115:T222, MATCH(_xll.RiskSimtable(Variables!D$13:D$14),R115:R222,0))-T115,"")</f>
        <v>114.5493529138148</v>
      </c>
      <c r="V115" s="1" cm="1">
        <f t="array" aca="1" ref="V115" ca="1">IF(R115&lt;&gt;"",IF(MOD(R115,_xll.RiskSimtable(Variables!D$13:D$14))=0,Variables!D$15,0),"")</f>
        <v>0</v>
      </c>
      <c r="W115" s="1" cm="1">
        <f t="array" aca="1" ref="W115" ca="1">IF(R115&lt;&gt;"",IF(R115=_xll.RiskSimtable(Variables!D$13:D$14),T115+V115,0),"")</f>
        <v>0</v>
      </c>
      <c r="X115" s="18" cm="1">
        <f t="array" aca="1" ref="X115" ca="1">IF(R115&lt;&gt;"",INDEX(W115:W214,MATCH(_xll.RiskSimtable(Variables!D$13:D$14),R115:R214,0)),"")</f>
        <v>10746.124071141132</v>
      </c>
      <c r="Y115" s="22">
        <f t="shared" ca="1" si="31"/>
        <v>218.55241367148301</v>
      </c>
      <c r="Z115" s="17" cm="1">
        <f t="array" aca="1" ref="Z115" ca="1">IF(R115&lt;&gt;"",IF(R115=1,_xll.RiskPert(Variables!J$21,Variables!K$21,Variables!L$21),0),"")</f>
        <v>0</v>
      </c>
      <c r="AA115" s="1">
        <f t="shared" ca="1" si="32"/>
        <v>10964.676484812615</v>
      </c>
      <c r="AB115" s="1" cm="1">
        <f t="array" aca="1" ref="AB115" ca="1">IF(R115&lt;&gt;"",_xll.RiskUniform(Variables!J$23,Variables!L$23),"")</f>
        <v>26.61625058818878</v>
      </c>
      <c r="AC115" s="18">
        <f t="shared" ca="1" si="33"/>
        <v>10991.292735400804</v>
      </c>
      <c r="AD115" s="24">
        <f ca="1">IF(R115&lt;&gt;"",IF(AC115&lt;Variables!D$9,AC115-C115,0),"")</f>
        <v>0</v>
      </c>
      <c r="AE115" s="26">
        <f ca="1">IF(R115&lt;&gt;"",IF(AC115&lt;Variables!D$9,D115,0),"")</f>
        <v>0</v>
      </c>
      <c r="AF115" s="26">
        <f ca="1">IF(R115&lt;&gt;"",IF(AC115&lt;Variables!D$9,I115,0),"")</f>
        <v>0</v>
      </c>
      <c r="AG115" s="26">
        <f ca="1">IF(R115&lt;&gt;"",IF(AC115&lt;Variables!D$9,M115,0),"")</f>
        <v>0</v>
      </c>
      <c r="AH115" s="26">
        <f ca="1">IF(R115&lt;&gt;"",IF(AC115&lt;Variables!D$9,S115,0),"")</f>
        <v>0</v>
      </c>
      <c r="AI115" s="26">
        <f ca="1">IF(R115&lt;&gt;"",IF(AC115&lt;Variables!D$9,Y115,0),"")</f>
        <v>0</v>
      </c>
      <c r="AJ115" s="26">
        <f t="shared" ca="1" si="34"/>
        <v>0</v>
      </c>
      <c r="AK115" s="26">
        <f t="shared" ca="1" si="35"/>
        <v>0</v>
      </c>
      <c r="AL115" s="26">
        <f t="shared" ca="1" si="36"/>
        <v>0</v>
      </c>
      <c r="AM115" s="4" t="str">
        <f ca="1">IF(AND(R115&lt;"",AC115&lt;Variables!D$9),AC115/(7*24*60),"")</f>
        <v/>
      </c>
      <c r="AN115" s="11" t="str">
        <f t="shared" ca="1" si="37"/>
        <v/>
      </c>
      <c r="AO115" s="24" cm="1">
        <f t="array" aca="1" ref="AO115" ca="1">IF(R115&lt;&gt;"",_xll.RiskBinomial(1,Variables!D$16/100),0)</f>
        <v>0</v>
      </c>
    </row>
    <row r="116" spans="1:41" x14ac:dyDescent="0.35">
      <c r="A116" s="12">
        <v>87</v>
      </c>
      <c r="B116" s="17" cm="1">
        <f t="array" aca="1" ref="B116" ca="1">_xll.RiskExpon(Variables!M$8)</f>
        <v>91.587755664932885</v>
      </c>
      <c r="C116" s="18">
        <f t="shared" ca="1" si="19"/>
        <v>8849.3220874687868</v>
      </c>
      <c r="D116" s="22">
        <f t="shared" ca="1" si="20"/>
        <v>1442.1587263658712</v>
      </c>
      <c r="E116" s="17" cm="1">
        <f t="array" aca="1" ref="E116" ca="1">_xll.RiskPert(Variables!J$10,Variables!K$10,Variables!L$10)</f>
        <v>46.130623793104526</v>
      </c>
      <c r="F116" s="1">
        <f t="shared" ca="1" si="21"/>
        <v>10291.480813834658</v>
      </c>
      <c r="G116" s="1" cm="1">
        <f t="array" aca="1" ref="G116" ca="1">_xll.RiskUniform(Variables!J$12,Variables!L$12)</f>
        <v>62.100259577990172</v>
      </c>
      <c r="H116" s="18">
        <f t="shared" ca="1" si="22"/>
        <v>10353.581073412648</v>
      </c>
      <c r="I116" s="22">
        <f t="shared" ca="1" si="23"/>
        <v>0</v>
      </c>
      <c r="J116" s="17">
        <f t="shared" ca="1" si="24"/>
        <v>10353.581073412648</v>
      </c>
      <c r="K116" s="1" cm="1">
        <f t="array" aca="1" ref="K116" ca="1">_xll.RiskWeibull(Variables!J$14,Variables!K$14)</f>
        <v>103.76742445666653</v>
      </c>
      <c r="L116" s="18">
        <f t="shared" ca="1" si="25"/>
        <v>10457.348497869314</v>
      </c>
      <c r="M116" s="22">
        <f t="shared" ca="1" si="26"/>
        <v>96.769999714080768</v>
      </c>
      <c r="N116" s="17" cm="1">
        <f t="array" aca="1" ref="N116" ca="1">_xll.RiskGamma(Variables!J$16,1/Variables!L$16)</f>
        <v>96.769999714080257</v>
      </c>
      <c r="O116" s="1">
        <f t="shared" ca="1" si="27"/>
        <v>10554.118497583395</v>
      </c>
      <c r="P116" s="1" cm="1">
        <f t="array" aca="1" ref="P116" ca="1">_xll.RiskUniform(Variables!J$19,Variables!L$19)</f>
        <v>24.424813317095069</v>
      </c>
      <c r="Q116" s="18">
        <f t="shared" ca="1" si="28"/>
        <v>10578.54331090049</v>
      </c>
      <c r="R116" s="17" cm="1">
        <f t="array" aca="1" ref="R116" ca="1">IF(A116&lt;=(FLOOR(INT(Variables!D$10) / _xll.RiskSimtable(Variables!D$13:D$14), 1)*_xll.RiskSimtable(Variables!D$13:D$14)),IF(R115=_xll.RiskSimtable(Variables!D$13:D$14),1,R115+1),"")</f>
        <v>7</v>
      </c>
      <c r="S116" s="22">
        <f t="shared" ca="1" si="29"/>
        <v>47.580760240642121</v>
      </c>
      <c r="T116" s="1">
        <f t="shared" ca="1" si="30"/>
        <v>10578.54331090049</v>
      </c>
      <c r="U116" s="1" cm="1">
        <f t="array" aca="1" ref="U116" ca="1">IF(R116&lt;&gt;"",INDEX(T116:T223, MATCH(_xll.RiskSimtable(Variables!D$13:D$14),R116:R223,0))-T116,"")</f>
        <v>47.580760240642121</v>
      </c>
      <c r="V116" s="1" cm="1">
        <f t="array" aca="1" ref="V116" ca="1">IF(R116&lt;&gt;"",IF(MOD(R116,_xll.RiskSimtable(Variables!D$13:D$14))=0,Variables!D$15,0),"")</f>
        <v>0</v>
      </c>
      <c r="W116" s="1" cm="1">
        <f t="array" aca="1" ref="W116" ca="1">IF(R116&lt;&gt;"",IF(R116=_xll.RiskSimtable(Variables!D$13:D$14),T116+V116,0),"")</f>
        <v>0</v>
      </c>
      <c r="X116" s="18" cm="1">
        <f t="array" aca="1" ref="X116" ca="1">IF(R116&lt;&gt;"",INDEX(W116:W215,MATCH(_xll.RiskSimtable(Variables!D$13:D$14),R116:R215,0)),"")</f>
        <v>10746.124071141132</v>
      </c>
      <c r="Y116" s="22">
        <f t="shared" ca="1" si="31"/>
        <v>245.16866425967237</v>
      </c>
      <c r="Z116" s="17" cm="1">
        <f t="array" aca="1" ref="Z116" ca="1">IF(R116&lt;&gt;"",IF(R116=1,_xll.RiskPert(Variables!J$21,Variables!K$21,Variables!L$21),0),"")</f>
        <v>0</v>
      </c>
      <c r="AA116" s="1">
        <f t="shared" ca="1" si="32"/>
        <v>10991.292735400804</v>
      </c>
      <c r="AB116" s="1" cm="1">
        <f t="array" aca="1" ref="AB116" ca="1">IF(R116&lt;&gt;"",_xll.RiskUniform(Variables!J$23,Variables!L$23),"")</f>
        <v>29.035865167048989</v>
      </c>
      <c r="AC116" s="18">
        <f t="shared" ca="1" si="33"/>
        <v>11020.328600567853</v>
      </c>
      <c r="AD116" s="24">
        <f ca="1">IF(R116&lt;&gt;"",IF(AC116&lt;Variables!D$9,AC116-C116,0),"")</f>
        <v>0</v>
      </c>
      <c r="AE116" s="26">
        <f ca="1">IF(R116&lt;&gt;"",IF(AC116&lt;Variables!D$9,D116,0),"")</f>
        <v>0</v>
      </c>
      <c r="AF116" s="26">
        <f ca="1">IF(R116&lt;&gt;"",IF(AC116&lt;Variables!D$9,I116,0),"")</f>
        <v>0</v>
      </c>
      <c r="AG116" s="26">
        <f ca="1">IF(R116&lt;&gt;"",IF(AC116&lt;Variables!D$9,M116,0),"")</f>
        <v>0</v>
      </c>
      <c r="AH116" s="26">
        <f ca="1">IF(R116&lt;&gt;"",IF(AC116&lt;Variables!D$9,S116,0),"")</f>
        <v>0</v>
      </c>
      <c r="AI116" s="26">
        <f ca="1">IF(R116&lt;&gt;"",IF(AC116&lt;Variables!D$9,Y116,0),"")</f>
        <v>0</v>
      </c>
      <c r="AJ116" s="26">
        <f t="shared" ca="1" si="34"/>
        <v>0</v>
      </c>
      <c r="AK116" s="26">
        <f t="shared" ca="1" si="35"/>
        <v>0</v>
      </c>
      <c r="AL116" s="26">
        <f t="shared" ca="1" si="36"/>
        <v>0</v>
      </c>
      <c r="AM116" s="4" t="str">
        <f ca="1">IF(AND(R116&lt;"",AC116&lt;Variables!D$9),AC116/(7*24*60),"")</f>
        <v/>
      </c>
      <c r="AN116" s="11" t="str">
        <f t="shared" ca="1" si="37"/>
        <v/>
      </c>
      <c r="AO116" s="24" cm="1">
        <f t="array" aca="1" ref="AO116" ca="1">IF(R116&lt;&gt;"",_xll.RiskBinomial(1,Variables!D$16/100),0)</f>
        <v>0</v>
      </c>
    </row>
    <row r="117" spans="1:41" x14ac:dyDescent="0.35">
      <c r="A117" s="12">
        <v>88</v>
      </c>
      <c r="B117" s="17" cm="1">
        <f t="array" aca="1" ref="B117" ca="1">_xll.RiskExpon(Variables!M$8)</f>
        <v>16.648897315288522</v>
      </c>
      <c r="C117" s="18">
        <f t="shared" ca="1" si="19"/>
        <v>8865.970984784075</v>
      </c>
      <c r="D117" s="22">
        <f t="shared" ca="1" si="20"/>
        <v>1548.125625901168</v>
      </c>
      <c r="E117" s="17" cm="1">
        <f t="array" aca="1" ref="E117" ca="1">_xll.RiskPert(Variables!J$10,Variables!K$10,Variables!L$10)</f>
        <v>60.515537272595743</v>
      </c>
      <c r="F117" s="1">
        <f t="shared" ca="1" si="21"/>
        <v>10414.096610685243</v>
      </c>
      <c r="G117" s="1" cm="1">
        <f t="array" aca="1" ref="G117" ca="1">_xll.RiskUniform(Variables!J$12,Variables!L$12)</f>
        <v>52.504562888563818</v>
      </c>
      <c r="H117" s="18">
        <f t="shared" ca="1" si="22"/>
        <v>10466.601173573807</v>
      </c>
      <c r="I117" s="22">
        <f t="shared" ca="1" si="23"/>
        <v>0</v>
      </c>
      <c r="J117" s="17">
        <f t="shared" ca="1" si="24"/>
        <v>10466.601173573807</v>
      </c>
      <c r="K117" s="1" cm="1">
        <f t="array" aca="1" ref="K117" ca="1">_xll.RiskWeibull(Variables!J$14,Variables!K$14)</f>
        <v>104.38209215921646</v>
      </c>
      <c r="L117" s="18">
        <f t="shared" ca="1" si="25"/>
        <v>10570.983265733023</v>
      </c>
      <c r="M117" s="22">
        <f t="shared" ca="1" si="26"/>
        <v>37.945902614008446</v>
      </c>
      <c r="N117" s="17" cm="1">
        <f t="array" aca="1" ref="N117" ca="1">_xll.RiskGamma(Variables!J$16,1/Variables!L$16)</f>
        <v>37.945902614008041</v>
      </c>
      <c r="O117" s="1">
        <f t="shared" ca="1" si="27"/>
        <v>10608.929168347031</v>
      </c>
      <c r="P117" s="1" cm="1">
        <f t="array" aca="1" ref="P117" ca="1">_xll.RiskUniform(Variables!J$19,Variables!L$19)</f>
        <v>17.194902794101495</v>
      </c>
      <c r="Q117" s="18">
        <f t="shared" ca="1" si="28"/>
        <v>10626.124071141132</v>
      </c>
      <c r="R117" s="17" cm="1">
        <f t="array" aca="1" ref="R117" ca="1">IF(A117&lt;=(FLOOR(INT(Variables!D$10) / _xll.RiskSimtable(Variables!D$13:D$14), 1)*_xll.RiskSimtable(Variables!D$13:D$14)),IF(R116=_xll.RiskSimtable(Variables!D$13:D$14),1,R116+1),"")</f>
        <v>8</v>
      </c>
      <c r="S117" s="22">
        <f t="shared" ca="1" si="29"/>
        <v>0</v>
      </c>
      <c r="T117" s="1">
        <f t="shared" ca="1" si="30"/>
        <v>10626.124071141132</v>
      </c>
      <c r="U117" s="1" cm="1">
        <f t="array" aca="1" ref="U117" ca="1">IF(R117&lt;&gt;"",INDEX(T117:T224, MATCH(_xll.RiskSimtable(Variables!D$13:D$14),R117:R224,0))-T117,"")</f>
        <v>0</v>
      </c>
      <c r="V117" s="1" cm="1">
        <f t="array" aca="1" ref="V117" ca="1">IF(R117&lt;&gt;"",IF(MOD(R117,_xll.RiskSimtable(Variables!D$13:D$14))=0,Variables!D$15,0),"")</f>
        <v>120</v>
      </c>
      <c r="W117" s="1" cm="1">
        <f t="array" aca="1" ref="W117" ca="1">IF(R117&lt;&gt;"",IF(R117=_xll.RiskSimtable(Variables!D$13:D$14),T117+V117,0),"")</f>
        <v>10746.124071141132</v>
      </c>
      <c r="X117" s="18" cm="1">
        <f t="array" aca="1" ref="X117" ca="1">IF(R117&lt;&gt;"",INDEX(W117:W216,MATCH(_xll.RiskSimtable(Variables!D$13:D$14),R117:R216,0)),"")</f>
        <v>10746.124071141132</v>
      </c>
      <c r="Y117" s="22">
        <f t="shared" ca="1" si="31"/>
        <v>274.20452942672091</v>
      </c>
      <c r="Z117" s="17" cm="1">
        <f t="array" aca="1" ref="Z117" ca="1">IF(R117&lt;&gt;"",IF(R117=1,_xll.RiskPert(Variables!J$21,Variables!K$21,Variables!L$21),0),"")</f>
        <v>0</v>
      </c>
      <c r="AA117" s="1">
        <f t="shared" ca="1" si="32"/>
        <v>11020.328600567853</v>
      </c>
      <c r="AB117" s="1" cm="1">
        <f t="array" aca="1" ref="AB117" ca="1">IF(R117&lt;&gt;"",_xll.RiskUniform(Variables!J$23,Variables!L$23),"")</f>
        <v>26.833714558782233</v>
      </c>
      <c r="AC117" s="18">
        <f t="shared" ca="1" si="33"/>
        <v>11047.162315126636</v>
      </c>
      <c r="AD117" s="24">
        <f ca="1">IF(R117&lt;&gt;"",IF(AC117&lt;Variables!D$9,AC117-C117,0),"")</f>
        <v>0</v>
      </c>
      <c r="AE117" s="26">
        <f ca="1">IF(R117&lt;&gt;"",IF(AC117&lt;Variables!D$9,D117,0),"")</f>
        <v>0</v>
      </c>
      <c r="AF117" s="26">
        <f ca="1">IF(R117&lt;&gt;"",IF(AC117&lt;Variables!D$9,I117,0),"")</f>
        <v>0</v>
      </c>
      <c r="AG117" s="26">
        <f ca="1">IF(R117&lt;&gt;"",IF(AC117&lt;Variables!D$9,M117,0),"")</f>
        <v>0</v>
      </c>
      <c r="AH117" s="26">
        <f ca="1">IF(R117&lt;&gt;"",IF(AC117&lt;Variables!D$9,S117,0),"")</f>
        <v>0</v>
      </c>
      <c r="AI117" s="26">
        <f ca="1">IF(R117&lt;&gt;"",IF(AC117&lt;Variables!D$9,Y117,0),"")</f>
        <v>0</v>
      </c>
      <c r="AJ117" s="26">
        <f t="shared" ca="1" si="34"/>
        <v>0</v>
      </c>
      <c r="AK117" s="26">
        <f t="shared" ca="1" si="35"/>
        <v>0</v>
      </c>
      <c r="AL117" s="26">
        <f t="shared" ca="1" si="36"/>
        <v>0</v>
      </c>
      <c r="AM117" s="4" t="str">
        <f ca="1">IF(AND(R117&lt;"",AC117&lt;Variables!D$9),AC117/(7*24*60),"")</f>
        <v/>
      </c>
      <c r="AN117" s="11" t="str">
        <f t="shared" ca="1" si="37"/>
        <v/>
      </c>
      <c r="AO117" s="24" cm="1">
        <f t="array" aca="1" ref="AO117" ca="1">IF(R117&lt;&gt;"",_xll.RiskBinomial(1,Variables!D$16/100),0)</f>
        <v>0</v>
      </c>
    </row>
    <row r="118" spans="1:41" x14ac:dyDescent="0.35">
      <c r="A118" s="12">
        <v>89</v>
      </c>
      <c r="B118" s="17" cm="1">
        <f t="array" aca="1" ref="B118" ca="1">_xll.RiskExpon(Variables!M$8)</f>
        <v>13.599750912909798</v>
      </c>
      <c r="C118" s="18">
        <f t="shared" ca="1" si="19"/>
        <v>8879.5707356969851</v>
      </c>
      <c r="D118" s="22">
        <f t="shared" ca="1" si="20"/>
        <v>1638.514004684972</v>
      </c>
      <c r="E118" s="17" cm="1">
        <f t="array" aca="1" ref="E118" ca="1">_xll.RiskPert(Variables!J$10,Variables!K$10,Variables!L$10)</f>
        <v>51.48356680814986</v>
      </c>
      <c r="F118" s="1">
        <f t="shared" ca="1" si="21"/>
        <v>10518.084740381957</v>
      </c>
      <c r="G118" s="1" cm="1">
        <f t="array" aca="1" ref="G118" ca="1">_xll.RiskUniform(Variables!J$12,Variables!L$12)</f>
        <v>52.787211930268555</v>
      </c>
      <c r="H118" s="18">
        <f t="shared" ca="1" si="22"/>
        <v>10570.871952312225</v>
      </c>
      <c r="I118" s="22">
        <f t="shared" ca="1" si="23"/>
        <v>0</v>
      </c>
      <c r="J118" s="17">
        <f t="shared" ca="1" si="24"/>
        <v>10570.871952312225</v>
      </c>
      <c r="K118" s="1" cm="1">
        <f t="array" aca="1" ref="K118" ca="1">_xll.RiskWeibull(Variables!J$14,Variables!K$14)</f>
        <v>85.200046435618333</v>
      </c>
      <c r="L118" s="18">
        <f t="shared" ca="1" si="25"/>
        <v>10656.071998747844</v>
      </c>
      <c r="M118" s="22">
        <f t="shared" ca="1" si="26"/>
        <v>121.77246591342373</v>
      </c>
      <c r="N118" s="17" cm="1">
        <f t="array" aca="1" ref="N118" ca="1">_xll.RiskGamma(Variables!J$16,1/Variables!L$16)</f>
        <v>121.77246591342376</v>
      </c>
      <c r="O118" s="1">
        <f t="shared" ca="1" si="27"/>
        <v>10777.844464661268</v>
      </c>
      <c r="P118" s="1" cm="1">
        <f t="array" aca="1" ref="P118" ca="1">_xll.RiskUniform(Variables!J$19,Variables!L$19)</f>
        <v>19.24703483352582</v>
      </c>
      <c r="Q118" s="18">
        <f t="shared" ca="1" si="28"/>
        <v>10797.091499494794</v>
      </c>
      <c r="R118" s="17" cm="1">
        <f t="array" aca="1" ref="R118" ca="1">IF(A118&lt;=(FLOOR(INT(Variables!D$10) / _xll.RiskSimtable(Variables!D$13:D$14), 1)*_xll.RiskSimtable(Variables!D$13:D$14)),IF(R117=_xll.RiskSimtable(Variables!D$13:D$14),1,R117+1),"")</f>
        <v>1</v>
      </c>
      <c r="S118" s="22">
        <f t="shared" ca="1" si="29"/>
        <v>752.46663635363984</v>
      </c>
      <c r="T118" s="1">
        <f t="shared" ca="1" si="30"/>
        <v>10797.091499494794</v>
      </c>
      <c r="U118" s="1" cm="1">
        <f t="array" aca="1" ref="U118" ca="1">IF(R118&lt;&gt;"",INDEX(T118:T225, MATCH(_xll.RiskSimtable(Variables!D$13:D$14),R118:R225,0))-T118,"")</f>
        <v>752.46663635363984</v>
      </c>
      <c r="V118" s="1" cm="1">
        <f t="array" aca="1" ref="V118" ca="1">IF(R118&lt;&gt;"",IF(MOD(R118,_xll.RiskSimtable(Variables!D$13:D$14))=0,Variables!D$15,0),"")</f>
        <v>0</v>
      </c>
      <c r="W118" s="1" cm="1">
        <f t="array" aca="1" ref="W118" ca="1">IF(R118&lt;&gt;"",IF(R118=_xll.RiskSimtable(Variables!D$13:D$14),T118+V118,0),"")</f>
        <v>0</v>
      </c>
      <c r="X118" s="18" cm="1">
        <f t="array" aca="1" ref="X118" ca="1">IF(R118&lt;&gt;"",INDEX(W118:W217,MATCH(_xll.RiskSimtable(Variables!D$13:D$14),R118:R217,0)),"")</f>
        <v>11669.558135848434</v>
      </c>
      <c r="Y118" s="22">
        <f t="shared" ca="1" si="31"/>
        <v>93.273695188756392</v>
      </c>
      <c r="Z118" s="17" cm="1">
        <f t="array" aca="1" ref="Z118" ca="1">IF(R118&lt;&gt;"",IF(R118=1,_xll.RiskPert(Variables!J$21,Variables!K$21,Variables!L$21),0),"")</f>
        <v>93.273695188755994</v>
      </c>
      <c r="AA118" s="1">
        <f t="shared" ca="1" si="32"/>
        <v>11762.831831037191</v>
      </c>
      <c r="AB118" s="1" cm="1">
        <f t="array" aca="1" ref="AB118" ca="1">IF(R118&lt;&gt;"",_xll.RiskUniform(Variables!J$23,Variables!L$23),"")</f>
        <v>23.057702133252722</v>
      </c>
      <c r="AC118" s="18">
        <f t="shared" ca="1" si="33"/>
        <v>11785.889533170443</v>
      </c>
      <c r="AD118" s="24">
        <f ca="1">IF(R118&lt;&gt;"",IF(AC118&lt;Variables!D$9,AC118-C118,0),"")</f>
        <v>0</v>
      </c>
      <c r="AE118" s="26">
        <f ca="1">IF(R118&lt;&gt;"",IF(AC118&lt;Variables!D$9,D118,0),"")</f>
        <v>0</v>
      </c>
      <c r="AF118" s="26">
        <f ca="1">IF(R118&lt;&gt;"",IF(AC118&lt;Variables!D$9,I118,0),"")</f>
        <v>0</v>
      </c>
      <c r="AG118" s="26">
        <f ca="1">IF(R118&lt;&gt;"",IF(AC118&lt;Variables!D$9,M118,0),"")</f>
        <v>0</v>
      </c>
      <c r="AH118" s="26">
        <f ca="1">IF(R118&lt;&gt;"",IF(AC118&lt;Variables!D$9,S118,0),"")</f>
        <v>0</v>
      </c>
      <c r="AI118" s="26">
        <f ca="1">IF(R118&lt;&gt;"",IF(AC118&lt;Variables!D$9,Y118,0),"")</f>
        <v>0</v>
      </c>
      <c r="AJ118" s="26">
        <f t="shared" ca="1" si="34"/>
        <v>0</v>
      </c>
      <c r="AK118" s="26">
        <f t="shared" ca="1" si="35"/>
        <v>0</v>
      </c>
      <c r="AL118" s="26">
        <f t="shared" ca="1" si="36"/>
        <v>0</v>
      </c>
      <c r="AM118" s="4" t="str">
        <f ca="1">IF(AND(R118&lt;"",AC118&lt;Variables!D$9),AC118/(7*24*60),"")</f>
        <v/>
      </c>
      <c r="AN118" s="11" t="str">
        <f t="shared" ca="1" si="37"/>
        <v/>
      </c>
      <c r="AO118" s="24" cm="1">
        <f t="array" aca="1" ref="AO118" ca="1">IF(R118&lt;&gt;"",_xll.RiskBinomial(1,Variables!D$16/100),0)</f>
        <v>0</v>
      </c>
    </row>
    <row r="119" spans="1:41" x14ac:dyDescent="0.35">
      <c r="A119" s="12">
        <v>90</v>
      </c>
      <c r="B119" s="17" cm="1">
        <f t="array" aca="1" ref="B119" ca="1">_xll.RiskExpon(Variables!M$8)</f>
        <v>62.23350743251175</v>
      </c>
      <c r="C119" s="18">
        <f t="shared" ca="1" si="19"/>
        <v>8941.8042431294962</v>
      </c>
      <c r="D119" s="22">
        <f t="shared" ca="1" si="20"/>
        <v>1679.0962402808909</v>
      </c>
      <c r="E119" s="17" cm="1">
        <f t="array" aca="1" ref="E119" ca="1">_xll.RiskPert(Variables!J$10,Variables!K$10,Variables!L$10)</f>
        <v>50.02853109816148</v>
      </c>
      <c r="F119" s="1">
        <f t="shared" ca="1" si="21"/>
        <v>10620.900483410387</v>
      </c>
      <c r="G119" s="1" cm="1">
        <f t="array" aca="1" ref="G119" ca="1">_xll.RiskUniform(Variables!J$12,Variables!L$12)</f>
        <v>51.714980654498774</v>
      </c>
      <c r="H119" s="18">
        <f t="shared" ca="1" si="22"/>
        <v>10672.615464064886</v>
      </c>
      <c r="I119" s="22">
        <f t="shared" ca="1" si="23"/>
        <v>0</v>
      </c>
      <c r="J119" s="17">
        <f t="shared" ca="1" si="24"/>
        <v>10672.615464064886</v>
      </c>
      <c r="K119" s="1" cm="1">
        <f t="array" aca="1" ref="K119" ca="1">_xll.RiskWeibull(Variables!J$14,Variables!K$14)</f>
        <v>73.848869242968789</v>
      </c>
      <c r="L119" s="18">
        <f t="shared" ca="1" si="25"/>
        <v>10746.464333307855</v>
      </c>
      <c r="M119" s="22">
        <f t="shared" ca="1" si="26"/>
        <v>29.855361574271228</v>
      </c>
      <c r="N119" s="17" cm="1">
        <f t="array" aca="1" ref="N119" ca="1">_xll.RiskGamma(Variables!J$16,1/Variables!L$16)</f>
        <v>29.855361574271264</v>
      </c>
      <c r="O119" s="1">
        <f t="shared" ca="1" si="27"/>
        <v>10776.319694882126</v>
      </c>
      <c r="P119" s="1" cm="1">
        <f t="array" aca="1" ref="P119" ca="1">_xll.RiskUniform(Variables!J$19,Variables!L$19)</f>
        <v>24.538401277211911</v>
      </c>
      <c r="Q119" s="18">
        <f t="shared" ca="1" si="28"/>
        <v>10800.858096159338</v>
      </c>
      <c r="R119" s="17" cm="1">
        <f t="array" aca="1" ref="R119" ca="1">IF(A119&lt;=(FLOOR(INT(Variables!D$10) / _xll.RiskSimtable(Variables!D$13:D$14), 1)*_xll.RiskSimtable(Variables!D$13:D$14)),IF(R118=_xll.RiskSimtable(Variables!D$13:D$14),1,R118+1),"")</f>
        <v>2</v>
      </c>
      <c r="S119" s="22">
        <f t="shared" ca="1" si="29"/>
        <v>748.70003968909623</v>
      </c>
      <c r="T119" s="1">
        <f t="shared" ca="1" si="30"/>
        <v>10800.858096159338</v>
      </c>
      <c r="U119" s="1" cm="1">
        <f t="array" aca="1" ref="U119" ca="1">IF(R119&lt;&gt;"",INDEX(T119:T226, MATCH(_xll.RiskSimtable(Variables!D$13:D$14),R119:R226,0))-T119,"")</f>
        <v>748.70003968909623</v>
      </c>
      <c r="V119" s="1" cm="1">
        <f t="array" aca="1" ref="V119" ca="1">IF(R119&lt;&gt;"",IF(MOD(R119,_xll.RiskSimtable(Variables!D$13:D$14))=0,Variables!D$15,0),"")</f>
        <v>0</v>
      </c>
      <c r="W119" s="1" cm="1">
        <f t="array" aca="1" ref="W119" ca="1">IF(R119&lt;&gt;"",IF(R119=_xll.RiskSimtable(Variables!D$13:D$14),T119+V119,0),"")</f>
        <v>0</v>
      </c>
      <c r="X119" s="18" cm="1">
        <f t="array" aca="1" ref="X119" ca="1">IF(R119&lt;&gt;"",INDEX(W119:W218,MATCH(_xll.RiskSimtable(Variables!D$13:D$14),R119:R218,0)),"")</f>
        <v>11669.558135848434</v>
      </c>
      <c r="Y119" s="22">
        <f t="shared" ca="1" si="31"/>
        <v>116.33139732200834</v>
      </c>
      <c r="Z119" s="17" cm="1">
        <f t="array" aca="1" ref="Z119" ca="1">IF(R119&lt;&gt;"",IF(R119=1,_xll.RiskPert(Variables!J$21,Variables!K$21,Variables!L$21),0),"")</f>
        <v>0</v>
      </c>
      <c r="AA119" s="1">
        <f t="shared" ca="1" si="32"/>
        <v>11785.889533170443</v>
      </c>
      <c r="AB119" s="1" cm="1">
        <f t="array" aca="1" ref="AB119" ca="1">IF(R119&lt;&gt;"",_xll.RiskUniform(Variables!J$23,Variables!L$23),"")</f>
        <v>23.650264955432057</v>
      </c>
      <c r="AC119" s="18">
        <f t="shared" ca="1" si="33"/>
        <v>11809.539798125874</v>
      </c>
      <c r="AD119" s="24">
        <f ca="1">IF(R119&lt;&gt;"",IF(AC119&lt;Variables!D$9,AC119-C119,0),"")</f>
        <v>0</v>
      </c>
      <c r="AE119" s="26">
        <f ca="1">IF(R119&lt;&gt;"",IF(AC119&lt;Variables!D$9,D119,0),"")</f>
        <v>0</v>
      </c>
      <c r="AF119" s="26">
        <f ca="1">IF(R119&lt;&gt;"",IF(AC119&lt;Variables!D$9,I119,0),"")</f>
        <v>0</v>
      </c>
      <c r="AG119" s="26">
        <f ca="1">IF(R119&lt;&gt;"",IF(AC119&lt;Variables!D$9,M119,0),"")</f>
        <v>0</v>
      </c>
      <c r="AH119" s="26">
        <f ca="1">IF(R119&lt;&gt;"",IF(AC119&lt;Variables!D$9,S119,0),"")</f>
        <v>0</v>
      </c>
      <c r="AI119" s="26">
        <f ca="1">IF(R119&lt;&gt;"",IF(AC119&lt;Variables!D$9,Y119,0),"")</f>
        <v>0</v>
      </c>
      <c r="AJ119" s="26">
        <f t="shared" ca="1" si="34"/>
        <v>0</v>
      </c>
      <c r="AK119" s="26">
        <f t="shared" ca="1" si="35"/>
        <v>0</v>
      </c>
      <c r="AL119" s="26">
        <f t="shared" ca="1" si="36"/>
        <v>0</v>
      </c>
      <c r="AM119" s="4" t="str">
        <f ca="1">IF(AND(R119&lt;"",AC119&lt;Variables!D$9),AC119/(7*24*60),"")</f>
        <v/>
      </c>
      <c r="AN119" s="11" t="str">
        <f t="shared" ca="1" si="37"/>
        <v/>
      </c>
      <c r="AO119" s="24" cm="1">
        <f t="array" aca="1" ref="AO119" ca="1">IF(R119&lt;&gt;"",_xll.RiskBinomial(1,Variables!D$16/100),0)</f>
        <v>0</v>
      </c>
    </row>
    <row r="120" spans="1:41" x14ac:dyDescent="0.35">
      <c r="A120" s="12">
        <v>91</v>
      </c>
      <c r="B120" s="17" cm="1">
        <f t="array" aca="1" ref="B120" ca="1">_xll.RiskExpon(Variables!M$8)</f>
        <v>152.91676470011853</v>
      </c>
      <c r="C120" s="18">
        <f t="shared" ca="1" si="19"/>
        <v>9094.7210078296139</v>
      </c>
      <c r="D120" s="22">
        <f t="shared" ca="1" si="20"/>
        <v>1623.4371494575425</v>
      </c>
      <c r="E120" s="17" cm="1">
        <f t="array" aca="1" ref="E120" ca="1">_xll.RiskPert(Variables!J$10,Variables!K$10,Variables!L$10)</f>
        <v>45.542693222270749</v>
      </c>
      <c r="F120" s="1">
        <f t="shared" ca="1" si="21"/>
        <v>10718.158157287156</v>
      </c>
      <c r="G120" s="1" cm="1">
        <f t="array" aca="1" ref="G120" ca="1">_xll.RiskUniform(Variables!J$12,Variables!L$12)</f>
        <v>52.76239093315931</v>
      </c>
      <c r="H120" s="18">
        <f t="shared" ca="1" si="22"/>
        <v>10770.920548220316</v>
      </c>
      <c r="I120" s="22">
        <f t="shared" ca="1" si="23"/>
        <v>0</v>
      </c>
      <c r="J120" s="17">
        <f t="shared" ca="1" si="24"/>
        <v>10770.920548220316</v>
      </c>
      <c r="K120" s="1" cm="1">
        <f t="array" aca="1" ref="K120" ca="1">_xll.RiskWeibull(Variables!J$14,Variables!K$14)</f>
        <v>91.693118307025202</v>
      </c>
      <c r="L120" s="18">
        <f t="shared" ca="1" si="25"/>
        <v>10862.613666527341</v>
      </c>
      <c r="M120" s="22">
        <f t="shared" ca="1" si="26"/>
        <v>166.2763562781056</v>
      </c>
      <c r="N120" s="17" cm="1">
        <f t="array" aca="1" ref="N120" ca="1">_xll.RiskGamma(Variables!J$16,1/Variables!L$16)</f>
        <v>166.27635627810577</v>
      </c>
      <c r="O120" s="1">
        <f t="shared" ca="1" si="27"/>
        <v>11028.890022805446</v>
      </c>
      <c r="P120" s="1" cm="1">
        <f t="array" aca="1" ref="P120" ca="1">_xll.RiskUniform(Variables!J$19,Variables!L$19)</f>
        <v>16.376388830304929</v>
      </c>
      <c r="Q120" s="18">
        <f t="shared" ca="1" si="28"/>
        <v>11045.266411635752</v>
      </c>
      <c r="R120" s="17" cm="1">
        <f t="array" aca="1" ref="R120" ca="1">IF(A120&lt;=(FLOOR(INT(Variables!D$10) / _xll.RiskSimtable(Variables!D$13:D$14), 1)*_xll.RiskSimtable(Variables!D$13:D$14)),IF(R119=_xll.RiskSimtable(Variables!D$13:D$14),1,R119+1),"")</f>
        <v>3</v>
      </c>
      <c r="S120" s="22">
        <f t="shared" ca="1" si="29"/>
        <v>504.29172421268231</v>
      </c>
      <c r="T120" s="1">
        <f t="shared" ca="1" si="30"/>
        <v>11045.266411635752</v>
      </c>
      <c r="U120" s="1" cm="1">
        <f t="array" aca="1" ref="U120" ca="1">IF(R120&lt;&gt;"",INDEX(T120:T227, MATCH(_xll.RiskSimtable(Variables!D$13:D$14),R120:R227,0))-T120,"")</f>
        <v>504.29172421268231</v>
      </c>
      <c r="V120" s="1" cm="1">
        <f t="array" aca="1" ref="V120" ca="1">IF(R120&lt;&gt;"",IF(MOD(R120,_xll.RiskSimtable(Variables!D$13:D$14))=0,Variables!D$15,0),"")</f>
        <v>0</v>
      </c>
      <c r="W120" s="1" cm="1">
        <f t="array" aca="1" ref="W120" ca="1">IF(R120&lt;&gt;"",IF(R120=_xll.RiskSimtable(Variables!D$13:D$14),T120+V120,0),"")</f>
        <v>0</v>
      </c>
      <c r="X120" s="18" cm="1">
        <f t="array" aca="1" ref="X120" ca="1">IF(R120&lt;&gt;"",INDEX(W120:W219,MATCH(_xll.RiskSimtable(Variables!D$13:D$14),R120:R219,0)),"")</f>
        <v>11669.558135848434</v>
      </c>
      <c r="Y120" s="22">
        <f t="shared" ca="1" si="31"/>
        <v>139.98166227743968</v>
      </c>
      <c r="Z120" s="17" cm="1">
        <f t="array" aca="1" ref="Z120" ca="1">IF(R120&lt;&gt;"",IF(R120=1,_xll.RiskPert(Variables!J$21,Variables!K$21,Variables!L$21),0),"")</f>
        <v>0</v>
      </c>
      <c r="AA120" s="1">
        <f t="shared" ca="1" si="32"/>
        <v>11809.539798125874</v>
      </c>
      <c r="AB120" s="1" cm="1">
        <f t="array" aca="1" ref="AB120" ca="1">IF(R120&lt;&gt;"",_xll.RiskUniform(Variables!J$23,Variables!L$23),"")</f>
        <v>26.581615727594574</v>
      </c>
      <c r="AC120" s="18">
        <f t="shared" ca="1" si="33"/>
        <v>11836.121413853469</v>
      </c>
      <c r="AD120" s="24">
        <f ca="1">IF(R120&lt;&gt;"",IF(AC120&lt;Variables!D$9,AC120-C120,0),"")</f>
        <v>0</v>
      </c>
      <c r="AE120" s="26">
        <f ca="1">IF(R120&lt;&gt;"",IF(AC120&lt;Variables!D$9,D120,0),"")</f>
        <v>0</v>
      </c>
      <c r="AF120" s="26">
        <f ca="1">IF(R120&lt;&gt;"",IF(AC120&lt;Variables!D$9,I120,0),"")</f>
        <v>0</v>
      </c>
      <c r="AG120" s="26">
        <f ca="1">IF(R120&lt;&gt;"",IF(AC120&lt;Variables!D$9,M120,0),"")</f>
        <v>0</v>
      </c>
      <c r="AH120" s="26">
        <f ca="1">IF(R120&lt;&gt;"",IF(AC120&lt;Variables!D$9,S120,0),"")</f>
        <v>0</v>
      </c>
      <c r="AI120" s="26">
        <f ca="1">IF(R120&lt;&gt;"",IF(AC120&lt;Variables!D$9,Y120,0),"")</f>
        <v>0</v>
      </c>
      <c r="AJ120" s="26">
        <f t="shared" ca="1" si="34"/>
        <v>0</v>
      </c>
      <c r="AK120" s="26">
        <f t="shared" ca="1" si="35"/>
        <v>0</v>
      </c>
      <c r="AL120" s="26">
        <f t="shared" ca="1" si="36"/>
        <v>0</v>
      </c>
      <c r="AM120" s="4" t="str">
        <f ca="1">IF(AND(R120&lt;"",AC120&lt;Variables!D$9),AC120/(7*24*60),"")</f>
        <v/>
      </c>
      <c r="AN120" s="11" t="str">
        <f t="shared" ca="1" si="37"/>
        <v/>
      </c>
      <c r="AO120" s="24" cm="1">
        <f t="array" aca="1" ref="AO120" ca="1">IF(R120&lt;&gt;"",_xll.RiskBinomial(1,Variables!D$16/100),0)</f>
        <v>0</v>
      </c>
    </row>
    <row r="121" spans="1:41" x14ac:dyDescent="0.35">
      <c r="A121" s="12">
        <v>92</v>
      </c>
      <c r="B121" s="17" cm="1">
        <f t="array" aca="1" ref="B121" ca="1">_xll.RiskExpon(Variables!M$8)</f>
        <v>285.48297589674803</v>
      </c>
      <c r="C121" s="18">
        <f t="shared" ca="1" si="19"/>
        <v>9380.2039837263619</v>
      </c>
      <c r="D121" s="22">
        <f t="shared" ca="1" si="20"/>
        <v>1434.6890140028063</v>
      </c>
      <c r="E121" s="17" cm="1">
        <f t="array" aca="1" ref="E121" ca="1">_xll.RiskPert(Variables!J$10,Variables!K$10,Variables!L$10)</f>
        <v>43.972449508852975</v>
      </c>
      <c r="F121" s="1">
        <f t="shared" ca="1" si="21"/>
        <v>10814.892997729168</v>
      </c>
      <c r="G121" s="1" cm="1">
        <f t="array" aca="1" ref="G121" ca="1">_xll.RiskUniform(Variables!J$12,Variables!L$12)</f>
        <v>68.208088060380106</v>
      </c>
      <c r="H121" s="18">
        <f t="shared" ca="1" si="22"/>
        <v>10883.101085789549</v>
      </c>
      <c r="I121" s="22">
        <f t="shared" ca="1" si="23"/>
        <v>0</v>
      </c>
      <c r="J121" s="17">
        <f t="shared" ca="1" si="24"/>
        <v>10883.101085789549</v>
      </c>
      <c r="K121" s="1" cm="1">
        <f t="array" aca="1" ref="K121" ca="1">_xll.RiskWeibull(Variables!J$14,Variables!K$14)</f>
        <v>78.342665098779932</v>
      </c>
      <c r="L121" s="18">
        <f t="shared" ca="1" si="25"/>
        <v>10961.443750888329</v>
      </c>
      <c r="M121" s="22">
        <f t="shared" ca="1" si="26"/>
        <v>101.15199855939863</v>
      </c>
      <c r="N121" s="17" cm="1">
        <f t="array" aca="1" ref="N121" ca="1">_xll.RiskGamma(Variables!J$16,1/Variables!L$16)</f>
        <v>101.15199855939915</v>
      </c>
      <c r="O121" s="1">
        <f t="shared" ca="1" si="27"/>
        <v>11062.595749447728</v>
      </c>
      <c r="P121" s="1" cm="1">
        <f t="array" aca="1" ref="P121" ca="1">_xll.RiskUniform(Variables!J$19,Variables!L$19)</f>
        <v>23.593618957192604</v>
      </c>
      <c r="Q121" s="18">
        <f t="shared" ca="1" si="28"/>
        <v>11086.189368404921</v>
      </c>
      <c r="R121" s="17" cm="1">
        <f t="array" aca="1" ref="R121" ca="1">IF(A121&lt;=(FLOOR(INT(Variables!D$10) / _xll.RiskSimtable(Variables!D$13:D$14), 1)*_xll.RiskSimtable(Variables!D$13:D$14)),IF(R120=_xll.RiskSimtable(Variables!D$13:D$14),1,R120+1),"")</f>
        <v>4</v>
      </c>
      <c r="S121" s="22">
        <f t="shared" ca="1" si="29"/>
        <v>463.36876744351321</v>
      </c>
      <c r="T121" s="1">
        <f t="shared" ca="1" si="30"/>
        <v>11086.189368404921</v>
      </c>
      <c r="U121" s="1" cm="1">
        <f t="array" aca="1" ref="U121" ca="1">IF(R121&lt;&gt;"",INDEX(T121:T228, MATCH(_xll.RiskSimtable(Variables!D$13:D$14),R121:R228,0))-T121,"")</f>
        <v>463.36876744351321</v>
      </c>
      <c r="V121" s="1" cm="1">
        <f t="array" aca="1" ref="V121" ca="1">IF(R121&lt;&gt;"",IF(MOD(R121,_xll.RiskSimtable(Variables!D$13:D$14))=0,Variables!D$15,0),"")</f>
        <v>0</v>
      </c>
      <c r="W121" s="1" cm="1">
        <f t="array" aca="1" ref="W121" ca="1">IF(R121&lt;&gt;"",IF(R121=_xll.RiskSimtable(Variables!D$13:D$14),T121+V121,0),"")</f>
        <v>0</v>
      </c>
      <c r="X121" s="18" cm="1">
        <f t="array" aca="1" ref="X121" ca="1">IF(R121&lt;&gt;"",INDEX(W121:W220,MATCH(_xll.RiskSimtable(Variables!D$13:D$14),R121:R220,0)),"")</f>
        <v>11669.558135848434</v>
      </c>
      <c r="Y121" s="22">
        <f t="shared" ca="1" si="31"/>
        <v>166.56327800503459</v>
      </c>
      <c r="Z121" s="17" cm="1">
        <f t="array" aca="1" ref="Z121" ca="1">IF(R121&lt;&gt;"",IF(R121=1,_xll.RiskPert(Variables!J$21,Variables!K$21,Variables!L$21),0),"")</f>
        <v>0</v>
      </c>
      <c r="AA121" s="1">
        <f t="shared" ca="1" si="32"/>
        <v>11836.121413853469</v>
      </c>
      <c r="AB121" s="1" cm="1">
        <f t="array" aca="1" ref="AB121" ca="1">IF(R121&lt;&gt;"",_xll.RiskUniform(Variables!J$23,Variables!L$23),"")</f>
        <v>26.964956951301861</v>
      </c>
      <c r="AC121" s="18">
        <f t="shared" ca="1" si="33"/>
        <v>11863.086370804771</v>
      </c>
      <c r="AD121" s="24">
        <f ca="1">IF(R121&lt;&gt;"",IF(AC121&lt;Variables!D$9,AC121-C121,0),"")</f>
        <v>0</v>
      </c>
      <c r="AE121" s="26">
        <f ca="1">IF(R121&lt;&gt;"",IF(AC121&lt;Variables!D$9,D121,0),"")</f>
        <v>0</v>
      </c>
      <c r="AF121" s="26">
        <f ca="1">IF(R121&lt;&gt;"",IF(AC121&lt;Variables!D$9,I121,0),"")</f>
        <v>0</v>
      </c>
      <c r="AG121" s="26">
        <f ca="1">IF(R121&lt;&gt;"",IF(AC121&lt;Variables!D$9,M121,0),"")</f>
        <v>0</v>
      </c>
      <c r="AH121" s="26">
        <f ca="1">IF(R121&lt;&gt;"",IF(AC121&lt;Variables!D$9,S121,0),"")</f>
        <v>0</v>
      </c>
      <c r="AI121" s="26">
        <f ca="1">IF(R121&lt;&gt;"",IF(AC121&lt;Variables!D$9,Y121,0),"")</f>
        <v>0</v>
      </c>
      <c r="AJ121" s="26">
        <f t="shared" ca="1" si="34"/>
        <v>0</v>
      </c>
      <c r="AK121" s="26">
        <f t="shared" ca="1" si="35"/>
        <v>0</v>
      </c>
      <c r="AL121" s="26">
        <f t="shared" ca="1" si="36"/>
        <v>0</v>
      </c>
      <c r="AM121" s="4" t="str">
        <f ca="1">IF(AND(R121&lt;"",AC121&lt;Variables!D$9),AC121/(7*24*60),"")</f>
        <v/>
      </c>
      <c r="AN121" s="11" t="str">
        <f t="shared" ca="1" si="37"/>
        <v/>
      </c>
      <c r="AO121" s="24" cm="1">
        <f t="array" aca="1" ref="AO121" ca="1">IF(R121&lt;&gt;"",_xll.RiskBinomial(1,Variables!D$16/100),0)</f>
        <v>0</v>
      </c>
    </row>
    <row r="122" spans="1:41" x14ac:dyDescent="0.35">
      <c r="A122" s="12">
        <v>93</v>
      </c>
      <c r="B122" s="17" cm="1">
        <f t="array" aca="1" ref="B122" ca="1">_xll.RiskExpon(Variables!M$8)</f>
        <v>170.22116453684987</v>
      </c>
      <c r="C122" s="18">
        <f t="shared" ca="1" si="19"/>
        <v>9550.4251482632117</v>
      </c>
      <c r="D122" s="22">
        <f t="shared" ca="1" si="20"/>
        <v>1380.1048811838991</v>
      </c>
      <c r="E122" s="17" cm="1">
        <f t="array" aca="1" ref="E122" ca="1">_xll.RiskPert(Variables!J$10,Variables!K$10,Variables!L$10)</f>
        <v>47.428943657561021</v>
      </c>
      <c r="F122" s="1">
        <f t="shared" ca="1" si="21"/>
        <v>10930.530029447111</v>
      </c>
      <c r="G122" s="1" cm="1">
        <f t="array" aca="1" ref="G122" ca="1">_xll.RiskUniform(Variables!J$12,Variables!L$12)</f>
        <v>56.559605385910146</v>
      </c>
      <c r="H122" s="18">
        <f t="shared" ca="1" si="22"/>
        <v>10987.089634833021</v>
      </c>
      <c r="I122" s="22">
        <f t="shared" ca="1" si="23"/>
        <v>0</v>
      </c>
      <c r="J122" s="17">
        <f t="shared" ca="1" si="24"/>
        <v>10987.089634833021</v>
      </c>
      <c r="K122" s="1" cm="1">
        <f t="array" aca="1" ref="K122" ca="1">_xll.RiskWeibull(Variables!J$14,Variables!K$14)</f>
        <v>85.103583932599363</v>
      </c>
      <c r="L122" s="18">
        <f t="shared" ca="1" si="25"/>
        <v>11072.19321876562</v>
      </c>
      <c r="M122" s="22">
        <f t="shared" ca="1" si="26"/>
        <v>99.589783428038572</v>
      </c>
      <c r="N122" s="17" cm="1">
        <f t="array" aca="1" ref="N122" ca="1">_xll.RiskGamma(Variables!J$16,1/Variables!L$16)</f>
        <v>99.589783428038828</v>
      </c>
      <c r="O122" s="1">
        <f t="shared" ca="1" si="27"/>
        <v>11171.783002193659</v>
      </c>
      <c r="P122" s="1" cm="1">
        <f t="array" aca="1" ref="P122" ca="1">_xll.RiskUniform(Variables!J$19,Variables!L$19)</f>
        <v>19.163536027432233</v>
      </c>
      <c r="Q122" s="18">
        <f t="shared" ca="1" si="28"/>
        <v>11190.946538221091</v>
      </c>
      <c r="R122" s="17" cm="1">
        <f t="array" aca="1" ref="R122" ca="1">IF(A122&lt;=(FLOOR(INT(Variables!D$10) / _xll.RiskSimtable(Variables!D$13:D$14), 1)*_xll.RiskSimtable(Variables!D$13:D$14)),IF(R121=_xll.RiskSimtable(Variables!D$13:D$14),1,R121+1),"")</f>
        <v>5</v>
      </c>
      <c r="S122" s="22">
        <f t="shared" ca="1" si="29"/>
        <v>358.61159762734314</v>
      </c>
      <c r="T122" s="1">
        <f t="shared" ca="1" si="30"/>
        <v>11190.946538221091</v>
      </c>
      <c r="U122" s="1" cm="1">
        <f t="array" aca="1" ref="U122" ca="1">IF(R122&lt;&gt;"",INDEX(T122:T229, MATCH(_xll.RiskSimtable(Variables!D$13:D$14),R122:R229,0))-T122,"")</f>
        <v>358.61159762734314</v>
      </c>
      <c r="V122" s="1" cm="1">
        <f t="array" aca="1" ref="V122" ca="1">IF(R122&lt;&gt;"",IF(MOD(R122,_xll.RiskSimtable(Variables!D$13:D$14))=0,Variables!D$15,0),"")</f>
        <v>0</v>
      </c>
      <c r="W122" s="1" cm="1">
        <f t="array" aca="1" ref="W122" ca="1">IF(R122&lt;&gt;"",IF(R122=_xll.RiskSimtable(Variables!D$13:D$14),T122+V122,0),"")</f>
        <v>0</v>
      </c>
      <c r="X122" s="18" cm="1">
        <f t="array" aca="1" ref="X122" ca="1">IF(R122&lt;&gt;"",INDEX(W122:W221,MATCH(_xll.RiskSimtable(Variables!D$13:D$14),R122:R221,0)),"")</f>
        <v>11669.558135848434</v>
      </c>
      <c r="Y122" s="22">
        <f t="shared" ca="1" si="31"/>
        <v>193.52823495633675</v>
      </c>
      <c r="Z122" s="17" cm="1">
        <f t="array" aca="1" ref="Z122" ca="1">IF(R122&lt;&gt;"",IF(R122=1,_xll.RiskPert(Variables!J$21,Variables!K$21,Variables!L$21),0),"")</f>
        <v>0</v>
      </c>
      <c r="AA122" s="1">
        <f t="shared" ca="1" si="32"/>
        <v>11863.086370804771</v>
      </c>
      <c r="AB122" s="1" cm="1">
        <f t="array" aca="1" ref="AB122" ca="1">IF(R122&lt;&gt;"",_xll.RiskUniform(Variables!J$23,Variables!L$23),"")</f>
        <v>21.185204049873445</v>
      </c>
      <c r="AC122" s="18">
        <f t="shared" ca="1" si="33"/>
        <v>11884.271574854645</v>
      </c>
      <c r="AD122" s="24">
        <f ca="1">IF(R122&lt;&gt;"",IF(AC122&lt;Variables!D$9,AC122-C122,0),"")</f>
        <v>0</v>
      </c>
      <c r="AE122" s="26">
        <f ca="1">IF(R122&lt;&gt;"",IF(AC122&lt;Variables!D$9,D122,0),"")</f>
        <v>0</v>
      </c>
      <c r="AF122" s="26">
        <f ca="1">IF(R122&lt;&gt;"",IF(AC122&lt;Variables!D$9,I122,0),"")</f>
        <v>0</v>
      </c>
      <c r="AG122" s="26">
        <f ca="1">IF(R122&lt;&gt;"",IF(AC122&lt;Variables!D$9,M122,0),"")</f>
        <v>0</v>
      </c>
      <c r="AH122" s="26">
        <f ca="1">IF(R122&lt;&gt;"",IF(AC122&lt;Variables!D$9,S122,0),"")</f>
        <v>0</v>
      </c>
      <c r="AI122" s="26">
        <f ca="1">IF(R122&lt;&gt;"",IF(AC122&lt;Variables!D$9,Y122,0),"")</f>
        <v>0</v>
      </c>
      <c r="AJ122" s="26">
        <f t="shared" ca="1" si="34"/>
        <v>0</v>
      </c>
      <c r="AK122" s="26">
        <f t="shared" ca="1" si="35"/>
        <v>0</v>
      </c>
      <c r="AL122" s="26">
        <f t="shared" ca="1" si="36"/>
        <v>0</v>
      </c>
      <c r="AM122" s="4" t="str">
        <f ca="1">IF(AND(R122&lt;"",AC122&lt;Variables!D$9),AC122/(7*24*60),"")</f>
        <v/>
      </c>
      <c r="AN122" s="11" t="str">
        <f t="shared" ca="1" si="37"/>
        <v/>
      </c>
      <c r="AO122" s="24" cm="1">
        <f t="array" aca="1" ref="AO122" ca="1">IF(R122&lt;&gt;"",_xll.RiskBinomial(1,Variables!D$16/100),0)</f>
        <v>0</v>
      </c>
    </row>
    <row r="123" spans="1:41" x14ac:dyDescent="0.35">
      <c r="A123" s="12">
        <v>94</v>
      </c>
      <c r="B123" s="17" cm="1">
        <f t="array" aca="1" ref="B123" ca="1">_xll.RiskExpon(Variables!M$8)</f>
        <v>63.100108720448276</v>
      </c>
      <c r="C123" s="18">
        <f t="shared" ca="1" si="19"/>
        <v>9613.5252569836593</v>
      </c>
      <c r="D123" s="22">
        <f t="shared" ca="1" si="20"/>
        <v>1428.6215254653998</v>
      </c>
      <c r="E123" s="17" cm="1">
        <f t="array" aca="1" ref="E123" ca="1">_xll.RiskPert(Variables!J$10,Variables!K$10,Variables!L$10)</f>
        <v>55.057147616037859</v>
      </c>
      <c r="F123" s="1">
        <f t="shared" ca="1" si="21"/>
        <v>11042.146782449059</v>
      </c>
      <c r="G123" s="1" cm="1">
        <f t="array" aca="1" ref="G123" ca="1">_xll.RiskUniform(Variables!J$12,Variables!L$12)</f>
        <v>62.348549225366497</v>
      </c>
      <c r="H123" s="18">
        <f t="shared" ca="1" si="22"/>
        <v>11104.495331674425</v>
      </c>
      <c r="I123" s="22">
        <f t="shared" ca="1" si="23"/>
        <v>0</v>
      </c>
      <c r="J123" s="17">
        <f t="shared" ca="1" si="24"/>
        <v>11104.495331674425</v>
      </c>
      <c r="K123" s="1" cm="1">
        <f t="array" aca="1" ref="K123" ca="1">_xll.RiskWeibull(Variables!J$14,Variables!K$14)</f>
        <v>90.015129366136534</v>
      </c>
      <c r="L123" s="18">
        <f t="shared" ca="1" si="25"/>
        <v>11194.510461040561</v>
      </c>
      <c r="M123" s="22">
        <f t="shared" ca="1" si="26"/>
        <v>48.797153624907878</v>
      </c>
      <c r="N123" s="17" cm="1">
        <f t="array" aca="1" ref="N123" ca="1">_xll.RiskGamma(Variables!J$16,1/Variables!L$16)</f>
        <v>48.797153624908063</v>
      </c>
      <c r="O123" s="1">
        <f t="shared" ca="1" si="27"/>
        <v>11243.307614665469</v>
      </c>
      <c r="P123" s="1" cm="1">
        <f t="array" aca="1" ref="P123" ca="1">_xll.RiskUniform(Variables!J$19,Variables!L$19)</f>
        <v>16.879246252113937</v>
      </c>
      <c r="Q123" s="18">
        <f t="shared" ca="1" si="28"/>
        <v>11260.186860917584</v>
      </c>
      <c r="R123" s="17" cm="1">
        <f t="array" aca="1" ref="R123" ca="1">IF(A123&lt;=(FLOOR(INT(Variables!D$10) / _xll.RiskSimtable(Variables!D$13:D$14), 1)*_xll.RiskSimtable(Variables!D$13:D$14)),IF(R122=_xll.RiskSimtable(Variables!D$13:D$14),1,R122+1),"")</f>
        <v>6</v>
      </c>
      <c r="S123" s="22">
        <f t="shared" ca="1" si="29"/>
        <v>289.37127493085063</v>
      </c>
      <c r="T123" s="1">
        <f t="shared" ca="1" si="30"/>
        <v>11260.186860917584</v>
      </c>
      <c r="U123" s="1" cm="1">
        <f t="array" aca="1" ref="U123" ca="1">IF(R123&lt;&gt;"",INDEX(T123:T230, MATCH(_xll.RiskSimtable(Variables!D$13:D$14),R123:R230,0))-T123,"")</f>
        <v>289.37127493085063</v>
      </c>
      <c r="V123" s="1" cm="1">
        <f t="array" aca="1" ref="V123" ca="1">IF(R123&lt;&gt;"",IF(MOD(R123,_xll.RiskSimtable(Variables!D$13:D$14))=0,Variables!D$15,0),"")</f>
        <v>0</v>
      </c>
      <c r="W123" s="1" cm="1">
        <f t="array" aca="1" ref="W123" ca="1">IF(R123&lt;&gt;"",IF(R123=_xll.RiskSimtable(Variables!D$13:D$14),T123+V123,0),"")</f>
        <v>0</v>
      </c>
      <c r="X123" s="18" cm="1">
        <f t="array" aca="1" ref="X123" ca="1">IF(R123&lt;&gt;"",INDEX(W123:W222,MATCH(_xll.RiskSimtable(Variables!D$13:D$14),R123:R222,0)),"")</f>
        <v>11669.558135848434</v>
      </c>
      <c r="Y123" s="22">
        <f t="shared" ca="1" si="31"/>
        <v>214.71343900621105</v>
      </c>
      <c r="Z123" s="17" cm="1">
        <f t="array" aca="1" ref="Z123" ca="1">IF(R123&lt;&gt;"",IF(R123=1,_xll.RiskPert(Variables!J$21,Variables!K$21,Variables!L$21),0),"")</f>
        <v>0</v>
      </c>
      <c r="AA123" s="1">
        <f t="shared" ca="1" si="32"/>
        <v>11884.271574854645</v>
      </c>
      <c r="AB123" s="1" cm="1">
        <f t="array" aca="1" ref="AB123" ca="1">IF(R123&lt;&gt;"",_xll.RiskUniform(Variables!J$23,Variables!L$23),"")</f>
        <v>25.377083327317784</v>
      </c>
      <c r="AC123" s="18">
        <f t="shared" ca="1" si="33"/>
        <v>11909.648658181963</v>
      </c>
      <c r="AD123" s="24">
        <f ca="1">IF(R123&lt;&gt;"",IF(AC123&lt;Variables!D$9,AC123-C123,0),"")</f>
        <v>0</v>
      </c>
      <c r="AE123" s="26">
        <f ca="1">IF(R123&lt;&gt;"",IF(AC123&lt;Variables!D$9,D123,0),"")</f>
        <v>0</v>
      </c>
      <c r="AF123" s="26">
        <f ca="1">IF(R123&lt;&gt;"",IF(AC123&lt;Variables!D$9,I123,0),"")</f>
        <v>0</v>
      </c>
      <c r="AG123" s="26">
        <f ca="1">IF(R123&lt;&gt;"",IF(AC123&lt;Variables!D$9,M123,0),"")</f>
        <v>0</v>
      </c>
      <c r="AH123" s="26">
        <f ca="1">IF(R123&lt;&gt;"",IF(AC123&lt;Variables!D$9,S123,0),"")</f>
        <v>0</v>
      </c>
      <c r="AI123" s="26">
        <f ca="1">IF(R123&lt;&gt;"",IF(AC123&lt;Variables!D$9,Y123,0),"")</f>
        <v>0</v>
      </c>
      <c r="AJ123" s="26">
        <f t="shared" ca="1" si="34"/>
        <v>0</v>
      </c>
      <c r="AK123" s="26">
        <f t="shared" ca="1" si="35"/>
        <v>0</v>
      </c>
      <c r="AL123" s="26">
        <f t="shared" ca="1" si="36"/>
        <v>0</v>
      </c>
      <c r="AM123" s="4" t="str">
        <f ca="1">IF(AND(R123&lt;"",AC123&lt;Variables!D$9),AC123/(7*24*60),"")</f>
        <v/>
      </c>
      <c r="AN123" s="11" t="str">
        <f t="shared" ca="1" si="37"/>
        <v/>
      </c>
      <c r="AO123" s="24" cm="1">
        <f t="array" aca="1" ref="AO123" ca="1">IF(R123&lt;&gt;"",_xll.RiskBinomial(1,Variables!D$16/100),0)</f>
        <v>0</v>
      </c>
    </row>
    <row r="124" spans="1:41" x14ac:dyDescent="0.35">
      <c r="A124" s="12">
        <v>95</v>
      </c>
      <c r="B124" s="17" cm="1">
        <f t="array" aca="1" ref="B124" ca="1">_xll.RiskExpon(Variables!M$8)</f>
        <v>90.207962245539292</v>
      </c>
      <c r="C124" s="18">
        <f t="shared" ca="1" si="19"/>
        <v>9703.7332192291979</v>
      </c>
      <c r="D124" s="22">
        <f t="shared" ca="1" si="20"/>
        <v>1447.2995713787277</v>
      </c>
      <c r="E124" s="17" cm="1">
        <f t="array" aca="1" ref="E124" ca="1">_xll.RiskPert(Variables!J$10,Variables!K$10,Variables!L$10)</f>
        <v>46.537458933500467</v>
      </c>
      <c r="F124" s="1">
        <f t="shared" ca="1" si="21"/>
        <v>11151.032790607926</v>
      </c>
      <c r="G124" s="1" cm="1">
        <f t="array" aca="1" ref="G124" ca="1">_xll.RiskUniform(Variables!J$12,Variables!L$12)</f>
        <v>51.311400147840146</v>
      </c>
      <c r="H124" s="18">
        <f t="shared" ca="1" si="22"/>
        <v>11202.344190755766</v>
      </c>
      <c r="I124" s="22">
        <f t="shared" ca="1" si="23"/>
        <v>0</v>
      </c>
      <c r="J124" s="17">
        <f t="shared" ca="1" si="24"/>
        <v>11202.344190755766</v>
      </c>
      <c r="K124" s="1" cm="1">
        <f t="array" aca="1" ref="K124" ca="1">_xll.RiskWeibull(Variables!J$14,Variables!K$14)</f>
        <v>107.47786074706671</v>
      </c>
      <c r="L124" s="18">
        <f t="shared" ca="1" si="25"/>
        <v>11309.822051502833</v>
      </c>
      <c r="M124" s="22">
        <f t="shared" ca="1" si="26"/>
        <v>69.2641780254271</v>
      </c>
      <c r="N124" s="17" cm="1">
        <f t="array" aca="1" ref="N124" ca="1">_xll.RiskGamma(Variables!J$16,1/Variables!L$16)</f>
        <v>69.264178025427896</v>
      </c>
      <c r="O124" s="1">
        <f t="shared" ca="1" si="27"/>
        <v>11379.08622952826</v>
      </c>
      <c r="P124" s="1" cm="1">
        <f t="array" aca="1" ref="P124" ca="1">_xll.RiskUniform(Variables!J$19,Variables!L$19)</f>
        <v>18.571097165148316</v>
      </c>
      <c r="Q124" s="18">
        <f t="shared" ca="1" si="28"/>
        <v>11397.657326693408</v>
      </c>
      <c r="R124" s="17" cm="1">
        <f t="array" aca="1" ref="R124" ca="1">IF(A124&lt;=(FLOOR(INT(Variables!D$10) / _xll.RiskSimtable(Variables!D$13:D$14), 1)*_xll.RiskSimtable(Variables!D$13:D$14)),IF(R123=_xll.RiskSimtable(Variables!D$13:D$14),1,R123+1),"")</f>
        <v>7</v>
      </c>
      <c r="S124" s="22">
        <f t="shared" ca="1" si="29"/>
        <v>151.90080915502585</v>
      </c>
      <c r="T124" s="1">
        <f t="shared" ca="1" si="30"/>
        <v>11397.657326693408</v>
      </c>
      <c r="U124" s="1" cm="1">
        <f t="array" aca="1" ref="U124" ca="1">IF(R124&lt;&gt;"",INDEX(T124:T231, MATCH(_xll.RiskSimtable(Variables!D$13:D$14),R124:R231,0))-T124,"")</f>
        <v>151.90080915502585</v>
      </c>
      <c r="V124" s="1" cm="1">
        <f t="array" aca="1" ref="V124" ca="1">IF(R124&lt;&gt;"",IF(MOD(R124,_xll.RiskSimtable(Variables!D$13:D$14))=0,Variables!D$15,0),"")</f>
        <v>0</v>
      </c>
      <c r="W124" s="1" cm="1">
        <f t="array" aca="1" ref="W124" ca="1">IF(R124&lt;&gt;"",IF(R124=_xll.RiskSimtable(Variables!D$13:D$14),T124+V124,0),"")</f>
        <v>0</v>
      </c>
      <c r="X124" s="18" cm="1">
        <f t="array" aca="1" ref="X124" ca="1">IF(R124&lt;&gt;"",INDEX(W124:W223,MATCH(_xll.RiskSimtable(Variables!D$13:D$14),R124:R223,0)),"")</f>
        <v>11669.558135848434</v>
      </c>
      <c r="Y124" s="22">
        <f t="shared" ca="1" si="31"/>
        <v>240.0905223335285</v>
      </c>
      <c r="Z124" s="17" cm="1">
        <f t="array" aca="1" ref="Z124" ca="1">IF(R124&lt;&gt;"",IF(R124=1,_xll.RiskPert(Variables!J$21,Variables!K$21,Variables!L$21),0),"")</f>
        <v>0</v>
      </c>
      <c r="AA124" s="1">
        <f t="shared" ca="1" si="32"/>
        <v>11909.648658181963</v>
      </c>
      <c r="AB124" s="1" cm="1">
        <f t="array" aca="1" ref="AB124" ca="1">IF(R124&lt;&gt;"",_xll.RiskUniform(Variables!J$23,Variables!L$23),"")</f>
        <v>20.760991536461137</v>
      </c>
      <c r="AC124" s="18">
        <f t="shared" ca="1" si="33"/>
        <v>11930.409649718424</v>
      </c>
      <c r="AD124" s="24">
        <f ca="1">IF(R124&lt;&gt;"",IF(AC124&lt;Variables!D$9,AC124-C124,0),"")</f>
        <v>0</v>
      </c>
      <c r="AE124" s="26">
        <f ca="1">IF(R124&lt;&gt;"",IF(AC124&lt;Variables!D$9,D124,0),"")</f>
        <v>0</v>
      </c>
      <c r="AF124" s="26">
        <f ca="1">IF(R124&lt;&gt;"",IF(AC124&lt;Variables!D$9,I124,0),"")</f>
        <v>0</v>
      </c>
      <c r="AG124" s="26">
        <f ca="1">IF(R124&lt;&gt;"",IF(AC124&lt;Variables!D$9,M124,0),"")</f>
        <v>0</v>
      </c>
      <c r="AH124" s="26">
        <f ca="1">IF(R124&lt;&gt;"",IF(AC124&lt;Variables!D$9,S124,0),"")</f>
        <v>0</v>
      </c>
      <c r="AI124" s="26">
        <f ca="1">IF(R124&lt;&gt;"",IF(AC124&lt;Variables!D$9,Y124,0),"")</f>
        <v>0</v>
      </c>
      <c r="AJ124" s="26">
        <f t="shared" ca="1" si="34"/>
        <v>0</v>
      </c>
      <c r="AK124" s="26">
        <f t="shared" ca="1" si="35"/>
        <v>0</v>
      </c>
      <c r="AL124" s="26">
        <f t="shared" ca="1" si="36"/>
        <v>0</v>
      </c>
      <c r="AM124" s="4" t="str">
        <f ca="1">IF(AND(R124&lt;"",AC124&lt;Variables!D$9),AC124/(7*24*60),"")</f>
        <v/>
      </c>
      <c r="AN124" s="11" t="str">
        <f t="shared" ca="1" si="37"/>
        <v/>
      </c>
      <c r="AO124" s="24" cm="1">
        <f t="array" aca="1" ref="AO124" ca="1">IF(R124&lt;&gt;"",_xll.RiskBinomial(1,Variables!D$16/100),0)</f>
        <v>0</v>
      </c>
    </row>
    <row r="125" spans="1:41" x14ac:dyDescent="0.35">
      <c r="A125" s="12">
        <v>96</v>
      </c>
      <c r="B125" s="17" cm="1">
        <f t="array" aca="1" ref="B125" ca="1">_xll.RiskExpon(Variables!M$8)</f>
        <v>39.266295144190835</v>
      </c>
      <c r="C125" s="18">
        <f t="shared" ca="1" si="19"/>
        <v>9742.9995143733886</v>
      </c>
      <c r="D125" s="22">
        <f t="shared" ca="1" si="20"/>
        <v>1507.2043169550216</v>
      </c>
      <c r="E125" s="17" cm="1">
        <f t="array" aca="1" ref="E125" ca="1">_xll.RiskPert(Variables!J$10,Variables!K$10,Variables!L$10)</f>
        <v>47.859640572644139</v>
      </c>
      <c r="F125" s="1">
        <f t="shared" ca="1" si="21"/>
        <v>11250.20383132841</v>
      </c>
      <c r="G125" s="1" cm="1">
        <f t="array" aca="1" ref="G125" ca="1">_xll.RiskUniform(Variables!J$12,Variables!L$12)</f>
        <v>66.892093615685923</v>
      </c>
      <c r="H125" s="18">
        <f t="shared" ca="1" si="22"/>
        <v>11317.095924944097</v>
      </c>
      <c r="I125" s="22">
        <f t="shared" ca="1" si="23"/>
        <v>0</v>
      </c>
      <c r="J125" s="17">
        <f t="shared" ca="1" si="24"/>
        <v>11317.095924944097</v>
      </c>
      <c r="K125" s="1" cm="1">
        <f t="array" aca="1" ref="K125" ca="1">_xll.RiskWeibull(Variables!J$14,Variables!K$14)</f>
        <v>93.392201284368511</v>
      </c>
      <c r="L125" s="18">
        <f t="shared" ca="1" si="25"/>
        <v>11410.488126228465</v>
      </c>
      <c r="M125" s="22">
        <f t="shared" ca="1" si="26"/>
        <v>117.20024835289405</v>
      </c>
      <c r="N125" s="17" cm="1">
        <f t="array" aca="1" ref="N125" ca="1">_xll.RiskGamma(Variables!J$16,1/Variables!L$16)</f>
        <v>117.20024835289411</v>
      </c>
      <c r="O125" s="1">
        <f t="shared" ca="1" si="27"/>
        <v>11527.688374581359</v>
      </c>
      <c r="P125" s="1" cm="1">
        <f t="array" aca="1" ref="P125" ca="1">_xll.RiskUniform(Variables!J$19,Variables!L$19)</f>
        <v>21.869761267075621</v>
      </c>
      <c r="Q125" s="18">
        <f t="shared" ca="1" si="28"/>
        <v>11549.558135848434</v>
      </c>
      <c r="R125" s="17" cm="1">
        <f t="array" aca="1" ref="R125" ca="1">IF(A125&lt;=(FLOOR(INT(Variables!D$10) / _xll.RiskSimtable(Variables!D$13:D$14), 1)*_xll.RiskSimtable(Variables!D$13:D$14)),IF(R124=_xll.RiskSimtable(Variables!D$13:D$14),1,R124+1),"")</f>
        <v>8</v>
      </c>
      <c r="S125" s="22">
        <f t="shared" ca="1" si="29"/>
        <v>0</v>
      </c>
      <c r="T125" s="1">
        <f t="shared" ca="1" si="30"/>
        <v>11549.558135848434</v>
      </c>
      <c r="U125" s="1" cm="1">
        <f t="array" aca="1" ref="U125" ca="1">IF(R125&lt;&gt;"",INDEX(T125:T232, MATCH(_xll.RiskSimtable(Variables!D$13:D$14),R125:R232,0))-T125,"")</f>
        <v>0</v>
      </c>
      <c r="V125" s="1" cm="1">
        <f t="array" aca="1" ref="V125" ca="1">IF(R125&lt;&gt;"",IF(MOD(R125,_xll.RiskSimtable(Variables!D$13:D$14))=0,Variables!D$15,0),"")</f>
        <v>120</v>
      </c>
      <c r="W125" s="1" cm="1">
        <f t="array" aca="1" ref="W125" ca="1">IF(R125&lt;&gt;"",IF(R125=_xll.RiskSimtable(Variables!D$13:D$14),T125+V125,0),"")</f>
        <v>11669.558135848434</v>
      </c>
      <c r="X125" s="18" cm="1">
        <f t="array" aca="1" ref="X125" ca="1">IF(R125&lt;&gt;"",INDEX(W125:W224,MATCH(_xll.RiskSimtable(Variables!D$13:D$14),R125:R224,0)),"")</f>
        <v>11669.558135848434</v>
      </c>
      <c r="Y125" s="22">
        <f t="shared" ca="1" si="31"/>
        <v>260.8515138699895</v>
      </c>
      <c r="Z125" s="17" cm="1">
        <f t="array" aca="1" ref="Z125" ca="1">IF(R125&lt;&gt;"",IF(R125=1,_xll.RiskPert(Variables!J$21,Variables!K$21,Variables!L$21),0),"")</f>
        <v>0</v>
      </c>
      <c r="AA125" s="1">
        <f t="shared" ca="1" si="32"/>
        <v>11930.409649718424</v>
      </c>
      <c r="AB125" s="1" cm="1">
        <f t="array" aca="1" ref="AB125" ca="1">IF(R125&lt;&gt;"",_xll.RiskUniform(Variables!J$23,Variables!L$23),"")</f>
        <v>27.077501433175115</v>
      </c>
      <c r="AC125" s="18">
        <f t="shared" ca="1" si="33"/>
        <v>11957.487151151599</v>
      </c>
      <c r="AD125" s="24">
        <f ca="1">IF(R125&lt;&gt;"",IF(AC125&lt;Variables!D$9,AC125-C125,0),"")</f>
        <v>0</v>
      </c>
      <c r="AE125" s="26">
        <f ca="1">IF(R125&lt;&gt;"",IF(AC125&lt;Variables!D$9,D125,0),"")</f>
        <v>0</v>
      </c>
      <c r="AF125" s="26">
        <f ca="1">IF(R125&lt;&gt;"",IF(AC125&lt;Variables!D$9,I125,0),"")</f>
        <v>0</v>
      </c>
      <c r="AG125" s="26">
        <f ca="1">IF(R125&lt;&gt;"",IF(AC125&lt;Variables!D$9,M125,0),"")</f>
        <v>0</v>
      </c>
      <c r="AH125" s="26">
        <f ca="1">IF(R125&lt;&gt;"",IF(AC125&lt;Variables!D$9,S125,0),"")</f>
        <v>0</v>
      </c>
      <c r="AI125" s="26">
        <f ca="1">IF(R125&lt;&gt;"",IF(AC125&lt;Variables!D$9,Y125,0),"")</f>
        <v>0</v>
      </c>
      <c r="AJ125" s="26">
        <f t="shared" ca="1" si="34"/>
        <v>0</v>
      </c>
      <c r="AK125" s="26">
        <f t="shared" ca="1" si="35"/>
        <v>0</v>
      </c>
      <c r="AL125" s="26">
        <f t="shared" ca="1" si="36"/>
        <v>0</v>
      </c>
      <c r="AM125" s="4" t="str">
        <f ca="1">IF(AND(R125&lt;"",AC125&lt;Variables!D$9),AC125/(7*24*60),"")</f>
        <v/>
      </c>
      <c r="AN125" s="11" t="str">
        <f t="shared" ca="1" si="37"/>
        <v/>
      </c>
      <c r="AO125" s="24" cm="1">
        <f t="array" aca="1" ref="AO125" ca="1">IF(R125&lt;&gt;"",_xll.RiskBinomial(1,Variables!D$16/100),0)</f>
        <v>0</v>
      </c>
    </row>
    <row r="126" spans="1:41" x14ac:dyDescent="0.35">
      <c r="A126" s="12">
        <v>97</v>
      </c>
      <c r="B126" s="17" cm="1">
        <f t="array" aca="1" ref="B126" ca="1">_xll.RiskExpon(Variables!M$8)</f>
        <v>3.4207139643257585</v>
      </c>
      <c r="C126" s="18">
        <f t="shared" ca="1" si="19"/>
        <v>9746.4202283377144</v>
      </c>
      <c r="D126" s="22">
        <f t="shared" ca="1" si="20"/>
        <v>1617.7235153415659</v>
      </c>
      <c r="E126" s="17" cm="1">
        <f t="array" aca="1" ref="E126" ca="1">_xll.RiskPert(Variables!J$10,Variables!K$10,Variables!L$10)</f>
        <v>47.047818735182986</v>
      </c>
      <c r="F126" s="1">
        <f t="shared" ca="1" si="21"/>
        <v>11364.14374367928</v>
      </c>
      <c r="G126" s="1" cm="1">
        <f t="array" aca="1" ref="G126" ca="1">_xll.RiskUniform(Variables!J$12,Variables!L$12)</f>
        <v>59.843483575524203</v>
      </c>
      <c r="H126" s="18">
        <f t="shared" ca="1" si="22"/>
        <v>11423.987227254804</v>
      </c>
      <c r="I126" s="22">
        <f t="shared" ca="1" si="23"/>
        <v>0</v>
      </c>
      <c r="J126" s="17">
        <f t="shared" ca="1" si="24"/>
        <v>11423.987227254804</v>
      </c>
      <c r="K126" s="1" cm="1">
        <f t="array" aca="1" ref="K126" ca="1">_xll.RiskWeibull(Variables!J$14,Variables!K$14)</f>
        <v>85.423276465625591</v>
      </c>
      <c r="L126" s="18">
        <f t="shared" ca="1" si="25"/>
        <v>11509.41050372043</v>
      </c>
      <c r="M126" s="22">
        <f t="shared" ca="1" si="26"/>
        <v>116.32689461392147</v>
      </c>
      <c r="N126" s="17" cm="1">
        <f t="array" aca="1" ref="N126" ca="1">_xll.RiskGamma(Variables!J$16,1/Variables!L$16)</f>
        <v>116.32689461392147</v>
      </c>
      <c r="O126" s="1">
        <f t="shared" ca="1" si="27"/>
        <v>11625.737398334351</v>
      </c>
      <c r="P126" s="1" cm="1">
        <f t="array" aca="1" ref="P126" ca="1">_xll.RiskUniform(Variables!J$19,Variables!L$19)</f>
        <v>19.426022909655387</v>
      </c>
      <c r="Q126" s="18">
        <f t="shared" ca="1" si="28"/>
        <v>11645.163421244008</v>
      </c>
      <c r="R126" s="17" t="str" cm="1">
        <f t="array" aca="1" ref="R126" ca="1">IF(A126&lt;=(FLOOR(INT(Variables!D$10) / _xll.RiskSimtable(Variables!D$13:D$14), 1)*_xll.RiskSimtable(Variables!D$13:D$14)),IF(R125=_xll.RiskSimtable(Variables!D$13:D$14),1,R125+1),"")</f>
        <v/>
      </c>
      <c r="S126" s="22" t="str">
        <f t="shared" ca="1" si="29"/>
        <v/>
      </c>
      <c r="T126" s="1" t="str">
        <f t="shared" ca="1" si="30"/>
        <v/>
      </c>
      <c r="U126" s="1" t="str" cm="1">
        <f t="array" aca="1" ref="U126" ca="1">IF(R126&lt;&gt;"",INDEX(T126:T233, MATCH(_xll.RiskSimtable(Variables!D$13:D$14),R126:R233,0))-T126,"")</f>
        <v/>
      </c>
      <c r="V126" s="1" t="str" cm="1">
        <f t="array" aca="1" ref="V126" ca="1">IF(R126&lt;&gt;"",IF(MOD(R126,_xll.RiskSimtable(Variables!D$13:D$14))=0,Variables!D$15,0),"")</f>
        <v/>
      </c>
      <c r="W126" s="1" t="str" cm="1">
        <f t="array" aca="1" ref="W126" ca="1">IF(R126&lt;&gt;"",IF(R126=_xll.RiskSimtable(Variables!D$13:D$14),T126+V126,0),"")</f>
        <v/>
      </c>
      <c r="X126" s="18" t="str" cm="1">
        <f t="array" aca="1" ref="X126" ca="1">IF(R126&lt;&gt;"",INDEX(W126:W225,MATCH(_xll.RiskSimtable(Variables!D$13:D$14),R126:R225,0)),"")</f>
        <v/>
      </c>
      <c r="Y126" s="22" t="str">
        <f t="shared" ca="1" si="31"/>
        <v/>
      </c>
      <c r="Z126" s="17" t="str" cm="1">
        <f t="array" aca="1" ref="Z126" ca="1">IF(R126&lt;&gt;"",IF(R126=1,_xll.RiskPert(Variables!J$21,Variables!K$21,Variables!L$21),0),"")</f>
        <v/>
      </c>
      <c r="AA126" s="1" t="str">
        <f t="shared" ca="1" si="32"/>
        <v/>
      </c>
      <c r="AB126" s="1" t="str" cm="1">
        <f t="array" aca="1" ref="AB126" ca="1">IF(R126&lt;&gt;"",_xll.RiskUniform(Variables!J$23,Variables!L$23),"")</f>
        <v/>
      </c>
      <c r="AC126" s="18" t="str">
        <f t="shared" ca="1" si="33"/>
        <v/>
      </c>
      <c r="AD126" s="24" t="str">
        <f ca="1">IF(R126&lt;&gt;"",IF(AC126&lt;Variables!D$9,AC126-C126,0),"")</f>
        <v/>
      </c>
      <c r="AE126" s="26" t="str">
        <f ca="1">IF(R126&lt;&gt;"",IF(AC126&lt;Variables!D$9,D126,0),"")</f>
        <v/>
      </c>
      <c r="AF126" s="26" t="str">
        <f ca="1">IF(R126&lt;&gt;"",IF(AC126&lt;Variables!D$9,I126,0),"")</f>
        <v/>
      </c>
      <c r="AG126" s="26" t="str">
        <f ca="1">IF(R126&lt;&gt;"",IF(AC126&lt;Variables!D$9,M126,0),"")</f>
        <v/>
      </c>
      <c r="AH126" s="26" t="str">
        <f ca="1">IF(R126&lt;&gt;"",IF(AC126&lt;Variables!D$9,S126,0),"")</f>
        <v/>
      </c>
      <c r="AI126" s="26" t="str">
        <f ca="1">IF(R126&lt;&gt;"",IF(AC126&lt;Variables!D$9,Y126,0),"")</f>
        <v/>
      </c>
      <c r="AJ126" s="26" t="str">
        <f t="shared" ca="1" si="34"/>
        <v/>
      </c>
      <c r="AK126" s="26">
        <f t="shared" ca="1" si="35"/>
        <v>0</v>
      </c>
      <c r="AL126" s="26">
        <f t="shared" ca="1" si="36"/>
        <v>0</v>
      </c>
      <c r="AM126" s="4" t="str">
        <f ca="1">IF(AND(R126&lt;"",AC126&lt;Variables!D$9),AC126/(7*24*60),"")</f>
        <v/>
      </c>
      <c r="AN126" s="11" t="str">
        <f t="shared" ca="1" si="37"/>
        <v/>
      </c>
      <c r="AO126" s="24" cm="1">
        <f t="array" aca="1" ref="AO126" ca="1">IF(R126&lt;&gt;"",_xll.RiskBinomial(1,Variables!D$16/100),0)</f>
        <v>0</v>
      </c>
    </row>
    <row r="127" spans="1:41" x14ac:dyDescent="0.35">
      <c r="A127" s="12">
        <v>98</v>
      </c>
      <c r="B127" s="17" cm="1">
        <f t="array" aca="1" ref="B127" ca="1">_xll.RiskExpon(Variables!M$8)</f>
        <v>223.39356533077398</v>
      </c>
      <c r="C127" s="18">
        <f t="shared" ca="1" si="19"/>
        <v>9969.8137936684889</v>
      </c>
      <c r="D127" s="22">
        <f t="shared" ca="1" si="20"/>
        <v>1509.7286961319733</v>
      </c>
      <c r="E127" s="17" cm="1">
        <f t="array" aca="1" ref="E127" ca="1">_xll.RiskPert(Variables!J$10,Variables!K$10,Variables!L$10)</f>
        <v>55.555262545658422</v>
      </c>
      <c r="F127" s="1">
        <f t="shared" ca="1" si="21"/>
        <v>11479.542489800462</v>
      </c>
      <c r="G127" s="1" cm="1">
        <f t="array" aca="1" ref="G127" ca="1">_xll.RiskUniform(Variables!J$12,Variables!L$12)</f>
        <v>66.052632289710914</v>
      </c>
      <c r="H127" s="18">
        <f t="shared" ca="1" si="22"/>
        <v>11545.595122090173</v>
      </c>
      <c r="I127" s="22">
        <f t="shared" ca="1" si="23"/>
        <v>0</v>
      </c>
      <c r="J127" s="17">
        <f t="shared" ca="1" si="24"/>
        <v>11545.595122090173</v>
      </c>
      <c r="K127" s="1" cm="1">
        <f t="array" aca="1" ref="K127" ca="1">_xll.RiskWeibull(Variables!J$14,Variables!K$14)</f>
        <v>104.57620404221156</v>
      </c>
      <c r="L127" s="18">
        <f t="shared" ca="1" si="25"/>
        <v>11650.171326132386</v>
      </c>
      <c r="M127" s="22">
        <f t="shared" ca="1" si="26"/>
        <v>92.343722290288497</v>
      </c>
      <c r="N127" s="17" cm="1">
        <f t="array" aca="1" ref="N127" ca="1">_xll.RiskGamma(Variables!J$16,1/Variables!L$16)</f>
        <v>92.343722290289023</v>
      </c>
      <c r="O127" s="1">
        <f t="shared" ca="1" si="27"/>
        <v>11742.515048422674</v>
      </c>
      <c r="P127" s="1" cm="1">
        <f t="array" aca="1" ref="P127" ca="1">_xll.RiskUniform(Variables!J$19,Variables!L$19)</f>
        <v>23.332343001962272</v>
      </c>
      <c r="Q127" s="18">
        <f t="shared" ca="1" si="28"/>
        <v>11765.847391424637</v>
      </c>
      <c r="R127" s="17" t="str" cm="1">
        <f t="array" aca="1" ref="R127" ca="1">IF(A127&lt;=(FLOOR(INT(Variables!D$10) / _xll.RiskSimtable(Variables!D$13:D$14), 1)*_xll.RiskSimtable(Variables!D$13:D$14)),IF(R126=_xll.RiskSimtable(Variables!D$13:D$14),1,R126+1),"")</f>
        <v/>
      </c>
      <c r="S127" s="22" t="str">
        <f t="shared" ca="1" si="29"/>
        <v/>
      </c>
      <c r="T127" s="1" t="str">
        <f t="shared" ca="1" si="30"/>
        <v/>
      </c>
      <c r="U127" s="1" t="str" cm="1">
        <f t="array" aca="1" ref="U127" ca="1">IF(R127&lt;&gt;"",INDEX(T127:T234, MATCH(_xll.RiskSimtable(Variables!D$13:D$14),R127:R234,0))-T127,"")</f>
        <v/>
      </c>
      <c r="V127" s="1" t="str" cm="1">
        <f t="array" aca="1" ref="V127" ca="1">IF(R127&lt;&gt;"",IF(MOD(R127,_xll.RiskSimtable(Variables!D$13:D$14))=0,Variables!D$15,0),"")</f>
        <v/>
      </c>
      <c r="W127" s="1" t="str" cm="1">
        <f t="array" aca="1" ref="W127" ca="1">IF(R127&lt;&gt;"",IF(R127=_xll.RiskSimtable(Variables!D$13:D$14),T127+V127,0),"")</f>
        <v/>
      </c>
      <c r="X127" s="18" t="str" cm="1">
        <f t="array" aca="1" ref="X127" ca="1">IF(R127&lt;&gt;"",INDEX(W127:W226,MATCH(_xll.RiskSimtable(Variables!D$13:D$14),R127:R226,0)),"")</f>
        <v/>
      </c>
      <c r="Y127" s="22" t="str">
        <f t="shared" ca="1" si="31"/>
        <v/>
      </c>
      <c r="Z127" s="17" t="str" cm="1">
        <f t="array" aca="1" ref="Z127" ca="1">IF(R127&lt;&gt;"",IF(R127=1,_xll.RiskPert(Variables!J$21,Variables!K$21,Variables!L$21),0),"")</f>
        <v/>
      </c>
      <c r="AA127" s="1" t="str">
        <f t="shared" ca="1" si="32"/>
        <v/>
      </c>
      <c r="AB127" s="1" t="str" cm="1">
        <f t="array" aca="1" ref="AB127" ca="1">IF(R127&lt;&gt;"",_xll.RiskUniform(Variables!J$23,Variables!L$23),"")</f>
        <v/>
      </c>
      <c r="AC127" s="18" t="str">
        <f t="shared" ca="1" si="33"/>
        <v/>
      </c>
      <c r="AD127" s="24" t="str">
        <f ca="1">IF(R127&lt;&gt;"",IF(AC127&lt;Variables!D$9,AC127-C127,0),"")</f>
        <v/>
      </c>
      <c r="AE127" s="26" t="str">
        <f ca="1">IF(R127&lt;&gt;"",IF(AC127&lt;Variables!D$9,D127,0),"")</f>
        <v/>
      </c>
      <c r="AF127" s="26" t="str">
        <f ca="1">IF(R127&lt;&gt;"",IF(AC127&lt;Variables!D$9,I127,0),"")</f>
        <v/>
      </c>
      <c r="AG127" s="26" t="str">
        <f ca="1">IF(R127&lt;&gt;"",IF(AC127&lt;Variables!D$9,M127,0),"")</f>
        <v/>
      </c>
      <c r="AH127" s="26" t="str">
        <f ca="1">IF(R127&lt;&gt;"",IF(AC127&lt;Variables!D$9,S127,0),"")</f>
        <v/>
      </c>
      <c r="AI127" s="26" t="str">
        <f ca="1">IF(R127&lt;&gt;"",IF(AC127&lt;Variables!D$9,Y127,0),"")</f>
        <v/>
      </c>
      <c r="AJ127" s="26" t="str">
        <f t="shared" ca="1" si="34"/>
        <v/>
      </c>
      <c r="AK127" s="26">
        <f t="shared" ca="1" si="35"/>
        <v>0</v>
      </c>
      <c r="AL127" s="26">
        <f t="shared" ca="1" si="36"/>
        <v>0</v>
      </c>
      <c r="AM127" s="4" t="str">
        <f ca="1">IF(AND(R127&lt;"",AC127&lt;Variables!D$9),AC127/(7*24*60),"")</f>
        <v/>
      </c>
      <c r="AN127" s="11" t="str">
        <f t="shared" ca="1" si="37"/>
        <v/>
      </c>
      <c r="AO127" s="24" cm="1">
        <f t="array" aca="1" ref="AO127" ca="1">IF(R127&lt;&gt;"",_xll.RiskBinomial(1,Variables!D$16/100),0)</f>
        <v>0</v>
      </c>
    </row>
    <row r="128" spans="1:41" x14ac:dyDescent="0.35">
      <c r="A128" s="12">
        <v>99</v>
      </c>
      <c r="B128" s="17" cm="1">
        <f t="array" aca="1" ref="B128" ca="1">_xll.RiskExpon(Variables!M$8)</f>
        <v>35.301813443435179</v>
      </c>
      <c r="C128" s="18">
        <f t="shared" ca="1" si="19"/>
        <v>10005.115607111924</v>
      </c>
      <c r="D128" s="22">
        <f t="shared" ca="1" si="20"/>
        <v>1587.8518289409476</v>
      </c>
      <c r="E128" s="17" cm="1">
        <f t="array" aca="1" ref="E128" ca="1">_xll.RiskPert(Variables!J$10,Variables!K$10,Variables!L$10)</f>
        <v>47.372313962697334</v>
      </c>
      <c r="F128" s="1">
        <f t="shared" ca="1" si="21"/>
        <v>11592.967436052872</v>
      </c>
      <c r="G128" s="1" cm="1">
        <f t="array" aca="1" ref="G128" ca="1">_xll.RiskUniform(Variables!J$12,Variables!L$12)</f>
        <v>52.965860514686234</v>
      </c>
      <c r="H128" s="18">
        <f t="shared" ca="1" si="22"/>
        <v>11645.933296567559</v>
      </c>
      <c r="I128" s="22">
        <f t="shared" ca="1" si="23"/>
        <v>0</v>
      </c>
      <c r="J128" s="17">
        <f t="shared" ca="1" si="24"/>
        <v>11645.933296567559</v>
      </c>
      <c r="K128" s="1" cm="1">
        <f t="array" aca="1" ref="K128" ca="1">_xll.RiskWeibull(Variables!J$14,Variables!K$14)</f>
        <v>113.95012992761484</v>
      </c>
      <c r="L128" s="18">
        <f t="shared" ca="1" si="25"/>
        <v>11759.883426495173</v>
      </c>
      <c r="M128" s="22">
        <f t="shared" ca="1" si="26"/>
        <v>134.66738067645383</v>
      </c>
      <c r="N128" s="17" cm="1">
        <f t="array" aca="1" ref="N128" ca="1">_xll.RiskGamma(Variables!J$16,1/Variables!L$16)</f>
        <v>134.66738067645468</v>
      </c>
      <c r="O128" s="1">
        <f t="shared" ca="1" si="27"/>
        <v>11894.550807171627</v>
      </c>
      <c r="P128" s="1" cm="1">
        <f t="array" aca="1" ref="P128" ca="1">_xll.RiskUniform(Variables!J$19,Variables!L$19)</f>
        <v>20.64414261989976</v>
      </c>
      <c r="Q128" s="18">
        <f t="shared" ca="1" si="28"/>
        <v>11915.194949791527</v>
      </c>
      <c r="R128" s="17" t="str" cm="1">
        <f t="array" aca="1" ref="R128" ca="1">IF(A128&lt;=(FLOOR(INT(Variables!D$10) / _xll.RiskSimtable(Variables!D$13:D$14), 1)*_xll.RiskSimtable(Variables!D$13:D$14)),IF(R127=_xll.RiskSimtable(Variables!D$13:D$14),1,R127+1),"")</f>
        <v/>
      </c>
      <c r="S128" s="22" t="str">
        <f t="shared" ca="1" si="29"/>
        <v/>
      </c>
      <c r="T128" s="1" t="str">
        <f t="shared" ca="1" si="30"/>
        <v/>
      </c>
      <c r="U128" s="1" t="str" cm="1">
        <f t="array" aca="1" ref="U128" ca="1">IF(R128&lt;&gt;"",INDEX(T128:T235, MATCH(_xll.RiskSimtable(Variables!D$13:D$14),R128:R235,0))-T128,"")</f>
        <v/>
      </c>
      <c r="V128" s="1" t="str" cm="1">
        <f t="array" aca="1" ref="V128" ca="1">IF(R128&lt;&gt;"",IF(MOD(R128,_xll.RiskSimtable(Variables!D$13:D$14))=0,Variables!D$15,0),"")</f>
        <v/>
      </c>
      <c r="W128" s="1" t="str" cm="1">
        <f t="array" aca="1" ref="W128" ca="1">IF(R128&lt;&gt;"",IF(R128=_xll.RiskSimtable(Variables!D$13:D$14),T128+V128,0),"")</f>
        <v/>
      </c>
      <c r="X128" s="18" t="str" cm="1">
        <f t="array" aca="1" ref="X128" ca="1">IF(R128&lt;&gt;"",INDEX(W128:W227,MATCH(_xll.RiskSimtable(Variables!D$13:D$14),R128:R227,0)),"")</f>
        <v/>
      </c>
      <c r="Y128" s="22" t="str">
        <f t="shared" ca="1" si="31"/>
        <v/>
      </c>
      <c r="Z128" s="17" t="str" cm="1">
        <f t="array" aca="1" ref="Z128" ca="1">IF(R128&lt;&gt;"",IF(R128=1,_xll.RiskPert(Variables!J$21,Variables!K$21,Variables!L$21),0),"")</f>
        <v/>
      </c>
      <c r="AA128" s="1" t="str">
        <f t="shared" ca="1" si="32"/>
        <v/>
      </c>
      <c r="AB128" s="1" t="str" cm="1">
        <f t="array" aca="1" ref="AB128" ca="1">IF(R128&lt;&gt;"",_xll.RiskUniform(Variables!J$23,Variables!L$23),"")</f>
        <v/>
      </c>
      <c r="AC128" s="18" t="str">
        <f t="shared" ca="1" si="33"/>
        <v/>
      </c>
      <c r="AD128" s="24" t="str">
        <f ca="1">IF(R128&lt;&gt;"",IF(AC128&lt;Variables!D$9,AC128-C128,0),"")</f>
        <v/>
      </c>
      <c r="AE128" s="26" t="str">
        <f ca="1">IF(R128&lt;&gt;"",IF(AC128&lt;Variables!D$9,D128,0),"")</f>
        <v/>
      </c>
      <c r="AF128" s="26" t="str">
        <f ca="1">IF(R128&lt;&gt;"",IF(AC128&lt;Variables!D$9,I128,0),"")</f>
        <v/>
      </c>
      <c r="AG128" s="26" t="str">
        <f ca="1">IF(R128&lt;&gt;"",IF(AC128&lt;Variables!D$9,M128,0),"")</f>
        <v/>
      </c>
      <c r="AH128" s="26" t="str">
        <f ca="1">IF(R128&lt;&gt;"",IF(AC128&lt;Variables!D$9,S128,0),"")</f>
        <v/>
      </c>
      <c r="AI128" s="26" t="str">
        <f ca="1">IF(R128&lt;&gt;"",IF(AC128&lt;Variables!D$9,Y128,0),"")</f>
        <v/>
      </c>
      <c r="AJ128" s="26" t="str">
        <f t="shared" ca="1" si="34"/>
        <v/>
      </c>
      <c r="AK128" s="26">
        <f t="shared" ca="1" si="35"/>
        <v>0</v>
      </c>
      <c r="AL128" s="26">
        <f t="shared" ca="1" si="36"/>
        <v>0</v>
      </c>
      <c r="AM128" s="4" t="str">
        <f ca="1">IF(AND(R128&lt;"",AC128&lt;Variables!D$9),AC128/(7*24*60),"")</f>
        <v/>
      </c>
      <c r="AN128" s="11" t="str">
        <f t="shared" ca="1" si="37"/>
        <v/>
      </c>
      <c r="AO128" s="24" cm="1">
        <f t="array" aca="1" ref="AO128" ca="1">IF(R128&lt;&gt;"",_xll.RiskBinomial(1,Variables!D$16/100),0)</f>
        <v>0</v>
      </c>
    </row>
    <row r="129" spans="1:41" ht="15" thickBot="1" x14ac:dyDescent="0.4">
      <c r="A129" s="12">
        <v>100</v>
      </c>
      <c r="B129" s="17" cm="1">
        <f t="array" aca="1" ref="B129" ca="1">_xll.RiskExpon(Variables!M$8)</f>
        <v>56.916980833849451</v>
      </c>
      <c r="C129" s="20">
        <f t="shared" ca="1" si="19"/>
        <v>10062.032587945774</v>
      </c>
      <c r="D129" s="22">
        <f t="shared" ca="1" si="20"/>
        <v>1628.306694278981</v>
      </c>
      <c r="E129" s="17" cm="1">
        <f t="array" aca="1" ref="E129" ca="1">_xll.RiskPert(Variables!J$10,Variables!K$10,Variables!L$10)</f>
        <v>44.405985657195778</v>
      </c>
      <c r="F129" s="1">
        <f t="shared" ca="1" si="21"/>
        <v>11690.339282224755</v>
      </c>
      <c r="G129" s="1" cm="1">
        <f t="array" aca="1" ref="G129" ca="1">_xll.RiskUniform(Variables!J$12,Variables!L$12)</f>
        <v>65.504454933141332</v>
      </c>
      <c r="H129" s="18">
        <f t="shared" ca="1" si="22"/>
        <v>11755.843737157897</v>
      </c>
      <c r="I129" s="22">
        <f t="shared" ca="1" si="23"/>
        <v>0</v>
      </c>
      <c r="J129" s="17">
        <f t="shared" ca="1" si="24"/>
        <v>11755.843737157897</v>
      </c>
      <c r="K129" s="1" cm="1">
        <f t="array" aca="1" ref="K129" ca="1">_xll.RiskWeibull(Variables!J$14,Variables!K$14)</f>
        <v>117.42526634345876</v>
      </c>
      <c r="L129" s="18">
        <f t="shared" ca="1" si="25"/>
        <v>11873.269003501355</v>
      </c>
      <c r="M129" s="22">
        <f t="shared" ca="1" si="26"/>
        <v>87.494817724824316</v>
      </c>
      <c r="N129" s="17" cm="1">
        <f t="array" aca="1" ref="N129" ca="1">_xll.RiskGamma(Variables!J$16,1/Variables!L$16)</f>
        <v>87.494817724824799</v>
      </c>
      <c r="O129" s="1">
        <f t="shared" ca="1" si="27"/>
        <v>11960.763821226179</v>
      </c>
      <c r="P129" s="1" cm="1">
        <f t="array" aca="1" ref="P129" ca="1">_xll.RiskUniform(Variables!J$19,Variables!L$19)</f>
        <v>18.256486718833845</v>
      </c>
      <c r="Q129" s="18">
        <f t="shared" ca="1" si="28"/>
        <v>11979.020307945013</v>
      </c>
      <c r="R129" s="17" t="str" cm="1">
        <f t="array" aca="1" ref="R129" ca="1">IF(A129&lt;=(FLOOR(INT(Variables!D$10) / _xll.RiskSimtable(Variables!D$13:D$14), 1)*_xll.RiskSimtable(Variables!D$13:D$14)),IF(R128=_xll.RiskSimtable(Variables!D$13:D$14),1,R128+1),"")</f>
        <v/>
      </c>
      <c r="S129" s="22" t="str">
        <f t="shared" ca="1" si="29"/>
        <v/>
      </c>
      <c r="T129" s="1" t="str">
        <f t="shared" ca="1" si="30"/>
        <v/>
      </c>
      <c r="U129" s="1" t="str" cm="1">
        <f t="array" aca="1" ref="U129" ca="1">IF(R129&lt;&gt;"",INDEX(T129:T236, MATCH(_xll.RiskSimtable(Variables!D$13:D$14),R129:R236,0))-T129,"")</f>
        <v/>
      </c>
      <c r="V129" s="1" t="str" cm="1">
        <f t="array" aca="1" ref="V129" ca="1">IF(R129&lt;&gt;"",IF(MOD(R129,_xll.RiskSimtable(Variables!D$13:D$14))=0,Variables!D$15,0),"")</f>
        <v/>
      </c>
      <c r="W129" s="1" t="str" cm="1">
        <f t="array" aca="1" ref="W129" ca="1">IF(R129&lt;&gt;"",IF(R129=_xll.RiskSimtable(Variables!D$13:D$14),T129+V129,0),"")</f>
        <v/>
      </c>
      <c r="X129" s="18" t="str" cm="1">
        <f t="array" aca="1" ref="X129" ca="1">IF(R129&lt;&gt;"",INDEX(W129:W228,MATCH(_xll.RiskSimtable(Variables!D$13:D$14),R129:R228,0)),"")</f>
        <v/>
      </c>
      <c r="Y129" s="22" t="str">
        <f t="shared" ca="1" si="31"/>
        <v/>
      </c>
      <c r="Z129" s="17" t="str" cm="1">
        <f t="array" aca="1" ref="Z129" ca="1">IF(R129&lt;&gt;"",IF(R129=1,_xll.RiskPert(Variables!J$21,Variables!K$21,Variables!L$21),0),"")</f>
        <v/>
      </c>
      <c r="AA129" s="1" t="str">
        <f t="shared" ca="1" si="32"/>
        <v/>
      </c>
      <c r="AB129" s="1" t="str" cm="1">
        <f t="array" aca="1" ref="AB129" ca="1">IF(R129&lt;&gt;"",_xll.RiskUniform(Variables!J$23,Variables!L$23),"")</f>
        <v/>
      </c>
      <c r="AC129" s="18" t="str">
        <f t="shared" ca="1" si="33"/>
        <v/>
      </c>
      <c r="AD129" s="24" t="str">
        <f ca="1">IF(R129&lt;&gt;"",IF(AC129&lt;Variables!D$9,AC129-C129,0),"")</f>
        <v/>
      </c>
      <c r="AE129" s="26" t="str">
        <f ca="1">IF(R129&lt;&gt;"",IF(AC129&lt;Variables!D$9,D129,0),"")</f>
        <v/>
      </c>
      <c r="AF129" s="26" t="str">
        <f ca="1">IF(R129&lt;&gt;"",IF(AC129&lt;Variables!D$9,I129,0),"")</f>
        <v/>
      </c>
      <c r="AG129" s="26" t="str">
        <f ca="1">IF(R129&lt;&gt;"",IF(AC129&lt;Variables!D$9,M129,0),"")</f>
        <v/>
      </c>
      <c r="AH129" s="26" t="str">
        <f ca="1">IF(R129&lt;&gt;"",IF(AC129&lt;Variables!D$9,S129,0),"")</f>
        <v/>
      </c>
      <c r="AI129" s="26" t="str">
        <f ca="1">IF(R129&lt;&gt;"",IF(AC129&lt;Variables!D$9,Y129,0),"")</f>
        <v/>
      </c>
      <c r="AJ129" s="26" t="str">
        <f t="shared" ca="1" si="34"/>
        <v/>
      </c>
      <c r="AK129" s="26">
        <f t="shared" ca="1" si="35"/>
        <v>0</v>
      </c>
      <c r="AL129" s="26">
        <f t="shared" ca="1" si="36"/>
        <v>0</v>
      </c>
      <c r="AM129" s="4" t="str">
        <f ca="1">IF(AND(R129&lt;"",AC129&lt;Variables!D$9),AC129/(7*24*60),"")</f>
        <v/>
      </c>
      <c r="AN129" s="11" t="str">
        <f t="shared" ca="1" si="37"/>
        <v/>
      </c>
      <c r="AO129" s="101" cm="1">
        <f t="array" aca="1" ref="AO129" ca="1">IF(R129&lt;&gt;"",_xll.RiskBinomial(1,Variables!D$16/100),0)</f>
        <v>0</v>
      </c>
    </row>
  </sheetData>
  <mergeCells count="40">
    <mergeCell ref="A1:XFD1"/>
    <mergeCell ref="A13:C13"/>
    <mergeCell ref="A14:C14"/>
    <mergeCell ref="A15:C15"/>
    <mergeCell ref="A16:C16"/>
    <mergeCell ref="A3:E3"/>
    <mergeCell ref="A5:C5"/>
    <mergeCell ref="A6:C6"/>
    <mergeCell ref="A7:C7"/>
    <mergeCell ref="A4:H4"/>
    <mergeCell ref="A8:C8"/>
    <mergeCell ref="A9:C9"/>
    <mergeCell ref="A10:C10"/>
    <mergeCell ref="A12:H12"/>
    <mergeCell ref="A27:A28"/>
    <mergeCell ref="B27:C27"/>
    <mergeCell ref="D27:D28"/>
    <mergeCell ref="A22:C22"/>
    <mergeCell ref="A17:C17"/>
    <mergeCell ref="A19:C19"/>
    <mergeCell ref="A20:C20"/>
    <mergeCell ref="A21:C21"/>
    <mergeCell ref="A24:F24"/>
    <mergeCell ref="E27:H27"/>
    <mergeCell ref="I27:I28"/>
    <mergeCell ref="J27:L27"/>
    <mergeCell ref="M27:M28"/>
    <mergeCell ref="N27:Q27"/>
    <mergeCell ref="AM27:AN27"/>
    <mergeCell ref="R27:R28"/>
    <mergeCell ref="S27:S28"/>
    <mergeCell ref="T27:X27"/>
    <mergeCell ref="Y27:Y28"/>
    <mergeCell ref="Z27:AC27"/>
    <mergeCell ref="AD27:AD28"/>
    <mergeCell ref="AE27:AJ27"/>
    <mergeCell ref="AK27:AL27"/>
    <mergeCell ref="AK26:AL26"/>
    <mergeCell ref="AO27:AO28"/>
    <mergeCell ref="AM26:AN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7277-B199-49EC-8563-166ADD9F851B}">
  <dimension ref="A1:AO129"/>
  <sheetViews>
    <sheetView workbookViewId="0">
      <selection sqref="A1:XFD1"/>
    </sheetView>
  </sheetViews>
  <sheetFormatPr defaultRowHeight="14.5" x14ac:dyDescent="0.35"/>
  <cols>
    <col min="1" max="1" width="9.453125" bestFit="1" customWidth="1"/>
    <col min="2" max="2" width="17.26953125" bestFit="1" customWidth="1"/>
    <col min="3" max="3" width="18" customWidth="1"/>
    <col min="4" max="4" width="15.81640625" bestFit="1" customWidth="1"/>
    <col min="5" max="5" width="19" bestFit="1" customWidth="1"/>
    <col min="6" max="6" width="12" bestFit="1" customWidth="1"/>
    <col min="7" max="7" width="12.81640625" bestFit="1" customWidth="1"/>
    <col min="8" max="8" width="12" bestFit="1" customWidth="1"/>
    <col min="9" max="9" width="12.7265625" bestFit="1" customWidth="1"/>
    <col min="10" max="10" width="12" bestFit="1" customWidth="1"/>
    <col min="11" max="11" width="12.453125" bestFit="1" customWidth="1"/>
    <col min="12" max="12" width="12" bestFit="1" customWidth="1"/>
    <col min="13" max="13" width="12.453125" bestFit="1" customWidth="1"/>
    <col min="14" max="15" width="12" bestFit="1" customWidth="1"/>
    <col min="16" max="16" width="12.81640625" bestFit="1" customWidth="1"/>
    <col min="17" max="17" width="12" bestFit="1" customWidth="1"/>
    <col min="18" max="18" width="14.7265625" bestFit="1" customWidth="1"/>
    <col min="19" max="19" width="12.7265625" bestFit="1" customWidth="1"/>
    <col min="20" max="20" width="12" bestFit="1" customWidth="1"/>
    <col min="21" max="21" width="14.7265625" bestFit="1" customWidth="1"/>
    <col min="22" max="22" width="12.81640625" bestFit="1" customWidth="1"/>
    <col min="23" max="24" width="12" bestFit="1" customWidth="1"/>
    <col min="25" max="25" width="12.453125" bestFit="1" customWidth="1"/>
    <col min="26" max="27" width="12" bestFit="1" customWidth="1"/>
    <col min="28" max="28" width="12.81640625" bestFit="1" customWidth="1"/>
    <col min="29" max="29" width="12" bestFit="1" customWidth="1"/>
    <col min="30" max="30" width="20.26953125" bestFit="1" customWidth="1"/>
    <col min="31" max="31" width="8.26953125" bestFit="1" customWidth="1"/>
    <col min="32" max="32" width="6.7265625" bestFit="1" customWidth="1"/>
    <col min="33" max="33" width="9.453125" bestFit="1" customWidth="1"/>
    <col min="34" max="34" width="9.1796875" bestFit="1" customWidth="1"/>
    <col min="35" max="36" width="11.81640625" bestFit="1" customWidth="1"/>
    <col min="37" max="37" width="23.1796875" bestFit="1" customWidth="1"/>
    <col min="38" max="38" width="14.453125" bestFit="1" customWidth="1"/>
    <col min="39" max="39" width="15.81640625" bestFit="1" customWidth="1"/>
    <col min="40" max="40" width="16.453125" bestFit="1" customWidth="1"/>
    <col min="41" max="41" width="12.453125" bestFit="1" customWidth="1"/>
  </cols>
  <sheetData>
    <row r="1" spans="1:8" s="79" customFormat="1" ht="25" x14ac:dyDescent="0.5">
      <c r="A1" s="79" t="s">
        <v>66</v>
      </c>
    </row>
    <row r="3" spans="1:8" ht="23.5" x14ac:dyDescent="0.55000000000000004">
      <c r="A3" s="54" t="s">
        <v>136</v>
      </c>
      <c r="B3" s="54"/>
      <c r="C3" s="54"/>
      <c r="D3" s="54"/>
      <c r="E3" s="54"/>
    </row>
    <row r="4" spans="1:8" x14ac:dyDescent="0.35">
      <c r="A4" s="59" t="s">
        <v>127</v>
      </c>
      <c r="B4" s="59"/>
      <c r="C4" s="59"/>
      <c r="D4" s="59"/>
      <c r="E4" s="59"/>
      <c r="F4" s="59"/>
      <c r="G4" s="59"/>
      <c r="H4" s="59"/>
    </row>
    <row r="5" spans="1:8" x14ac:dyDescent="0.35">
      <c r="A5" s="59" t="s">
        <v>108</v>
      </c>
      <c r="B5" s="59"/>
      <c r="C5" s="59"/>
      <c r="D5" s="7" t="s">
        <v>102</v>
      </c>
      <c r="E5" s="7" t="s">
        <v>103</v>
      </c>
      <c r="F5" s="7" t="s">
        <v>106</v>
      </c>
      <c r="G5" s="7" t="s">
        <v>107</v>
      </c>
      <c r="H5" s="7" t="s">
        <v>58</v>
      </c>
    </row>
    <row r="6" spans="1:8" x14ac:dyDescent="0.35">
      <c r="A6" s="76" t="s">
        <v>128</v>
      </c>
      <c r="B6" s="76"/>
      <c r="C6" s="76"/>
      <c r="D6" s="1" cm="1">
        <f t="array" aca="1" ref="D6" ca="1">_xll.RiskOutput("Mean CSI travel time")+IF(D14&gt;0,SUM(AE30:AE129)/D14,0)</f>
        <v>421.16620986678168</v>
      </c>
      <c r="E6" s="1" cm="1">
        <f t="array" aca="1" ref="E6" ca="1">_xll.RiskMean(D6)</f>
        <v>421.16620986678168</v>
      </c>
      <c r="F6" s="1" cm="1">
        <f t="array" aca="1" ref="F6" ca="1">_xll.RiskPercentile(D6,0.05)</f>
        <v>421.16620986678168</v>
      </c>
      <c r="G6" s="1" cm="1">
        <f t="array" aca="1" ref="G6" ca="1">_xll.RiskPercentile(D6,0.95)</f>
        <v>421.16620986678168</v>
      </c>
      <c r="H6" s="1" t="s">
        <v>7</v>
      </c>
    </row>
    <row r="7" spans="1:8" x14ac:dyDescent="0.35">
      <c r="A7" s="76" t="s">
        <v>129</v>
      </c>
      <c r="B7" s="76"/>
      <c r="C7" s="76"/>
      <c r="D7" s="1" cm="1">
        <f t="array" aca="1" ref="D7" ca="1">_xll.RiskOutput("Mean Technician waiting time")+IF(D14&gt;0,SUM(AG30:AG129)/D14,0)</f>
        <v>109.1699194789806</v>
      </c>
      <c r="E7" s="1" cm="1">
        <f t="array" aca="1" ref="E7" ca="1">_xll.RiskMean(D7)</f>
        <v>109.1699194789806</v>
      </c>
      <c r="F7" s="1" cm="1">
        <f t="array" aca="1" ref="F7" ca="1">_xll.RiskPercentile(D7,0.05)</f>
        <v>109.1699194789806</v>
      </c>
      <c r="G7" s="1" cm="1">
        <f t="array" aca="1" ref="G7" ca="1">_xll.RiskPercentile(D7,0.95)</f>
        <v>109.1699194789806</v>
      </c>
      <c r="H7" s="1" t="s">
        <v>7</v>
      </c>
    </row>
    <row r="8" spans="1:8" x14ac:dyDescent="0.35">
      <c r="A8" s="76" t="s">
        <v>130</v>
      </c>
      <c r="B8" s="76"/>
      <c r="C8" s="76"/>
      <c r="D8" s="1" cm="1">
        <f t="array" aca="1" ref="D8" ca="1">_xll.RiskOutput("Mean sequencer queuing time")+IF(D14&gt;0,SUM(AH30:AH129)/D14,0)</f>
        <v>398.09738449128491</v>
      </c>
      <c r="E8" s="1" cm="1">
        <f t="array" aca="1" ref="E8" ca="1">_xll.RiskMean(D8)</f>
        <v>398.09738449128491</v>
      </c>
      <c r="F8" s="1" cm="1">
        <f t="array" aca="1" ref="F8" ca="1">_xll.RiskPercentile(D8,0.05)</f>
        <v>398.09738449128491</v>
      </c>
      <c r="G8" s="1" cm="1">
        <f t="array" aca="1" ref="G8" ca="1">_xll.RiskPercentile(D8,0.95)</f>
        <v>398.09738449128491</v>
      </c>
      <c r="H8" s="1" t="s">
        <v>7</v>
      </c>
    </row>
    <row r="9" spans="1:8" x14ac:dyDescent="0.35">
      <c r="A9" s="76" t="s">
        <v>131</v>
      </c>
      <c r="B9" s="76"/>
      <c r="C9" s="76"/>
      <c r="D9" s="1" cm="1">
        <f t="array" aca="1" ref="D9" ca="1">_xll.RiskOutput("Mean researcher waiting time")+IF(D14&gt;0,SUM(AI30:AI129)/D14,0)</f>
        <v>185.11148811558098</v>
      </c>
      <c r="E9" s="1" cm="1">
        <f t="array" aca="1" ref="E9" ca="1">_xll.RiskMean(D9)</f>
        <v>185.11148811558098</v>
      </c>
      <c r="F9" s="1" cm="1">
        <f t="array" aca="1" ref="F9" ca="1">_xll.RiskPercentile(D9,0.05)</f>
        <v>185.11148811558098</v>
      </c>
      <c r="G9" s="1" cm="1">
        <f t="array" aca="1" ref="G9" ca="1">_xll.RiskPercentile(D9,0.95)</f>
        <v>185.11148811558098</v>
      </c>
      <c r="H9" s="1" t="s">
        <v>7</v>
      </c>
    </row>
    <row r="10" spans="1:8" x14ac:dyDescent="0.35">
      <c r="A10" s="76" t="s">
        <v>105</v>
      </c>
      <c r="B10" s="76"/>
      <c r="C10" s="76"/>
      <c r="D10" s="1">
        <f ca="1">SUM(D6:D9)</f>
        <v>1113.5450019526284</v>
      </c>
      <c r="E10" s="1">
        <f ca="1">SUM(E6:E9)</f>
        <v>1113.5450019526284</v>
      </c>
      <c r="F10" s="1" cm="1">
        <f t="array" aca="1" ref="F10" ca="1">_xll.RiskPercentile(D10,0.05)</f>
        <v>1113.5450019526284</v>
      </c>
      <c r="G10" s="1" cm="1">
        <f t="array" aca="1" ref="G10" ca="1">_xll.RiskPercentile(D10,0.95)</f>
        <v>1113.5450019526284</v>
      </c>
      <c r="H10" s="1" t="s">
        <v>7</v>
      </c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59" t="s">
        <v>99</v>
      </c>
      <c r="B12" s="59"/>
      <c r="C12" s="59"/>
      <c r="D12" s="59"/>
      <c r="E12" s="59"/>
      <c r="F12" s="59"/>
      <c r="G12" s="59"/>
      <c r="H12" s="59"/>
    </row>
    <row r="13" spans="1:8" x14ac:dyDescent="0.35">
      <c r="A13" s="59" t="s">
        <v>109</v>
      </c>
      <c r="B13" s="59"/>
      <c r="C13" s="59"/>
      <c r="D13" s="38" t="s">
        <v>110</v>
      </c>
      <c r="E13" s="38" t="s">
        <v>28</v>
      </c>
      <c r="F13" s="38" t="s">
        <v>106</v>
      </c>
      <c r="G13" s="38" t="s">
        <v>107</v>
      </c>
      <c r="H13" s="38" t="s">
        <v>21</v>
      </c>
    </row>
    <row r="14" spans="1:8" x14ac:dyDescent="0.35">
      <c r="A14" s="76" t="s">
        <v>100</v>
      </c>
      <c r="B14" s="76"/>
      <c r="C14" s="76"/>
      <c r="D14" s="1" cm="1">
        <f t="array" aca="1" ref="D14" ca="1">_xll.RiskOutput("Mean Samples processed in one week")+FLOOR(SUM(AN30:AN129),Variables!D$13)</f>
        <v>72</v>
      </c>
      <c r="E14" s="1" cm="1">
        <f t="array" aca="1" ref="E14" ca="1">_xll.RiskMean(D14)</f>
        <v>72</v>
      </c>
      <c r="F14" s="1" cm="1">
        <f t="array" aca="1" ref="F14" ca="1">_xll.RiskPercentile(D14,0.05)</f>
        <v>72</v>
      </c>
      <c r="G14" s="1" cm="1">
        <f t="array" aca="1" ref="G14" ca="1">_xll.RiskPercentile(D14,0.95)</f>
        <v>72</v>
      </c>
      <c r="H14" s="1" t="s">
        <v>16</v>
      </c>
    </row>
    <row r="15" spans="1:8" x14ac:dyDescent="0.35">
      <c r="A15" s="76" t="s">
        <v>101</v>
      </c>
      <c r="B15" s="76"/>
      <c r="C15" s="76"/>
      <c r="D15" s="1" cm="1">
        <f t="array" aca="1" ref="D15" ca="1">_xll.RiskOutput("Mean Samples matched to DNA database in one week")+SUM(AO30:AO129)</f>
        <v>4</v>
      </c>
      <c r="E15" s="1" cm="1">
        <f t="array" aca="1" ref="E15" ca="1">_xll.RiskMean(D15)</f>
        <v>4</v>
      </c>
      <c r="F15" s="1" cm="1">
        <f t="array" aca="1" ref="F15" ca="1">_xll.RiskPercentile(D15,0.05)</f>
        <v>4</v>
      </c>
      <c r="G15" s="1" cm="1">
        <f t="array" aca="1" ref="G15" ca="1">_xll.RiskPercentile(D15,0.95)</f>
        <v>4</v>
      </c>
      <c r="H15" s="1" t="s">
        <v>16</v>
      </c>
    </row>
    <row r="16" spans="1:8" x14ac:dyDescent="0.35">
      <c r="A16" s="76"/>
      <c r="B16" s="76"/>
      <c r="C16" s="76"/>
      <c r="D16" s="1"/>
      <c r="E16" s="1"/>
      <c r="F16" s="1"/>
      <c r="G16" s="1"/>
      <c r="H16" s="1"/>
    </row>
    <row r="17" spans="1:41" x14ac:dyDescent="0.35">
      <c r="A17" s="76" t="s">
        <v>104</v>
      </c>
      <c r="B17" s="76"/>
      <c r="C17" s="76"/>
      <c r="D17" s="1" cm="1">
        <f t="array" aca="1" ref="D17" ca="1">_xll.RiskOutput("Mean Time to process a sample")+IF(D14&gt;0,SUM(AD30:AD129)/D14,0)</f>
        <v>1434.4873802725842</v>
      </c>
      <c r="E17" s="1" cm="1">
        <f t="array" aca="1" ref="E17" ca="1">_xll.RiskMean(D17)</f>
        <v>1434.4873802725842</v>
      </c>
      <c r="F17" s="1" cm="1">
        <f t="array" aca="1" ref="F17" ca="1">_xll.RiskPercentile(D17,0.05)</f>
        <v>1434.4873802725842</v>
      </c>
      <c r="G17" s="1" cm="1">
        <f t="array" aca="1" ref="G17" ca="1">_xll.RiskPercentile(D17,0.95)</f>
        <v>1434.4873802725842</v>
      </c>
      <c r="H17" s="1" t="s">
        <v>7</v>
      </c>
    </row>
    <row r="18" spans="1:41" x14ac:dyDescent="0.35">
      <c r="A18" s="1"/>
      <c r="B18" s="1"/>
      <c r="C18" s="1"/>
      <c r="D18" s="1"/>
      <c r="E18" s="1"/>
      <c r="F18" s="1"/>
      <c r="G18" s="1"/>
      <c r="H18" s="1"/>
    </row>
    <row r="19" spans="1:41" x14ac:dyDescent="0.35">
      <c r="A19" s="59" t="s">
        <v>115</v>
      </c>
      <c r="B19" s="59"/>
      <c r="C19" s="59"/>
      <c r="D19" s="7" t="s">
        <v>29</v>
      </c>
      <c r="E19" s="38" t="s">
        <v>28</v>
      </c>
      <c r="F19" s="38" t="s">
        <v>106</v>
      </c>
      <c r="G19" s="38" t="s">
        <v>107</v>
      </c>
      <c r="H19" s="7" t="s">
        <v>21</v>
      </c>
    </row>
    <row r="20" spans="1:41" x14ac:dyDescent="0.35">
      <c r="A20" s="76" t="s">
        <v>148</v>
      </c>
      <c r="B20" s="76"/>
      <c r="C20" s="76"/>
      <c r="D20" s="1" cm="1">
        <f t="array" aca="1" ref="D20" ca="1">_xll.RiskOutput("Percentage of Samples processed in under 24 hours")+SUM(AL29:AL129)</f>
        <v>39</v>
      </c>
      <c r="E20" s="1" cm="1">
        <f t="array" aca="1" ref="E20" ca="1">_xll.RiskMean(D20)</f>
        <v>39</v>
      </c>
      <c r="F20" s="1" cm="1">
        <f t="array" aca="1" ref="F20" ca="1">_xll.RiskPercentile(D20,0.05)</f>
        <v>39</v>
      </c>
      <c r="G20" s="1" cm="1">
        <f t="array" aca="1" ref="G20" ca="1">_xll.RiskPercentile(D20,0.95)</f>
        <v>39</v>
      </c>
      <c r="H20" s="1" t="s">
        <v>16</v>
      </c>
    </row>
    <row r="21" spans="1:41" x14ac:dyDescent="0.35">
      <c r="A21" s="76" t="s">
        <v>149</v>
      </c>
      <c r="B21" s="76"/>
      <c r="C21" s="76"/>
      <c r="D21" s="1" cm="1">
        <f t="array" aca="1" ref="D21" ca="1">_xll.RiskOutput("Percentage of Samples processed in under 24 hours")+IF(D14&lt;&gt;0,(D20/D14)*100,0)</f>
        <v>54.166666666666664</v>
      </c>
      <c r="E21" s="1" cm="1">
        <f t="array" aca="1" ref="E21" ca="1">_xll.RiskMean(D21)</f>
        <v>54.166666666666664</v>
      </c>
      <c r="F21" s="1" cm="1">
        <f t="array" aca="1" ref="F21" ca="1">_xll.RiskPercentile(D21,0.05)</f>
        <v>54.166666666666664</v>
      </c>
      <c r="G21" s="1" cm="1">
        <f t="array" aca="1" ref="G21" ca="1">_xll.RiskPercentile(D21,0.95)</f>
        <v>54.166666666666664</v>
      </c>
      <c r="H21" s="1" t="s">
        <v>82</v>
      </c>
    </row>
    <row r="22" spans="1:41" x14ac:dyDescent="0.35">
      <c r="A22" s="76" t="s">
        <v>150</v>
      </c>
      <c r="B22" s="76"/>
      <c r="C22" s="76"/>
      <c r="D22" s="1">
        <v>31.3</v>
      </c>
      <c r="E22" s="1"/>
      <c r="F22" s="1"/>
      <c r="G22" s="1"/>
      <c r="H22" s="1" t="s">
        <v>82</v>
      </c>
    </row>
    <row r="24" spans="1:41" ht="23.5" x14ac:dyDescent="0.55000000000000004">
      <c r="A24" s="54" t="s">
        <v>160</v>
      </c>
      <c r="B24" s="54"/>
      <c r="C24" s="54"/>
      <c r="D24" s="54"/>
      <c r="E24" s="54"/>
      <c r="F24" s="54"/>
    </row>
    <row r="25" spans="1:41" ht="23.5" x14ac:dyDescent="0.55000000000000004">
      <c r="A25" s="43"/>
      <c r="B25" s="43"/>
      <c r="C25" s="43"/>
      <c r="D25" s="43"/>
      <c r="E25" s="43"/>
      <c r="F25" s="43"/>
    </row>
    <row r="26" spans="1:41" s="47" customFormat="1" ht="17" thickBot="1" x14ac:dyDescent="0.4">
      <c r="A26" s="84" t="s">
        <v>67</v>
      </c>
      <c r="B26" s="82" t="s">
        <v>113</v>
      </c>
      <c r="C26" s="83" t="s">
        <v>118</v>
      </c>
      <c r="D26" s="84" t="s">
        <v>117</v>
      </c>
      <c r="E26" s="83" t="s">
        <v>119</v>
      </c>
      <c r="F26" s="83" t="s">
        <v>120</v>
      </c>
      <c r="G26" s="83" t="s">
        <v>74</v>
      </c>
      <c r="H26" s="83" t="s">
        <v>121</v>
      </c>
      <c r="I26" s="84" t="s">
        <v>122</v>
      </c>
      <c r="J26" s="84" t="s">
        <v>133</v>
      </c>
      <c r="K26" s="83" t="s">
        <v>75</v>
      </c>
      <c r="L26" s="84" t="s">
        <v>156</v>
      </c>
      <c r="M26" s="84" t="s">
        <v>123</v>
      </c>
      <c r="N26" s="83" t="s">
        <v>188</v>
      </c>
      <c r="O26" s="84" t="s">
        <v>157</v>
      </c>
      <c r="P26" s="83" t="s">
        <v>132</v>
      </c>
      <c r="Q26" s="84" t="s">
        <v>158</v>
      </c>
      <c r="R26" s="83" t="s">
        <v>189</v>
      </c>
      <c r="S26" s="84" t="s">
        <v>124</v>
      </c>
      <c r="T26" s="83" t="s">
        <v>190</v>
      </c>
      <c r="U26" s="83" t="s">
        <v>191</v>
      </c>
      <c r="V26" s="83" t="s">
        <v>73</v>
      </c>
      <c r="W26" s="83" t="s">
        <v>192</v>
      </c>
      <c r="X26" s="83" t="s">
        <v>193</v>
      </c>
      <c r="Y26" s="84" t="s">
        <v>125</v>
      </c>
      <c r="Z26" s="83" t="s">
        <v>141</v>
      </c>
      <c r="AA26" s="83" t="s">
        <v>194</v>
      </c>
      <c r="AB26" s="83" t="s">
        <v>72</v>
      </c>
      <c r="AC26" s="83" t="s">
        <v>195</v>
      </c>
      <c r="AD26" s="84" t="s">
        <v>151</v>
      </c>
      <c r="AE26" s="84" t="s">
        <v>117</v>
      </c>
      <c r="AF26" s="84" t="s">
        <v>122</v>
      </c>
      <c r="AG26" s="84" t="s">
        <v>123</v>
      </c>
      <c r="AH26" s="84" t="s">
        <v>124</v>
      </c>
      <c r="AI26" s="84" t="s">
        <v>125</v>
      </c>
      <c r="AJ26" s="84" t="s">
        <v>187</v>
      </c>
      <c r="AK26" s="85" t="s">
        <v>184</v>
      </c>
      <c r="AL26" s="85"/>
      <c r="AM26" s="85" t="s">
        <v>185</v>
      </c>
      <c r="AN26" s="85"/>
      <c r="AO26" s="84" t="s">
        <v>186</v>
      </c>
    </row>
    <row r="27" spans="1:41" s="30" customFormat="1" ht="15.75" customHeight="1" x14ac:dyDescent="0.35">
      <c r="A27" s="63" t="s">
        <v>0</v>
      </c>
      <c r="B27" s="63" t="s">
        <v>88</v>
      </c>
      <c r="C27" s="65"/>
      <c r="D27" s="74" t="s">
        <v>89</v>
      </c>
      <c r="E27" s="63" t="s">
        <v>87</v>
      </c>
      <c r="F27" s="71"/>
      <c r="G27" s="71"/>
      <c r="H27" s="65"/>
      <c r="I27" s="69" t="s">
        <v>90</v>
      </c>
      <c r="J27" s="63" t="s">
        <v>86</v>
      </c>
      <c r="K27" s="71"/>
      <c r="L27" s="65"/>
      <c r="M27" s="69" t="s">
        <v>89</v>
      </c>
      <c r="N27" s="66" t="s">
        <v>85</v>
      </c>
      <c r="O27" s="67"/>
      <c r="P27" s="67"/>
      <c r="Q27" s="68"/>
      <c r="R27" s="61" t="s">
        <v>5</v>
      </c>
      <c r="S27" s="69" t="s">
        <v>90</v>
      </c>
      <c r="T27" s="72" t="s">
        <v>84</v>
      </c>
      <c r="U27" s="71"/>
      <c r="V27" s="71"/>
      <c r="W27" s="71"/>
      <c r="X27" s="65"/>
      <c r="Y27" s="69" t="s">
        <v>89</v>
      </c>
      <c r="Z27" s="63" t="s">
        <v>83</v>
      </c>
      <c r="AA27" s="71"/>
      <c r="AB27" s="71"/>
      <c r="AC27" s="65"/>
      <c r="AD27" s="77" t="s">
        <v>97</v>
      </c>
      <c r="AE27" s="49" t="s">
        <v>126</v>
      </c>
      <c r="AF27" s="86"/>
      <c r="AG27" s="86"/>
      <c r="AH27" s="86"/>
      <c r="AI27" s="86"/>
      <c r="AJ27" s="50"/>
      <c r="AK27" s="49" t="s">
        <v>93</v>
      </c>
      <c r="AL27" s="50"/>
      <c r="AM27" s="49" t="s">
        <v>95</v>
      </c>
      <c r="AN27" s="50"/>
      <c r="AO27" s="51" t="s">
        <v>22</v>
      </c>
    </row>
    <row r="28" spans="1:41" s="30" customFormat="1" ht="30" customHeight="1" thickBot="1" x14ac:dyDescent="0.4">
      <c r="A28" s="64"/>
      <c r="B28" s="29" t="s">
        <v>1</v>
      </c>
      <c r="C28" s="31" t="s">
        <v>147</v>
      </c>
      <c r="D28" s="75"/>
      <c r="E28" s="29" t="s">
        <v>155</v>
      </c>
      <c r="F28" s="27" t="s">
        <v>2</v>
      </c>
      <c r="G28" s="27" t="s">
        <v>3</v>
      </c>
      <c r="H28" s="31" t="s">
        <v>4</v>
      </c>
      <c r="I28" s="70"/>
      <c r="J28" s="29" t="s">
        <v>2</v>
      </c>
      <c r="K28" s="27" t="s">
        <v>65</v>
      </c>
      <c r="L28" s="31" t="s">
        <v>4</v>
      </c>
      <c r="M28" s="70"/>
      <c r="N28" s="29" t="s">
        <v>56</v>
      </c>
      <c r="O28" s="27" t="s">
        <v>2</v>
      </c>
      <c r="P28" s="27" t="s">
        <v>3</v>
      </c>
      <c r="Q28" s="31" t="s">
        <v>4</v>
      </c>
      <c r="R28" s="62"/>
      <c r="S28" s="70"/>
      <c r="T28" s="27" t="s">
        <v>2</v>
      </c>
      <c r="U28" s="27" t="s">
        <v>64</v>
      </c>
      <c r="V28" s="27" t="s">
        <v>3</v>
      </c>
      <c r="W28" s="27" t="s">
        <v>4</v>
      </c>
      <c r="X28" s="31" t="s">
        <v>4</v>
      </c>
      <c r="Y28" s="70"/>
      <c r="Z28" s="32" t="s">
        <v>91</v>
      </c>
      <c r="AA28" s="27" t="s">
        <v>2</v>
      </c>
      <c r="AB28" s="27" t="s">
        <v>3</v>
      </c>
      <c r="AC28" s="31" t="s">
        <v>4</v>
      </c>
      <c r="AD28" s="78"/>
      <c r="AE28" s="103" t="s">
        <v>117</v>
      </c>
      <c r="AF28" s="88" t="s">
        <v>122</v>
      </c>
      <c r="AG28" s="88" t="s">
        <v>123</v>
      </c>
      <c r="AH28" s="88" t="s">
        <v>124</v>
      </c>
      <c r="AI28" s="88" t="s">
        <v>125</v>
      </c>
      <c r="AJ28" s="34" t="s">
        <v>105</v>
      </c>
      <c r="AK28" s="32" t="s">
        <v>98</v>
      </c>
      <c r="AL28" s="33" t="s">
        <v>94</v>
      </c>
      <c r="AM28" s="32" t="s">
        <v>96</v>
      </c>
      <c r="AN28" s="34" t="s">
        <v>92</v>
      </c>
      <c r="AO28" s="52"/>
    </row>
    <row r="29" spans="1:41" x14ac:dyDescent="0.35">
      <c r="A29" s="14"/>
      <c r="B29" s="15"/>
      <c r="C29" s="16"/>
      <c r="D29" s="21"/>
      <c r="E29" s="15"/>
      <c r="F29" s="10"/>
      <c r="G29" s="10"/>
      <c r="H29" s="16"/>
      <c r="I29" s="21"/>
      <c r="J29" s="15"/>
      <c r="K29" s="10"/>
      <c r="L29" s="16"/>
      <c r="M29" s="21"/>
      <c r="N29" s="15"/>
      <c r="O29" s="10"/>
      <c r="P29" s="10"/>
      <c r="Q29" s="16"/>
      <c r="R29" s="15"/>
      <c r="S29" s="21"/>
      <c r="T29" s="10"/>
      <c r="U29" s="10"/>
      <c r="V29" s="10"/>
      <c r="W29" s="10"/>
      <c r="X29" s="16"/>
      <c r="Y29" s="21"/>
      <c r="Z29" s="15"/>
      <c r="AA29" s="10"/>
      <c r="AB29" s="10"/>
      <c r="AC29" s="16"/>
      <c r="AD29" s="25"/>
      <c r="AE29" s="25"/>
      <c r="AF29" s="25"/>
      <c r="AG29" s="25"/>
      <c r="AH29" s="25"/>
      <c r="AI29" s="25"/>
      <c r="AJ29" s="23"/>
      <c r="AK29" s="25"/>
      <c r="AL29" s="23"/>
      <c r="AM29" s="15"/>
      <c r="AN29" s="16"/>
      <c r="AO29" s="23"/>
    </row>
    <row r="30" spans="1:41" x14ac:dyDescent="0.35">
      <c r="A30" s="12">
        <v>1</v>
      </c>
      <c r="B30" s="17" cm="1">
        <f t="array" aca="1" ref="B30" ca="1">_xll.RiskExpon(Variables!M$8)</f>
        <v>124.32403281489397</v>
      </c>
      <c r="C30" s="18">
        <f ca="1">B30+C29</f>
        <v>124.32403281489397</v>
      </c>
      <c r="D30" s="22">
        <f ca="1">F30-C30</f>
        <v>40.980398511643841</v>
      </c>
      <c r="E30" s="17" cm="1">
        <f t="array" aca="1" ref="E30" ca="1">_xll.RiskPert(Variables!J$10,Variables!K$10,Variables!L$10)</f>
        <v>40.980398511643834</v>
      </c>
      <c r="F30" s="1">
        <f ca="1">MAX(H29,C30)+E30</f>
        <v>165.30443132653781</v>
      </c>
      <c r="G30" s="1" cm="1">
        <f t="array" aca="1" ref="G30" ca="1">_xll.RiskUniform(Variables!J$12,Variables!L$12)</f>
        <v>53.730876115020003</v>
      </c>
      <c r="H30" s="18">
        <f ca="1">F30+G30</f>
        <v>219.03530744155782</v>
      </c>
      <c r="I30" s="22">
        <f ca="1">J30-H30</f>
        <v>0</v>
      </c>
      <c r="J30" s="17">
        <f ca="1">H30</f>
        <v>219.03530744155782</v>
      </c>
      <c r="K30" s="1" cm="1">
        <f t="array" aca="1" ref="K30" ca="1">_xll.RiskWeibull(Variables!J$14,Variables!K$14)</f>
        <v>83.595802823416051</v>
      </c>
      <c r="L30" s="18">
        <f ca="1">J30+K30</f>
        <v>302.63111026497387</v>
      </c>
      <c r="M30" s="22">
        <f ca="1">O30-L30</f>
        <v>115.4496496827997</v>
      </c>
      <c r="N30" s="17" cm="1">
        <f t="array" aca="1" ref="N30" ca="1">_xll.RiskGamma(_xll.RiskSimtable(Variables!J$16:J$17),1/Variables!L$16)</f>
        <v>115.44964968279967</v>
      </c>
      <c r="O30" s="1">
        <f ca="1">L30+N30</f>
        <v>418.08075994777357</v>
      </c>
      <c r="P30" s="1" cm="1">
        <f t="array" aca="1" ref="P30" ca="1">_xll.RiskUniform(Variables!J$19,Variables!L$19)</f>
        <v>22.169778613278339</v>
      </c>
      <c r="Q30" s="18">
        <f ca="1">O30+P30</f>
        <v>440.25053856105194</v>
      </c>
      <c r="R30" s="17">
        <f>IF(A30&lt;=(FLOOR(INT(Variables!D$10) / Variables!D$13, 1)*Variables!D$13),IF(R29=Variables!D$13,1,R29+1),"")</f>
        <v>1</v>
      </c>
      <c r="S30" s="22">
        <f ca="1">IF(R30&lt;&gt;"",T30-Q30+U30,"")</f>
        <v>1008.2735981780278</v>
      </c>
      <c r="T30" s="1">
        <f ca="1">IF(R30&lt;&gt;"",IF(R30=1,MAX(W29,Q30),Q30),"")</f>
        <v>440.25053856105194</v>
      </c>
      <c r="U30" s="1">
        <f ca="1">IF(R30&lt;&gt;"",INDEX(T30:T137, MATCH(Variables!D$13,R30:R137,0))-T30,"")</f>
        <v>1008.2735981780278</v>
      </c>
      <c r="V30" s="1">
        <f>IF(R30&lt;&gt;"",IF(MOD(R30,Variables!D$13)=0,Variables!D$15,0),"")</f>
        <v>0</v>
      </c>
      <c r="W30" s="1">
        <f>IF(R30&lt;&gt;"",IF(R30=Variables!D$13,T30+V30,0),"")</f>
        <v>0</v>
      </c>
      <c r="X30" s="18">
        <f ca="1">IF(R30&lt;&gt;"",INDEX(W30:W129,MATCH(Variables!D$13,R30:R129,0)),"")</f>
        <v>1568.5241367390797</v>
      </c>
      <c r="Y30" s="22">
        <f ca="1">IF(R30&lt;&gt;"",AA30-X30,"")</f>
        <v>89.213762370419772</v>
      </c>
      <c r="Z30" s="17" cm="1">
        <f t="array" aca="1" ref="Z30" ca="1">IF(R30&lt;&gt;"",IF(R30=1,_xll.RiskPert(Variables!J$21,Variables!K$21,Variables!L$21),0),"")</f>
        <v>89.213762370419843</v>
      </c>
      <c r="AA30" s="1">
        <f ca="1">IF(R30&lt;&gt;"",IF(X30&lt;&gt;0,MAX(AC29,X30)+Z30,0),"")</f>
        <v>1657.7378991094995</v>
      </c>
      <c r="AB30" s="1" cm="1">
        <f t="array" aca="1" ref="AB30" ca="1">IF(R30&lt;&gt;"",_xll.RiskUniform(Variables!J$23,Variables!L$23),"")</f>
        <v>20.266993743954803</v>
      </c>
      <c r="AC30" s="18">
        <f ca="1">IF(R30&lt;&gt;"",IF(AA30&lt;&gt;0,AA30+AB30,0),"")</f>
        <v>1678.0048928534543</v>
      </c>
      <c r="AD30" s="26">
        <f ca="1">IF(R30&lt;&gt;"",IF(AC30&lt;Variables!D$9,AC30-C30,0),"")</f>
        <v>1553.6808600385602</v>
      </c>
      <c r="AE30" s="26">
        <f ca="1">IF(R30&lt;&gt;"",IF(AC30&lt;Variables!D$9,D30,0),"")</f>
        <v>40.980398511643841</v>
      </c>
      <c r="AF30" s="26">
        <f ca="1">IF(R30&lt;&gt;"",IF(AC30&lt;Variables!D$9,I30,0),"")</f>
        <v>0</v>
      </c>
      <c r="AG30" s="26">
        <f ca="1">IF(R30&lt;&gt;"",IF(AC30&lt;Variables!D$9,M30,0),"")</f>
        <v>115.4496496827997</v>
      </c>
      <c r="AH30" s="26">
        <f ca="1">IF(R30&lt;&gt;"",IF(AC30&lt;Variables!D$9,S30,0),"")</f>
        <v>1008.2735981780278</v>
      </c>
      <c r="AI30" s="26">
        <f ca="1">IF(R30&lt;&gt;"",IF(AC30&lt;Variables!D$9,Y30,0),"")</f>
        <v>89.213762370419772</v>
      </c>
      <c r="AJ30" s="24">
        <f ca="1">IF(R30&lt;&gt;"",IF(AD30&lt;&gt;0,SUM(AE30:AI30),0),"")</f>
        <v>1253.917408742891</v>
      </c>
      <c r="AK30" s="26">
        <f ca="1">IF(AND(R30&lt;&gt;"",AD30&lt;&gt;0),AD30/60,0)</f>
        <v>25.89468100064267</v>
      </c>
      <c r="AL30" s="24">
        <f ca="1">IF(AND(AK30&lt;=24,AK30&gt;0,R30&lt;&gt;""),1,0)</f>
        <v>0</v>
      </c>
      <c r="AM30" s="104">
        <f ca="1">IF(AND(R30&lt;"",AC30&lt;Variables!D$9),AC30/(7*24*60),"")</f>
        <v>0.16646873937038237</v>
      </c>
      <c r="AN30" s="18">
        <f ca="1">IF(R30&lt;&gt;"",IF(AND(AC30/(7*24*60)&lt;=1,AC30/(7*24*60)&gt;0),1,""),"")</f>
        <v>1</v>
      </c>
      <c r="AO30" s="24" cm="1">
        <f t="array" aca="1" ref="AO30" ca="1">IF(R30&lt;&gt;"",_xll.RiskBinomial(1,Variables!D$16/100),0)</f>
        <v>0</v>
      </c>
    </row>
    <row r="31" spans="1:41" x14ac:dyDescent="0.35">
      <c r="A31" s="12">
        <v>2</v>
      </c>
      <c r="B31" s="17" cm="1">
        <f t="array" aca="1" ref="B31" ca="1">_xll.RiskExpon(Variables!M$8)</f>
        <v>331.12730544334636</v>
      </c>
      <c r="C31" s="18">
        <f t="shared" ref="C31:C94" ca="1" si="0">B31+C30</f>
        <v>455.4513382582403</v>
      </c>
      <c r="D31" s="22">
        <f t="shared" ref="D31:D94" ca="1" si="1">F31-C31</f>
        <v>54.853489975090724</v>
      </c>
      <c r="E31" s="17" cm="1">
        <f t="array" aca="1" ref="E31" ca="1">_xll.RiskPert(Variables!J$10,Variables!K$10,Variables!L$10)</f>
        <v>54.85348997509071</v>
      </c>
      <c r="F31" s="1">
        <f t="shared" ref="F31:F94" ca="1" si="2">MAX(H30,C31)+E31</f>
        <v>510.30482823333102</v>
      </c>
      <c r="G31" s="1" cm="1">
        <f t="array" aca="1" ref="G31" ca="1">_xll.RiskUniform(Variables!J$12,Variables!L$12)</f>
        <v>54.675412546786355</v>
      </c>
      <c r="H31" s="18">
        <f t="shared" ref="H31:H94" ca="1" si="3">F31+G31</f>
        <v>564.98024078011736</v>
      </c>
      <c r="I31" s="22">
        <f t="shared" ref="I31:I94" ca="1" si="4">J31-H31</f>
        <v>0</v>
      </c>
      <c r="J31" s="17">
        <f t="shared" ref="J31:J94" ca="1" si="5">H31</f>
        <v>564.98024078011736</v>
      </c>
      <c r="K31" s="1" cm="1">
        <f t="array" aca="1" ref="K31" ca="1">_xll.RiskWeibull(Variables!J$14,Variables!K$14)</f>
        <v>96.755672498472833</v>
      </c>
      <c r="L31" s="18">
        <f t="shared" ref="L31:L94" ca="1" si="6">J31+K31</f>
        <v>661.73591327859015</v>
      </c>
      <c r="M31" s="22">
        <f t="shared" ref="M31:M94" ca="1" si="7">O31-L31</f>
        <v>99.760831650367322</v>
      </c>
      <c r="N31" s="17" cm="1">
        <f t="array" aca="1" ref="N31" ca="1">_xll.RiskGamma(_xll.RiskSimtable(Variables!J$16:J$17),1/Variables!L$16)</f>
        <v>99.760831650367308</v>
      </c>
      <c r="O31" s="1">
        <f t="shared" ref="O31:O94" ca="1" si="8">L31+N31</f>
        <v>761.49674492895747</v>
      </c>
      <c r="P31" s="1" cm="1">
        <f t="array" aca="1" ref="P31" ca="1">_xll.RiskUniform(Variables!J$19,Variables!L$19)</f>
        <v>18.276442063082868</v>
      </c>
      <c r="Q31" s="18">
        <f t="shared" ref="Q31:Q94" ca="1" si="9">O31+P31</f>
        <v>779.77318699204034</v>
      </c>
      <c r="R31" s="17">
        <f>IF(A31&lt;=(FLOOR(INT(Variables!D$10) / Variables!D$13, 1)*Variables!D$13),IF(R30=Variables!D$13,1,R30+1),"")</f>
        <v>2</v>
      </c>
      <c r="S31" s="22">
        <f t="shared" ref="S31:S94" ca="1" si="10">IF(R31&lt;&gt;"",T31-Q31+U31,"")</f>
        <v>668.75094974703939</v>
      </c>
      <c r="T31" s="1">
        <f t="shared" ref="T31:T94" ca="1" si="11">IF(R31&lt;&gt;"",IF(R31=1,MAX(W30,Q31),Q31),"")</f>
        <v>779.77318699204034</v>
      </c>
      <c r="U31" s="1">
        <f ca="1">IF(R31&lt;&gt;"",INDEX(T31:T138, MATCH(Variables!D$13,R31:R138,0))-T31,"")</f>
        <v>668.75094974703939</v>
      </c>
      <c r="V31" s="1">
        <f>IF(R31&lt;&gt;"",IF(MOD(R31,Variables!D$13)=0,Variables!D$15,0),"")</f>
        <v>0</v>
      </c>
      <c r="W31" s="1">
        <f>IF(R31&lt;&gt;"",IF(R31=Variables!D$13,T31+V31,0),"")</f>
        <v>0</v>
      </c>
      <c r="X31" s="18">
        <f ca="1">IF(R31&lt;&gt;"",INDEX(W31:W130,MATCH(Variables!D$13,R31:R130,0)),"")</f>
        <v>1568.5241367390797</v>
      </c>
      <c r="Y31" s="22">
        <f t="shared" ref="Y31:Y94" ca="1" si="12">IF(R31&lt;&gt;"",AA31-X31,"")</f>
        <v>109.48075611437457</v>
      </c>
      <c r="Z31" s="17" cm="1">
        <f t="array" ref="Z31">IF(R31&lt;&gt;"",IF(R31=1,_xll.RiskPert(Variables!J$21,Variables!K$21,Variables!L$21),0),"")</f>
        <v>0</v>
      </c>
      <c r="AA31" s="1">
        <f t="shared" ref="AA31:AA94" ca="1" si="13">IF(R31&lt;&gt;"",IF(X31&lt;&gt;0,MAX(AC30,X31)+Z31,0),"")</f>
        <v>1678.0048928534543</v>
      </c>
      <c r="AB31" s="1" cm="1">
        <f t="array" aca="1" ref="AB31" ca="1">IF(R31&lt;&gt;"",_xll.RiskUniform(Variables!J$23,Variables!L$23),"")</f>
        <v>22.496219389721219</v>
      </c>
      <c r="AC31" s="18">
        <f t="shared" ref="AC31:AC94" ca="1" si="14">IF(R31&lt;&gt;"",IF(AA31&lt;&gt;0,AA31+AB31,0),"")</f>
        <v>1700.5011122431756</v>
      </c>
      <c r="AD31" s="26">
        <f ca="1">IF(R31&lt;&gt;"",IF(AC31&lt;Variables!D$9,AC31-C31,0),"")</f>
        <v>1245.0497739849352</v>
      </c>
      <c r="AE31" s="26">
        <f ca="1">IF(R31&lt;&gt;"",IF(AC31&lt;Variables!D$9,D31,0),"")</f>
        <v>54.853489975090724</v>
      </c>
      <c r="AF31" s="26">
        <f ca="1">IF(R31&lt;&gt;"",IF(AC31&lt;Variables!D$9,I31,0),"")</f>
        <v>0</v>
      </c>
      <c r="AG31" s="26">
        <f ca="1">IF(R31&lt;&gt;"",IF(AC31&lt;Variables!D$9,M31,0),"")</f>
        <v>99.760831650367322</v>
      </c>
      <c r="AH31" s="26">
        <f ca="1">IF(R31&lt;&gt;"",IF(AC31&lt;Variables!D$9,S31,0),"")</f>
        <v>668.75094974703939</v>
      </c>
      <c r="AI31" s="26">
        <f ca="1">IF(R31&lt;&gt;"",IF(AC31&lt;Variables!D$9,Y31,0),"")</f>
        <v>109.48075611437457</v>
      </c>
      <c r="AJ31" s="24">
        <f t="shared" ref="AJ31:AJ94" ca="1" si="15">IF(R31&lt;&gt;"",IF(AD31&lt;&gt;0,SUM(AE31:AI31),0),"")</f>
        <v>932.846027486872</v>
      </c>
      <c r="AK31" s="26">
        <f t="shared" ref="AK31:AK94" ca="1" si="16">IF(AND(R31&lt;&gt;"",AD31&lt;&gt;0),AD31/60,0)</f>
        <v>20.750829566415586</v>
      </c>
      <c r="AL31" s="24">
        <f t="shared" ref="AL31:AL94" ca="1" si="17">IF(AND(AK31&lt;=24,AK31&gt;0,R31&lt;&gt;""),1,0)</f>
        <v>1</v>
      </c>
      <c r="AM31" s="104">
        <f ca="1">IF(AND(R31&lt;"",AC31&lt;Variables!D$9),AC31/(7*24*60),"")</f>
        <v>0.16870050716698171</v>
      </c>
      <c r="AN31" s="18">
        <f t="shared" ref="AN31:AN94" ca="1" si="18">IF(R31&lt;&gt;"",IF(AND(AC31/(7*24*60)&lt;=1,AC31/(7*24*60)&gt;0),1,""),"")</f>
        <v>1</v>
      </c>
      <c r="AO31" s="24" cm="1">
        <f t="array" aca="1" ref="AO31" ca="1">IF(R31&lt;&gt;"",_xll.RiskBinomial(1,Variables!D$16/100),0)</f>
        <v>0</v>
      </c>
    </row>
    <row r="32" spans="1:41" x14ac:dyDescent="0.35">
      <c r="A32" s="12">
        <v>3</v>
      </c>
      <c r="B32" s="17" cm="1">
        <f t="array" aca="1" ref="B32" ca="1">_xll.RiskExpon(Variables!M$8)</f>
        <v>109.97769306342423</v>
      </c>
      <c r="C32" s="18">
        <f t="shared" ca="1" si="0"/>
        <v>565.42903132166452</v>
      </c>
      <c r="D32" s="22">
        <f t="shared" ca="1" si="1"/>
        <v>60.757737518192243</v>
      </c>
      <c r="E32" s="17" cm="1">
        <f t="array" aca="1" ref="E32" ca="1">_xll.RiskPert(Variables!J$10,Variables!K$10,Variables!L$10)</f>
        <v>60.757737518192265</v>
      </c>
      <c r="F32" s="1">
        <f t="shared" ca="1" si="2"/>
        <v>626.18676883985677</v>
      </c>
      <c r="G32" s="1" cm="1">
        <f t="array" aca="1" ref="G32" ca="1">_xll.RiskUniform(Variables!J$12,Variables!L$12)</f>
        <v>50.33928428683101</v>
      </c>
      <c r="H32" s="18">
        <f t="shared" ca="1" si="3"/>
        <v>676.52605312668777</v>
      </c>
      <c r="I32" s="22">
        <f t="shared" ca="1" si="4"/>
        <v>0</v>
      </c>
      <c r="J32" s="17">
        <f t="shared" ca="1" si="5"/>
        <v>676.52605312668777</v>
      </c>
      <c r="K32" s="1" cm="1">
        <f t="array" aca="1" ref="K32" ca="1">_xll.RiskWeibull(Variables!J$14,Variables!K$14)</f>
        <v>92.275144866367754</v>
      </c>
      <c r="L32" s="18">
        <f t="shared" ca="1" si="6"/>
        <v>768.80119799305555</v>
      </c>
      <c r="M32" s="22">
        <f t="shared" ca="1" si="7"/>
        <v>107.23768001161807</v>
      </c>
      <c r="N32" s="17" cm="1">
        <f t="array" aca="1" ref="N32" ca="1">_xll.RiskGamma(_xll.RiskSimtable(Variables!J$16:J$17),1/Variables!L$16)</f>
        <v>107.23768001161804</v>
      </c>
      <c r="O32" s="1">
        <f t="shared" ca="1" si="8"/>
        <v>876.03887800467362</v>
      </c>
      <c r="P32" s="1" cm="1">
        <f t="array" aca="1" ref="P32" ca="1">_xll.RiskUniform(Variables!J$19,Variables!L$19)</f>
        <v>20.95632999334876</v>
      </c>
      <c r="Q32" s="18">
        <f t="shared" ca="1" si="9"/>
        <v>896.99520799802235</v>
      </c>
      <c r="R32" s="17">
        <f>IF(A32&lt;=(FLOOR(INT(Variables!D$10) / Variables!D$13, 1)*Variables!D$13),IF(R31=Variables!D$13,1,R31+1),"")</f>
        <v>3</v>
      </c>
      <c r="S32" s="22">
        <f t="shared" ca="1" si="10"/>
        <v>551.52892874105737</v>
      </c>
      <c r="T32" s="1">
        <f t="shared" ca="1" si="11"/>
        <v>896.99520799802235</v>
      </c>
      <c r="U32" s="1">
        <f ca="1">IF(R32&lt;&gt;"",INDEX(T32:T139, MATCH(Variables!D$13,R32:R139,0))-T32,"")</f>
        <v>551.52892874105737</v>
      </c>
      <c r="V32" s="1">
        <f>IF(R32&lt;&gt;"",IF(MOD(R32,Variables!D$13)=0,Variables!D$15,0),"")</f>
        <v>0</v>
      </c>
      <c r="W32" s="1">
        <f>IF(R32&lt;&gt;"",IF(R32=Variables!D$13,T32+V32,0),"")</f>
        <v>0</v>
      </c>
      <c r="X32" s="18">
        <f ca="1">IF(R32&lt;&gt;"",INDEX(W32:W131,MATCH(Variables!D$13,R32:R131,0)),"")</f>
        <v>1568.5241367390797</v>
      </c>
      <c r="Y32" s="22">
        <f t="shared" ca="1" si="12"/>
        <v>131.97697550409589</v>
      </c>
      <c r="Z32" s="17" cm="1">
        <f t="array" ref="Z32">IF(R32&lt;&gt;"",IF(R32=1,_xll.RiskPert(Variables!J$21,Variables!K$21,Variables!L$21),0),"")</f>
        <v>0</v>
      </c>
      <c r="AA32" s="1">
        <f t="shared" ca="1" si="13"/>
        <v>1700.5011122431756</v>
      </c>
      <c r="AB32" s="1" cm="1">
        <f t="array" aca="1" ref="AB32" ca="1">IF(R32&lt;&gt;"",_xll.RiskUniform(Variables!J$23,Variables!L$23),"")</f>
        <v>22.593675686940372</v>
      </c>
      <c r="AC32" s="18">
        <f t="shared" ca="1" si="14"/>
        <v>1723.0947879301159</v>
      </c>
      <c r="AD32" s="26">
        <f ca="1">IF(R32&lt;&gt;"",IF(AC32&lt;Variables!D$9,AC32-C32,0),"")</f>
        <v>1157.6657566084514</v>
      </c>
      <c r="AE32" s="26">
        <f ca="1">IF(R32&lt;&gt;"",IF(AC32&lt;Variables!D$9,D32,0),"")</f>
        <v>60.757737518192243</v>
      </c>
      <c r="AF32" s="26">
        <f ca="1">IF(R32&lt;&gt;"",IF(AC32&lt;Variables!D$9,I32,0),"")</f>
        <v>0</v>
      </c>
      <c r="AG32" s="26">
        <f ca="1">IF(R32&lt;&gt;"",IF(AC32&lt;Variables!D$9,M32,0),"")</f>
        <v>107.23768001161807</v>
      </c>
      <c r="AH32" s="26">
        <f ca="1">IF(R32&lt;&gt;"",IF(AC32&lt;Variables!D$9,S32,0),"")</f>
        <v>551.52892874105737</v>
      </c>
      <c r="AI32" s="26">
        <f ca="1">IF(R32&lt;&gt;"",IF(AC32&lt;Variables!D$9,Y32,0),"")</f>
        <v>131.97697550409589</v>
      </c>
      <c r="AJ32" s="24">
        <f t="shared" ca="1" si="15"/>
        <v>851.50132177496357</v>
      </c>
      <c r="AK32" s="26">
        <f t="shared" ca="1" si="16"/>
        <v>19.294429276807524</v>
      </c>
      <c r="AL32" s="24">
        <f t="shared" ca="1" si="17"/>
        <v>1</v>
      </c>
      <c r="AM32" s="104">
        <f ca="1">IF(AND(R32&lt;"",AC32&lt;Variables!D$9),AC32/(7*24*60),"")</f>
        <v>0.17094194324703529</v>
      </c>
      <c r="AN32" s="18">
        <f t="shared" ca="1" si="18"/>
        <v>1</v>
      </c>
      <c r="AO32" s="24" cm="1">
        <f t="array" aca="1" ref="AO32" ca="1">IF(R32&lt;&gt;"",_xll.RiskBinomial(1,Variables!D$16/100),0)</f>
        <v>0</v>
      </c>
    </row>
    <row r="33" spans="1:41" x14ac:dyDescent="0.35">
      <c r="A33" s="12">
        <v>4</v>
      </c>
      <c r="B33" s="17" cm="1">
        <f t="array" aca="1" ref="B33" ca="1">_xll.RiskExpon(Variables!M$8)</f>
        <v>52.010231617304129</v>
      </c>
      <c r="C33" s="18">
        <f t="shared" ca="1" si="0"/>
        <v>617.43926293896868</v>
      </c>
      <c r="D33" s="22">
        <f t="shared" ca="1" si="1"/>
        <v>105.32868632477027</v>
      </c>
      <c r="E33" s="17" cm="1">
        <f t="array" aca="1" ref="E33" ca="1">_xll.RiskPert(Variables!J$10,Variables!K$10,Variables!L$10)</f>
        <v>46.241896137051128</v>
      </c>
      <c r="F33" s="1">
        <f t="shared" ca="1" si="2"/>
        <v>722.76794926373896</v>
      </c>
      <c r="G33" s="1" cm="1">
        <f t="array" aca="1" ref="G33" ca="1">_xll.RiskUniform(Variables!J$12,Variables!L$12)</f>
        <v>60.244156333181799</v>
      </c>
      <c r="H33" s="18">
        <f t="shared" ca="1" si="3"/>
        <v>783.01210559692072</v>
      </c>
      <c r="I33" s="22">
        <f t="shared" ca="1" si="4"/>
        <v>0</v>
      </c>
      <c r="J33" s="17">
        <f t="shared" ca="1" si="5"/>
        <v>783.01210559692072</v>
      </c>
      <c r="K33" s="1" cm="1">
        <f t="array" aca="1" ref="K33" ca="1">_xll.RiskWeibull(Variables!J$14,Variables!K$14)</f>
        <v>75.615691728138273</v>
      </c>
      <c r="L33" s="18">
        <f t="shared" ca="1" si="6"/>
        <v>858.62779732505896</v>
      </c>
      <c r="M33" s="22">
        <f t="shared" ca="1" si="7"/>
        <v>60.395683075492343</v>
      </c>
      <c r="N33" s="17" cm="1">
        <f t="array" aca="1" ref="N33" ca="1">_xll.RiskGamma(_xll.RiskSimtable(Variables!J$16:J$17),1/Variables!L$16)</f>
        <v>60.395683075492329</v>
      </c>
      <c r="O33" s="1">
        <f t="shared" ca="1" si="8"/>
        <v>919.02348040055131</v>
      </c>
      <c r="P33" s="1" cm="1">
        <f t="array" aca="1" ref="P33" ca="1">_xll.RiskUniform(Variables!J$19,Variables!L$19)</f>
        <v>24.029608441269218</v>
      </c>
      <c r="Q33" s="18">
        <f t="shared" ca="1" si="9"/>
        <v>943.05308884182057</v>
      </c>
      <c r="R33" s="17">
        <f>IF(A33&lt;=(FLOOR(INT(Variables!D$10) / Variables!D$13, 1)*Variables!D$13),IF(R32=Variables!D$13,1,R32+1),"")</f>
        <v>4</v>
      </c>
      <c r="S33" s="22">
        <f t="shared" ca="1" si="10"/>
        <v>505.47104789725915</v>
      </c>
      <c r="T33" s="1">
        <f t="shared" ca="1" si="11"/>
        <v>943.05308884182057</v>
      </c>
      <c r="U33" s="1">
        <f ca="1">IF(R33&lt;&gt;"",INDEX(T33:T140, MATCH(Variables!D$13,R33:R140,0))-T33,"")</f>
        <v>505.47104789725915</v>
      </c>
      <c r="V33" s="1">
        <f>IF(R33&lt;&gt;"",IF(MOD(R33,Variables!D$13)=0,Variables!D$15,0),"")</f>
        <v>0</v>
      </c>
      <c r="W33" s="1">
        <f>IF(R33&lt;&gt;"",IF(R33=Variables!D$13,T33+V33,0),"")</f>
        <v>0</v>
      </c>
      <c r="X33" s="18">
        <f ca="1">IF(R33&lt;&gt;"",INDEX(W33:W132,MATCH(Variables!D$13,R33:R132,0)),"")</f>
        <v>1568.5241367390797</v>
      </c>
      <c r="Y33" s="22">
        <f t="shared" ca="1" si="12"/>
        <v>154.57065119103618</v>
      </c>
      <c r="Z33" s="17" cm="1">
        <f t="array" ref="Z33">IF(R33&lt;&gt;"",IF(R33=1,_xll.RiskPert(Variables!J$21,Variables!K$21,Variables!L$21),0),"")</f>
        <v>0</v>
      </c>
      <c r="AA33" s="1">
        <f t="shared" ca="1" si="13"/>
        <v>1723.0947879301159</v>
      </c>
      <c r="AB33" s="1" cm="1">
        <f t="array" aca="1" ref="AB33" ca="1">IF(R33&lt;&gt;"",_xll.RiskUniform(Variables!J$23,Variables!L$23),"")</f>
        <v>27.178891329755182</v>
      </c>
      <c r="AC33" s="18">
        <f t="shared" ca="1" si="14"/>
        <v>1750.2736792598712</v>
      </c>
      <c r="AD33" s="26">
        <f ca="1">IF(R33&lt;&gt;"",IF(AC33&lt;Variables!D$9,AC33-C33,0),"")</f>
        <v>1132.8344163209026</v>
      </c>
      <c r="AE33" s="26">
        <f ca="1">IF(R33&lt;&gt;"",IF(AC33&lt;Variables!D$9,D33,0),"")</f>
        <v>105.32868632477027</v>
      </c>
      <c r="AF33" s="26">
        <f ca="1">IF(R33&lt;&gt;"",IF(AC33&lt;Variables!D$9,I33,0),"")</f>
        <v>0</v>
      </c>
      <c r="AG33" s="26">
        <f ca="1">IF(R33&lt;&gt;"",IF(AC33&lt;Variables!D$9,M33,0),"")</f>
        <v>60.395683075492343</v>
      </c>
      <c r="AH33" s="26">
        <f ca="1">IF(R33&lt;&gt;"",IF(AC33&lt;Variables!D$9,S33,0),"")</f>
        <v>505.47104789725915</v>
      </c>
      <c r="AI33" s="26">
        <f ca="1">IF(R33&lt;&gt;"",IF(AC33&lt;Variables!D$9,Y33,0),"")</f>
        <v>154.57065119103618</v>
      </c>
      <c r="AJ33" s="24">
        <f t="shared" ca="1" si="15"/>
        <v>825.76606848855795</v>
      </c>
      <c r="AK33" s="26">
        <f t="shared" ca="1" si="16"/>
        <v>18.880573605348378</v>
      </c>
      <c r="AL33" s="24">
        <f t="shared" ca="1" si="17"/>
        <v>1</v>
      </c>
      <c r="AM33" s="104">
        <f ca="1">IF(AND(R33&lt;"",AC33&lt;Variables!D$9),AC33/(7*24*60),"")</f>
        <v>0.17363826183133643</v>
      </c>
      <c r="AN33" s="18">
        <f t="shared" ca="1" si="18"/>
        <v>1</v>
      </c>
      <c r="AO33" s="24" cm="1">
        <f t="array" aca="1" ref="AO33" ca="1">IF(R33&lt;&gt;"",_xll.RiskBinomial(1,Variables!D$16/100),0)</f>
        <v>0</v>
      </c>
    </row>
    <row r="34" spans="1:41" x14ac:dyDescent="0.35">
      <c r="A34" s="12">
        <v>5</v>
      </c>
      <c r="B34" s="17" cm="1">
        <f t="array" aca="1" ref="B34" ca="1">_xll.RiskExpon(Variables!M$8)</f>
        <v>94.442455331096312</v>
      </c>
      <c r="C34" s="18">
        <f t="shared" ca="1" si="0"/>
        <v>711.88171827006499</v>
      </c>
      <c r="D34" s="22">
        <f t="shared" ca="1" si="1"/>
        <v>112.91071547421041</v>
      </c>
      <c r="E34" s="17" cm="1">
        <f t="array" aca="1" ref="E34" ca="1">_xll.RiskPert(Variables!J$10,Variables!K$10,Variables!L$10)</f>
        <v>41.78032814735473</v>
      </c>
      <c r="F34" s="1">
        <f t="shared" ca="1" si="2"/>
        <v>824.7924337442754</v>
      </c>
      <c r="G34" s="1" cm="1">
        <f t="array" aca="1" ref="G34" ca="1">_xll.RiskUniform(Variables!J$12,Variables!L$12)</f>
        <v>65.974462142752458</v>
      </c>
      <c r="H34" s="18">
        <f t="shared" ca="1" si="3"/>
        <v>890.76689588702789</v>
      </c>
      <c r="I34" s="22">
        <f t="shared" ca="1" si="4"/>
        <v>0</v>
      </c>
      <c r="J34" s="17">
        <f t="shared" ca="1" si="5"/>
        <v>890.76689588702789</v>
      </c>
      <c r="K34" s="1" cm="1">
        <f t="array" aca="1" ref="K34" ca="1">_xll.RiskWeibull(Variables!J$14,Variables!K$14)</f>
        <v>84.275654087675392</v>
      </c>
      <c r="L34" s="18">
        <f t="shared" ca="1" si="6"/>
        <v>975.04254997470332</v>
      </c>
      <c r="M34" s="22">
        <f t="shared" ca="1" si="7"/>
        <v>117.16270619100339</v>
      </c>
      <c r="N34" s="17" cm="1">
        <f t="array" aca="1" ref="N34" ca="1">_xll.RiskGamma(_xll.RiskSimtable(Variables!J$16:J$17),1/Variables!L$16)</f>
        <v>117.16270619100349</v>
      </c>
      <c r="O34" s="1">
        <f t="shared" ca="1" si="8"/>
        <v>1092.2052561657067</v>
      </c>
      <c r="P34" s="1" cm="1">
        <f t="array" aca="1" ref="P34" ca="1">_xll.RiskUniform(Variables!J$19,Variables!L$19)</f>
        <v>15.199717542006777</v>
      </c>
      <c r="Q34" s="18">
        <f t="shared" ca="1" si="9"/>
        <v>1107.4049737077135</v>
      </c>
      <c r="R34" s="17">
        <f>IF(A34&lt;=(FLOOR(INT(Variables!D$10) / Variables!D$13, 1)*Variables!D$13),IF(R33=Variables!D$13,1,R33+1),"")</f>
        <v>5</v>
      </c>
      <c r="S34" s="22">
        <f t="shared" ca="1" si="10"/>
        <v>341.11916303136627</v>
      </c>
      <c r="T34" s="1">
        <f t="shared" ca="1" si="11"/>
        <v>1107.4049737077135</v>
      </c>
      <c r="U34" s="1">
        <f ca="1">IF(R34&lt;&gt;"",INDEX(T34:T141, MATCH(Variables!D$13,R34:R141,0))-T34,"")</f>
        <v>341.11916303136627</v>
      </c>
      <c r="V34" s="1">
        <f>IF(R34&lt;&gt;"",IF(MOD(R34,Variables!D$13)=0,Variables!D$15,0),"")</f>
        <v>0</v>
      </c>
      <c r="W34" s="1">
        <f>IF(R34&lt;&gt;"",IF(R34=Variables!D$13,T34+V34,0),"")</f>
        <v>0</v>
      </c>
      <c r="X34" s="18">
        <f ca="1">IF(R34&lt;&gt;"",INDEX(W34:W133,MATCH(Variables!D$13,R34:R133,0)),"")</f>
        <v>1568.5241367390797</v>
      </c>
      <c r="Y34" s="22">
        <f t="shared" ca="1" si="12"/>
        <v>181.74954252079146</v>
      </c>
      <c r="Z34" s="17" cm="1">
        <f t="array" ref="Z34">IF(R34&lt;&gt;"",IF(R34=1,_xll.RiskPert(Variables!J$21,Variables!K$21,Variables!L$21),0),"")</f>
        <v>0</v>
      </c>
      <c r="AA34" s="1">
        <f t="shared" ca="1" si="13"/>
        <v>1750.2736792598712</v>
      </c>
      <c r="AB34" s="1" cm="1">
        <f t="array" aca="1" ref="AB34" ca="1">IF(R34&lt;&gt;"",_xll.RiskUniform(Variables!J$23,Variables!L$23),"")</f>
        <v>23.612510538499613</v>
      </c>
      <c r="AC34" s="18">
        <f t="shared" ca="1" si="14"/>
        <v>1773.8861897983709</v>
      </c>
      <c r="AD34" s="26">
        <f ca="1">IF(R34&lt;&gt;"",IF(AC34&lt;Variables!D$9,AC34-C34,0),"")</f>
        <v>1062.0044715283059</v>
      </c>
      <c r="AE34" s="26">
        <f ca="1">IF(R34&lt;&gt;"",IF(AC34&lt;Variables!D$9,D34,0),"")</f>
        <v>112.91071547421041</v>
      </c>
      <c r="AF34" s="26">
        <f ca="1">IF(R34&lt;&gt;"",IF(AC34&lt;Variables!D$9,I34,0),"")</f>
        <v>0</v>
      </c>
      <c r="AG34" s="26">
        <f ca="1">IF(R34&lt;&gt;"",IF(AC34&lt;Variables!D$9,M34,0),"")</f>
        <v>117.16270619100339</v>
      </c>
      <c r="AH34" s="26">
        <f ca="1">IF(R34&lt;&gt;"",IF(AC34&lt;Variables!D$9,S34,0),"")</f>
        <v>341.11916303136627</v>
      </c>
      <c r="AI34" s="26">
        <f ca="1">IF(R34&lt;&gt;"",IF(AC34&lt;Variables!D$9,Y34,0),"")</f>
        <v>181.74954252079146</v>
      </c>
      <c r="AJ34" s="24">
        <f t="shared" ca="1" si="15"/>
        <v>752.94212721737154</v>
      </c>
      <c r="AK34" s="26">
        <f t="shared" ca="1" si="16"/>
        <v>17.700074525471766</v>
      </c>
      <c r="AL34" s="24">
        <f t="shared" ca="1" si="17"/>
        <v>1</v>
      </c>
      <c r="AM34" s="104">
        <f ca="1">IF(AND(R34&lt;"",AC34&lt;Variables!D$9),AC34/(7*24*60),"")</f>
        <v>0.17598077279745744</v>
      </c>
      <c r="AN34" s="18">
        <f t="shared" ca="1" si="18"/>
        <v>1</v>
      </c>
      <c r="AO34" s="24" cm="1">
        <f t="array" aca="1" ref="AO34" ca="1">IF(R34&lt;&gt;"",_xll.RiskBinomial(1,Variables!D$16/100),0)</f>
        <v>0</v>
      </c>
    </row>
    <row r="35" spans="1:41" x14ac:dyDescent="0.35">
      <c r="A35" s="12">
        <v>6</v>
      </c>
      <c r="B35" s="17" cm="1">
        <f t="array" aca="1" ref="B35" ca="1">_xll.RiskExpon(Variables!M$8)</f>
        <v>74.139104255395182</v>
      </c>
      <c r="C35" s="18">
        <f t="shared" ca="1" si="0"/>
        <v>786.02082252546018</v>
      </c>
      <c r="D35" s="22">
        <f t="shared" ca="1" si="1"/>
        <v>150.20644237521458</v>
      </c>
      <c r="E35" s="17" cm="1">
        <f t="array" aca="1" ref="E35" ca="1">_xll.RiskPert(Variables!J$10,Variables!K$10,Variables!L$10)</f>
        <v>45.460369013646897</v>
      </c>
      <c r="F35" s="1">
        <f t="shared" ca="1" si="2"/>
        <v>936.22726490067475</v>
      </c>
      <c r="G35" s="1" cm="1">
        <f t="array" aca="1" ref="G35" ca="1">_xll.RiskUniform(Variables!J$12,Variables!L$12)</f>
        <v>68.888406036799637</v>
      </c>
      <c r="H35" s="18">
        <f t="shared" ca="1" si="3"/>
        <v>1005.1156709374744</v>
      </c>
      <c r="I35" s="22">
        <f t="shared" ca="1" si="4"/>
        <v>0</v>
      </c>
      <c r="J35" s="17">
        <f t="shared" ca="1" si="5"/>
        <v>1005.1156709374744</v>
      </c>
      <c r="K35" s="1" cm="1">
        <f t="array" aca="1" ref="K35" ca="1">_xll.RiskWeibull(Variables!J$14,Variables!K$14)</f>
        <v>96.874024687719</v>
      </c>
      <c r="L35" s="18">
        <f t="shared" ca="1" si="6"/>
        <v>1101.9896956251935</v>
      </c>
      <c r="M35" s="22">
        <f t="shared" ca="1" si="7"/>
        <v>111.82707094969192</v>
      </c>
      <c r="N35" s="17" cm="1">
        <f t="array" aca="1" ref="N35" ca="1">_xll.RiskGamma(_xll.RiskSimtable(Variables!J$16:J$17),1/Variables!L$16)</f>
        <v>111.82707094969197</v>
      </c>
      <c r="O35" s="1">
        <f t="shared" ca="1" si="8"/>
        <v>1213.8167665748854</v>
      </c>
      <c r="P35" s="1" cm="1">
        <f t="array" aca="1" ref="P35" ca="1">_xll.RiskUniform(Variables!J$19,Variables!L$19)</f>
        <v>19.075749086388452</v>
      </c>
      <c r="Q35" s="18">
        <f t="shared" ca="1" si="9"/>
        <v>1232.8925156612738</v>
      </c>
      <c r="R35" s="17">
        <f>IF(A35&lt;=(FLOOR(INT(Variables!D$10) / Variables!D$13, 1)*Variables!D$13),IF(R34=Variables!D$13,1,R34+1),"")</f>
        <v>6</v>
      </c>
      <c r="S35" s="22">
        <f t="shared" ca="1" si="10"/>
        <v>215.6316210778059</v>
      </c>
      <c r="T35" s="1">
        <f t="shared" ca="1" si="11"/>
        <v>1232.8925156612738</v>
      </c>
      <c r="U35" s="1">
        <f ca="1">IF(R35&lt;&gt;"",INDEX(T35:T142, MATCH(Variables!D$13,R35:R142,0))-T35,"")</f>
        <v>215.6316210778059</v>
      </c>
      <c r="V35" s="1">
        <f>IF(R35&lt;&gt;"",IF(MOD(R35,Variables!D$13)=0,Variables!D$15,0),"")</f>
        <v>0</v>
      </c>
      <c r="W35" s="1">
        <f>IF(R35&lt;&gt;"",IF(R35=Variables!D$13,T35+V35,0),"")</f>
        <v>0</v>
      </c>
      <c r="X35" s="18">
        <f ca="1">IF(R35&lt;&gt;"",INDEX(W35:W134,MATCH(Variables!D$13,R35:R134,0)),"")</f>
        <v>1568.5241367390797</v>
      </c>
      <c r="Y35" s="22">
        <f t="shared" ca="1" si="12"/>
        <v>205.36205305929116</v>
      </c>
      <c r="Z35" s="17" cm="1">
        <f t="array" ref="Z35">IF(R35&lt;&gt;"",IF(R35=1,_xll.RiskPert(Variables!J$21,Variables!K$21,Variables!L$21),0),"")</f>
        <v>0</v>
      </c>
      <c r="AA35" s="1">
        <f t="shared" ca="1" si="13"/>
        <v>1773.8861897983709</v>
      </c>
      <c r="AB35" s="1" cm="1">
        <f t="array" aca="1" ref="AB35" ca="1">IF(R35&lt;&gt;"",_xll.RiskUniform(Variables!J$23,Variables!L$23),"")</f>
        <v>25.58187926327173</v>
      </c>
      <c r="AC35" s="18">
        <f t="shared" ca="1" si="14"/>
        <v>1799.4680690616426</v>
      </c>
      <c r="AD35" s="26">
        <f ca="1">IF(R35&lt;&gt;"",IF(AC35&lt;Variables!D$9,AC35-C35,0),"")</f>
        <v>1013.4472465361824</v>
      </c>
      <c r="AE35" s="26">
        <f ca="1">IF(R35&lt;&gt;"",IF(AC35&lt;Variables!D$9,D35,0),"")</f>
        <v>150.20644237521458</v>
      </c>
      <c r="AF35" s="26">
        <f ca="1">IF(R35&lt;&gt;"",IF(AC35&lt;Variables!D$9,I35,0),"")</f>
        <v>0</v>
      </c>
      <c r="AG35" s="26">
        <f ca="1">IF(R35&lt;&gt;"",IF(AC35&lt;Variables!D$9,M35,0),"")</f>
        <v>111.82707094969192</v>
      </c>
      <c r="AH35" s="26">
        <f ca="1">IF(R35&lt;&gt;"",IF(AC35&lt;Variables!D$9,S35,0),"")</f>
        <v>215.6316210778059</v>
      </c>
      <c r="AI35" s="26">
        <f ca="1">IF(R35&lt;&gt;"",IF(AC35&lt;Variables!D$9,Y35,0),"")</f>
        <v>205.36205305929116</v>
      </c>
      <c r="AJ35" s="24">
        <f t="shared" ca="1" si="15"/>
        <v>683.02718746200355</v>
      </c>
      <c r="AK35" s="26">
        <f t="shared" ca="1" si="16"/>
        <v>16.890787442269708</v>
      </c>
      <c r="AL35" s="24">
        <f t="shared" ca="1" si="17"/>
        <v>1</v>
      </c>
      <c r="AM35" s="104">
        <f ca="1">IF(AND(R35&lt;"",AC35&lt;Variables!D$9),AC35/(7*24*60),"")</f>
        <v>0.17851865764500421</v>
      </c>
      <c r="AN35" s="18">
        <f t="shared" ca="1" si="18"/>
        <v>1</v>
      </c>
      <c r="AO35" s="24" cm="1">
        <f t="array" aca="1" ref="AO35" ca="1">IF(R35&lt;&gt;"",_xll.RiskBinomial(1,Variables!D$16/100),0)</f>
        <v>0</v>
      </c>
    </row>
    <row r="36" spans="1:41" x14ac:dyDescent="0.35">
      <c r="A36" s="12">
        <v>7</v>
      </c>
      <c r="B36" s="17" cm="1">
        <f t="array" aca="1" ref="B36" ca="1">_xll.RiskExpon(Variables!M$8)</f>
        <v>95.013556628035985</v>
      </c>
      <c r="C36" s="18">
        <f t="shared" ca="1" si="0"/>
        <v>881.03437915349616</v>
      </c>
      <c r="D36" s="22">
        <f t="shared" ca="1" si="1"/>
        <v>181.34350425085415</v>
      </c>
      <c r="E36" s="17" cm="1">
        <f t="array" aca="1" ref="E36" ca="1">_xll.RiskPert(Variables!J$10,Variables!K$10,Variables!L$10)</f>
        <v>57.262212466875951</v>
      </c>
      <c r="F36" s="1">
        <f t="shared" ca="1" si="2"/>
        <v>1062.3778834043503</v>
      </c>
      <c r="G36" s="1" cm="1">
        <f t="array" aca="1" ref="G36" ca="1">_xll.RiskUniform(Variables!J$12,Variables!L$12)</f>
        <v>56.753295653801352</v>
      </c>
      <c r="H36" s="18">
        <f t="shared" ca="1" si="3"/>
        <v>1119.1311790581517</v>
      </c>
      <c r="I36" s="22">
        <f t="shared" ca="1" si="4"/>
        <v>0</v>
      </c>
      <c r="J36" s="17">
        <f t="shared" ca="1" si="5"/>
        <v>1119.1311790581517</v>
      </c>
      <c r="K36" s="1" cm="1">
        <f t="array" aca="1" ref="K36" ca="1">_xll.RiskWeibull(Variables!J$14,Variables!K$14)</f>
        <v>92.19805372788143</v>
      </c>
      <c r="L36" s="18">
        <f t="shared" ca="1" si="6"/>
        <v>1211.3292327860331</v>
      </c>
      <c r="M36" s="22">
        <f t="shared" ca="1" si="7"/>
        <v>80.637674114793072</v>
      </c>
      <c r="N36" s="17" cm="1">
        <f t="array" aca="1" ref="N36" ca="1">_xll.RiskGamma(_xll.RiskSimtable(Variables!J$16:J$17),1/Variables!L$16)</f>
        <v>80.637674114793086</v>
      </c>
      <c r="O36" s="1">
        <f t="shared" ca="1" si="8"/>
        <v>1291.9669069008262</v>
      </c>
      <c r="P36" s="1" cm="1">
        <f t="array" aca="1" ref="P36" ca="1">_xll.RiskUniform(Variables!J$19,Variables!L$19)</f>
        <v>18.617358052103491</v>
      </c>
      <c r="Q36" s="18">
        <f t="shared" ca="1" si="9"/>
        <v>1310.5842649529297</v>
      </c>
      <c r="R36" s="17">
        <f>IF(A36&lt;=(FLOOR(INT(Variables!D$10) / Variables!D$13, 1)*Variables!D$13),IF(R35=Variables!D$13,1,R35+1),"")</f>
        <v>7</v>
      </c>
      <c r="S36" s="22">
        <f t="shared" ca="1" si="10"/>
        <v>137.93987178614998</v>
      </c>
      <c r="T36" s="1">
        <f t="shared" ca="1" si="11"/>
        <v>1310.5842649529297</v>
      </c>
      <c r="U36" s="1">
        <f ca="1">IF(R36&lt;&gt;"",INDEX(T36:T143, MATCH(Variables!D$13,R36:R143,0))-T36,"")</f>
        <v>137.93987178614998</v>
      </c>
      <c r="V36" s="1">
        <f>IF(R36&lt;&gt;"",IF(MOD(R36,Variables!D$13)=0,Variables!D$15,0),"")</f>
        <v>0</v>
      </c>
      <c r="W36" s="1">
        <f>IF(R36&lt;&gt;"",IF(R36=Variables!D$13,T36+V36,0),"")</f>
        <v>0</v>
      </c>
      <c r="X36" s="18">
        <f ca="1">IF(R36&lt;&gt;"",INDEX(W36:W135,MATCH(Variables!D$13,R36:R135,0)),"")</f>
        <v>1568.5241367390797</v>
      </c>
      <c r="Y36" s="22">
        <f t="shared" ca="1" si="12"/>
        <v>230.94393232256289</v>
      </c>
      <c r="Z36" s="17" cm="1">
        <f t="array" ref="Z36">IF(R36&lt;&gt;"",IF(R36=1,_xll.RiskPert(Variables!J$21,Variables!K$21,Variables!L$21),0),"")</f>
        <v>0</v>
      </c>
      <c r="AA36" s="1">
        <f t="shared" ca="1" si="13"/>
        <v>1799.4680690616426</v>
      </c>
      <c r="AB36" s="1" cm="1">
        <f t="array" aca="1" ref="AB36" ca="1">IF(R36&lt;&gt;"",_xll.RiskUniform(Variables!J$23,Variables!L$23),"")</f>
        <v>23.717024828599193</v>
      </c>
      <c r="AC36" s="18">
        <f t="shared" ca="1" si="14"/>
        <v>1823.1850938902419</v>
      </c>
      <c r="AD36" s="26">
        <f ca="1">IF(R36&lt;&gt;"",IF(AC36&lt;Variables!D$9,AC36-C36,0),"")</f>
        <v>942.15071473674573</v>
      </c>
      <c r="AE36" s="26">
        <f ca="1">IF(R36&lt;&gt;"",IF(AC36&lt;Variables!D$9,D36,0),"")</f>
        <v>181.34350425085415</v>
      </c>
      <c r="AF36" s="26">
        <f ca="1">IF(R36&lt;&gt;"",IF(AC36&lt;Variables!D$9,I36,0),"")</f>
        <v>0</v>
      </c>
      <c r="AG36" s="26">
        <f ca="1">IF(R36&lt;&gt;"",IF(AC36&lt;Variables!D$9,M36,0),"")</f>
        <v>80.637674114793072</v>
      </c>
      <c r="AH36" s="26">
        <f ca="1">IF(R36&lt;&gt;"",IF(AC36&lt;Variables!D$9,S36,0),"")</f>
        <v>137.93987178614998</v>
      </c>
      <c r="AI36" s="26">
        <f ca="1">IF(R36&lt;&gt;"",IF(AC36&lt;Variables!D$9,Y36,0),"")</f>
        <v>230.94393232256289</v>
      </c>
      <c r="AJ36" s="24">
        <f t="shared" ca="1" si="15"/>
        <v>630.86498247436009</v>
      </c>
      <c r="AK36" s="26">
        <f t="shared" ca="1" si="16"/>
        <v>15.702511912279096</v>
      </c>
      <c r="AL36" s="24">
        <f t="shared" ca="1" si="17"/>
        <v>1</v>
      </c>
      <c r="AM36" s="104">
        <f ca="1">IF(AND(R36&lt;"",AC36&lt;Variables!D$9),AC36/(7*24*60),"")</f>
        <v>0.1808715370922859</v>
      </c>
      <c r="AN36" s="18">
        <f t="shared" ca="1" si="18"/>
        <v>1</v>
      </c>
      <c r="AO36" s="24" cm="1">
        <f t="array" aca="1" ref="AO36" ca="1">IF(R36&lt;&gt;"",_xll.RiskBinomial(1,Variables!D$16/100),0)</f>
        <v>0</v>
      </c>
    </row>
    <row r="37" spans="1:41" x14ac:dyDescent="0.35">
      <c r="A37" s="12">
        <v>8</v>
      </c>
      <c r="B37" s="17" cm="1">
        <f t="array" aca="1" ref="B37" ca="1">_xll.RiskExpon(Variables!M$8)</f>
        <v>105.66504753909456</v>
      </c>
      <c r="C37" s="18">
        <f t="shared" ca="1" si="0"/>
        <v>986.69942669259069</v>
      </c>
      <c r="D37" s="22">
        <f t="shared" ca="1" si="1"/>
        <v>179.01620683770864</v>
      </c>
      <c r="E37" s="17" cm="1">
        <f t="array" aca="1" ref="E37" ca="1">_xll.RiskPert(Variables!J$10,Variables!K$10,Variables!L$10)</f>
        <v>46.584454472147598</v>
      </c>
      <c r="F37" s="1">
        <f t="shared" ca="1" si="2"/>
        <v>1165.7156335302993</v>
      </c>
      <c r="G37" s="1" cm="1">
        <f t="array" aca="1" ref="G37" ca="1">_xll.RiskUniform(Variables!J$12,Variables!L$12)</f>
        <v>53.016169926718497</v>
      </c>
      <c r="H37" s="18">
        <f t="shared" ca="1" si="3"/>
        <v>1218.7318034570178</v>
      </c>
      <c r="I37" s="22">
        <f t="shared" ca="1" si="4"/>
        <v>0</v>
      </c>
      <c r="J37" s="17">
        <f t="shared" ca="1" si="5"/>
        <v>1218.7318034570178</v>
      </c>
      <c r="K37" s="1" cm="1">
        <f t="array" aca="1" ref="K37" ca="1">_xll.RiskWeibull(Variables!J$14,Variables!K$14)</f>
        <v>100.77729936072188</v>
      </c>
      <c r="L37" s="18">
        <f t="shared" ca="1" si="6"/>
        <v>1319.5091028177396</v>
      </c>
      <c r="M37" s="22">
        <f t="shared" ca="1" si="7"/>
        <v>107.16585526892686</v>
      </c>
      <c r="N37" s="17" cm="1">
        <f t="array" aca="1" ref="N37" ca="1">_xll.RiskGamma(_xll.RiskSimtable(Variables!J$16:J$17),1/Variables!L$16)</f>
        <v>107.1658552689268</v>
      </c>
      <c r="O37" s="1">
        <f t="shared" ca="1" si="8"/>
        <v>1426.6749580866665</v>
      </c>
      <c r="P37" s="1" cm="1">
        <f t="array" aca="1" ref="P37" ca="1">_xll.RiskUniform(Variables!J$19,Variables!L$19)</f>
        <v>21.849178652413265</v>
      </c>
      <c r="Q37" s="18">
        <f t="shared" ca="1" si="9"/>
        <v>1448.5241367390797</v>
      </c>
      <c r="R37" s="17">
        <f>IF(A37&lt;=(FLOOR(INT(Variables!D$10) / Variables!D$13, 1)*Variables!D$13),IF(R36=Variables!D$13,1,R36+1),"")</f>
        <v>8</v>
      </c>
      <c r="S37" s="22">
        <f t="shared" ca="1" si="10"/>
        <v>0</v>
      </c>
      <c r="T37" s="1">
        <f t="shared" ca="1" si="11"/>
        <v>1448.5241367390797</v>
      </c>
      <c r="U37" s="1">
        <f ca="1">IF(R37&lt;&gt;"",INDEX(T37:T144, MATCH(Variables!D$13,R37:R144,0))-T37,"")</f>
        <v>0</v>
      </c>
      <c r="V37" s="1">
        <f>IF(R37&lt;&gt;"",IF(MOD(R37,Variables!D$13)=0,Variables!D$15,0),"")</f>
        <v>120</v>
      </c>
      <c r="W37" s="1">
        <f ca="1">IF(R37&lt;&gt;"",IF(R37=Variables!D$13,T37+V37,0),"")</f>
        <v>1568.5241367390797</v>
      </c>
      <c r="X37" s="18">
        <f ca="1">IF(R37&lt;&gt;"",INDEX(W37:W136,MATCH(Variables!D$13,R37:R136,0)),"")</f>
        <v>1568.5241367390797</v>
      </c>
      <c r="Y37" s="22">
        <f t="shared" ca="1" si="12"/>
        <v>254.66095715116217</v>
      </c>
      <c r="Z37" s="17" cm="1">
        <f t="array" ref="Z37">IF(R37&lt;&gt;"",IF(R37=1,_xll.RiskPert(Variables!J$21,Variables!K$21,Variables!L$21),0),"")</f>
        <v>0</v>
      </c>
      <c r="AA37" s="1">
        <f t="shared" ca="1" si="13"/>
        <v>1823.1850938902419</v>
      </c>
      <c r="AB37" s="1" cm="1">
        <f t="array" aca="1" ref="AB37" ca="1">IF(R37&lt;&gt;"",_xll.RiskUniform(Variables!J$23,Variables!L$23),"")</f>
        <v>23.569619353661931</v>
      </c>
      <c r="AC37" s="18">
        <f t="shared" ca="1" si="14"/>
        <v>1846.7547132439038</v>
      </c>
      <c r="AD37" s="26">
        <f ca="1">IF(R37&lt;&gt;"",IF(AC37&lt;Variables!D$9,AC37-C37,0),"")</f>
        <v>860.05528655131309</v>
      </c>
      <c r="AE37" s="26">
        <f ca="1">IF(R37&lt;&gt;"",IF(AC37&lt;Variables!D$9,D37,0),"")</f>
        <v>179.01620683770864</v>
      </c>
      <c r="AF37" s="26">
        <f ca="1">IF(R37&lt;&gt;"",IF(AC37&lt;Variables!D$9,I37,0),"")</f>
        <v>0</v>
      </c>
      <c r="AG37" s="26">
        <f ca="1">IF(R37&lt;&gt;"",IF(AC37&lt;Variables!D$9,M37,0),"")</f>
        <v>107.16585526892686</v>
      </c>
      <c r="AH37" s="26">
        <f ca="1">IF(R37&lt;&gt;"",IF(AC37&lt;Variables!D$9,S37,0),"")</f>
        <v>0</v>
      </c>
      <c r="AI37" s="26">
        <f ca="1">IF(R37&lt;&gt;"",IF(AC37&lt;Variables!D$9,Y37,0),"")</f>
        <v>254.66095715116217</v>
      </c>
      <c r="AJ37" s="24">
        <f t="shared" ca="1" si="15"/>
        <v>540.84301925779766</v>
      </c>
      <c r="AK37" s="26">
        <f t="shared" ca="1" si="16"/>
        <v>14.334254775855218</v>
      </c>
      <c r="AL37" s="24">
        <f t="shared" ca="1" si="17"/>
        <v>1</v>
      </c>
      <c r="AM37" s="104">
        <f ca="1">IF(AND(R37&lt;"",AC37&lt;Variables!D$9),AC37/(7*24*60),"")</f>
        <v>0.18320979298054602</v>
      </c>
      <c r="AN37" s="18">
        <f t="shared" ca="1" si="18"/>
        <v>1</v>
      </c>
      <c r="AO37" s="24" cm="1">
        <f t="array" aca="1" ref="AO37" ca="1">IF(R37&lt;&gt;"",_xll.RiskBinomial(1,Variables!D$16/100),0)</f>
        <v>0</v>
      </c>
    </row>
    <row r="38" spans="1:41" x14ac:dyDescent="0.35">
      <c r="A38" s="12">
        <v>9</v>
      </c>
      <c r="B38" s="17" cm="1">
        <f t="array" aca="1" ref="B38" ca="1">_xll.RiskExpon(Variables!M$8)</f>
        <v>69.366674573399294</v>
      </c>
      <c r="C38" s="18">
        <f t="shared" ca="1" si="0"/>
        <v>1056.06610126599</v>
      </c>
      <c r="D38" s="22">
        <f t="shared" ca="1" si="1"/>
        <v>217.75028316006637</v>
      </c>
      <c r="E38" s="17" cm="1">
        <f t="array" aca="1" ref="E38" ca="1">_xll.RiskPert(Variables!J$10,Variables!K$10,Variables!L$10)</f>
        <v>55.084580969038512</v>
      </c>
      <c r="F38" s="1">
        <f t="shared" ca="1" si="2"/>
        <v>1273.8163844260564</v>
      </c>
      <c r="G38" s="1" cm="1">
        <f t="array" aca="1" ref="G38" ca="1">_xll.RiskUniform(Variables!J$12,Variables!L$12)</f>
        <v>56.47308236279882</v>
      </c>
      <c r="H38" s="18">
        <f t="shared" ca="1" si="3"/>
        <v>1330.2894667888552</v>
      </c>
      <c r="I38" s="22">
        <f t="shared" ca="1" si="4"/>
        <v>0</v>
      </c>
      <c r="J38" s="17">
        <f t="shared" ca="1" si="5"/>
        <v>1330.2894667888552</v>
      </c>
      <c r="K38" s="1" cm="1">
        <f t="array" aca="1" ref="K38" ca="1">_xll.RiskWeibull(Variables!J$14,Variables!K$14)</f>
        <v>115.41338617044219</v>
      </c>
      <c r="L38" s="18">
        <f t="shared" ca="1" si="6"/>
        <v>1445.7028529592974</v>
      </c>
      <c r="M38" s="22">
        <f t="shared" ca="1" si="7"/>
        <v>88.244000260853454</v>
      </c>
      <c r="N38" s="17" cm="1">
        <f t="array" aca="1" ref="N38" ca="1">_xll.RiskGamma(_xll.RiskSimtable(Variables!J$16:J$17),1/Variables!L$16)</f>
        <v>88.244000260853426</v>
      </c>
      <c r="O38" s="1">
        <f t="shared" ca="1" si="8"/>
        <v>1533.9468532201508</v>
      </c>
      <c r="P38" s="1" cm="1">
        <f t="array" aca="1" ref="P38" ca="1">_xll.RiskUniform(Variables!J$19,Variables!L$19)</f>
        <v>24.12943551578946</v>
      </c>
      <c r="Q38" s="18">
        <f t="shared" ca="1" si="9"/>
        <v>1558.0762887359404</v>
      </c>
      <c r="R38" s="17">
        <f>IF(A38&lt;=(FLOOR(INT(Variables!D$10) / Variables!D$13, 1)*Variables!D$13),IF(R37=Variables!D$13,1,R37+1),"")</f>
        <v>1</v>
      </c>
      <c r="S38" s="22">
        <f t="shared" ca="1" si="10"/>
        <v>1145.2275626115722</v>
      </c>
      <c r="T38" s="1">
        <f t="shared" ca="1" si="11"/>
        <v>1568.5241367390797</v>
      </c>
      <c r="U38" s="1">
        <f ca="1">IF(R38&lt;&gt;"",INDEX(T38:T145, MATCH(Variables!D$13,R38:R145,0))-T38,"")</f>
        <v>1134.7797146084329</v>
      </c>
      <c r="V38" s="1">
        <f>IF(R38&lt;&gt;"",IF(MOD(R38,Variables!D$13)=0,Variables!D$15,0),"")</f>
        <v>0</v>
      </c>
      <c r="W38" s="1">
        <f>IF(R38&lt;&gt;"",IF(R38=Variables!D$13,T38+V38,0),"")</f>
        <v>0</v>
      </c>
      <c r="X38" s="18">
        <f ca="1">IF(R38&lt;&gt;"",INDEX(W38:W137,MATCH(Variables!D$13,R38:R137,0)),"")</f>
        <v>2823.3038513475126</v>
      </c>
      <c r="Y38" s="22">
        <f t="shared" ca="1" si="12"/>
        <v>114.69755244192174</v>
      </c>
      <c r="Z38" s="17" cm="1">
        <f t="array" aca="1" ref="Z38" ca="1">IF(R38&lt;&gt;"",IF(R38=1,_xll.RiskPert(Variables!J$21,Variables!K$21,Variables!L$21),0),"")</f>
        <v>114.69755244192169</v>
      </c>
      <c r="AA38" s="1">
        <f t="shared" ca="1" si="13"/>
        <v>2938.0014037894343</v>
      </c>
      <c r="AB38" s="1" cm="1">
        <f t="array" aca="1" ref="AB38" ca="1">IF(R38&lt;&gt;"",_xll.RiskUniform(Variables!J$23,Variables!L$23),"")</f>
        <v>20.273999233040087</v>
      </c>
      <c r="AC38" s="18">
        <f t="shared" ca="1" si="14"/>
        <v>2958.2754030224746</v>
      </c>
      <c r="AD38" s="26">
        <f ca="1">IF(R38&lt;&gt;"",IF(AC38&lt;Variables!D$9,AC38-C38,0),"")</f>
        <v>1902.2093017564846</v>
      </c>
      <c r="AE38" s="26">
        <f ca="1">IF(R38&lt;&gt;"",IF(AC38&lt;Variables!D$9,D38,0),"")</f>
        <v>217.75028316006637</v>
      </c>
      <c r="AF38" s="26">
        <f ca="1">IF(R38&lt;&gt;"",IF(AC38&lt;Variables!D$9,I38,0),"")</f>
        <v>0</v>
      </c>
      <c r="AG38" s="26">
        <f ca="1">IF(R38&lt;&gt;"",IF(AC38&lt;Variables!D$9,M38,0),"")</f>
        <v>88.244000260853454</v>
      </c>
      <c r="AH38" s="26">
        <f ca="1">IF(R38&lt;&gt;"",IF(AC38&lt;Variables!D$9,S38,0),"")</f>
        <v>1145.2275626115722</v>
      </c>
      <c r="AI38" s="26">
        <f ca="1">IF(R38&lt;&gt;"",IF(AC38&lt;Variables!D$9,Y38,0),"")</f>
        <v>114.69755244192174</v>
      </c>
      <c r="AJ38" s="24">
        <f t="shared" ca="1" si="15"/>
        <v>1565.9193984744138</v>
      </c>
      <c r="AK38" s="26">
        <f t="shared" ca="1" si="16"/>
        <v>31.703488362608077</v>
      </c>
      <c r="AL38" s="24">
        <f t="shared" ca="1" si="17"/>
        <v>0</v>
      </c>
      <c r="AM38" s="104">
        <f ca="1">IF(AND(R38&lt;"",AC38&lt;Variables!D$9),AC38/(7*24*60),"")</f>
        <v>0.29347970268080104</v>
      </c>
      <c r="AN38" s="18">
        <f t="shared" ca="1" si="18"/>
        <v>1</v>
      </c>
      <c r="AO38" s="24" cm="1">
        <f t="array" aca="1" ref="AO38" ca="1">IF(R38&lt;&gt;"",_xll.RiskBinomial(1,Variables!D$16/100),0)</f>
        <v>0</v>
      </c>
    </row>
    <row r="39" spans="1:41" x14ac:dyDescent="0.35">
      <c r="A39" s="12">
        <v>10</v>
      </c>
      <c r="B39" s="17" cm="1">
        <f t="array" aca="1" ref="B39" ca="1">_xll.RiskExpon(Variables!M$8)</f>
        <v>242.66877368251355</v>
      </c>
      <c r="C39" s="18">
        <f t="shared" ca="1" si="0"/>
        <v>1298.7348749485036</v>
      </c>
      <c r="D39" s="22">
        <f t="shared" ca="1" si="1"/>
        <v>74.242118194984869</v>
      </c>
      <c r="E39" s="17" cm="1">
        <f t="array" aca="1" ref="E39" ca="1">_xll.RiskPert(Variables!J$10,Variables!K$10,Variables!L$10)</f>
        <v>42.687526354633341</v>
      </c>
      <c r="F39" s="1">
        <f t="shared" ca="1" si="2"/>
        <v>1372.9769931434885</v>
      </c>
      <c r="G39" s="1" cm="1">
        <f t="array" aca="1" ref="G39" ca="1">_xll.RiskUniform(Variables!J$12,Variables!L$12)</f>
        <v>56.400619923595883</v>
      </c>
      <c r="H39" s="18">
        <f t="shared" ca="1" si="3"/>
        <v>1429.3776130670844</v>
      </c>
      <c r="I39" s="22">
        <f t="shared" ca="1" si="4"/>
        <v>0</v>
      </c>
      <c r="J39" s="17">
        <f t="shared" ca="1" si="5"/>
        <v>1429.3776130670844</v>
      </c>
      <c r="K39" s="1" cm="1">
        <f t="array" aca="1" ref="K39" ca="1">_xll.RiskWeibull(Variables!J$14,Variables!K$14)</f>
        <v>79.748271930576578</v>
      </c>
      <c r="L39" s="18">
        <f t="shared" ca="1" si="6"/>
        <v>1509.1258849976609</v>
      </c>
      <c r="M39" s="22">
        <f t="shared" ca="1" si="7"/>
        <v>86.149712648371633</v>
      </c>
      <c r="N39" s="17" cm="1">
        <f t="array" aca="1" ref="N39" ca="1">_xll.RiskGamma(_xll.RiskSimtable(Variables!J$16:J$17),1/Variables!L$16)</f>
        <v>86.149712648371562</v>
      </c>
      <c r="O39" s="1">
        <f t="shared" ca="1" si="8"/>
        <v>1595.2755976460326</v>
      </c>
      <c r="P39" s="1" cm="1">
        <f t="array" aca="1" ref="P39" ca="1">_xll.RiskUniform(Variables!J$19,Variables!L$19)</f>
        <v>20.552962294615739</v>
      </c>
      <c r="Q39" s="18">
        <f t="shared" ca="1" si="9"/>
        <v>1615.8285599406483</v>
      </c>
      <c r="R39" s="17">
        <f>IF(A39&lt;=(FLOOR(INT(Variables!D$10) / Variables!D$13, 1)*Variables!D$13),IF(R38=Variables!D$13,1,R38+1),"")</f>
        <v>2</v>
      </c>
      <c r="S39" s="22">
        <f t="shared" ca="1" si="10"/>
        <v>1087.4752914068642</v>
      </c>
      <c r="T39" s="1">
        <f t="shared" ca="1" si="11"/>
        <v>1615.8285599406483</v>
      </c>
      <c r="U39" s="1">
        <f ca="1">IF(R39&lt;&gt;"",INDEX(T39:T146, MATCH(Variables!D$13,R39:R146,0))-T39,"")</f>
        <v>1087.4752914068642</v>
      </c>
      <c r="V39" s="1">
        <f>IF(R39&lt;&gt;"",IF(MOD(R39,Variables!D$13)=0,Variables!D$15,0),"")</f>
        <v>0</v>
      </c>
      <c r="W39" s="1">
        <f>IF(R39&lt;&gt;"",IF(R39=Variables!D$13,T39+V39,0),"")</f>
        <v>0</v>
      </c>
      <c r="X39" s="18">
        <f ca="1">IF(R39&lt;&gt;"",INDEX(W39:W138,MATCH(Variables!D$13,R39:R138,0)),"")</f>
        <v>2823.3038513475126</v>
      </c>
      <c r="Y39" s="22">
        <f t="shared" ca="1" si="12"/>
        <v>134.97155167496203</v>
      </c>
      <c r="Z39" s="17" cm="1">
        <f t="array" ref="Z39">IF(R39&lt;&gt;"",IF(R39=1,_xll.RiskPert(Variables!J$21,Variables!K$21,Variables!L$21),0),"")</f>
        <v>0</v>
      </c>
      <c r="AA39" s="1">
        <f t="shared" ca="1" si="13"/>
        <v>2958.2754030224746</v>
      </c>
      <c r="AB39" s="1" cm="1">
        <f t="array" aca="1" ref="AB39" ca="1">IF(R39&lt;&gt;"",_xll.RiskUniform(Variables!J$23,Variables!L$23),"")</f>
        <v>29.938450333793746</v>
      </c>
      <c r="AC39" s="18">
        <f t="shared" ca="1" si="14"/>
        <v>2988.2138533562684</v>
      </c>
      <c r="AD39" s="26">
        <f ca="1">IF(R39&lt;&gt;"",IF(AC39&lt;Variables!D$9,AC39-C39,0),"")</f>
        <v>1689.4789784077648</v>
      </c>
      <c r="AE39" s="26">
        <f ca="1">IF(R39&lt;&gt;"",IF(AC39&lt;Variables!D$9,D39,0),"")</f>
        <v>74.242118194984869</v>
      </c>
      <c r="AF39" s="26">
        <f ca="1">IF(R39&lt;&gt;"",IF(AC39&lt;Variables!D$9,I39,0),"")</f>
        <v>0</v>
      </c>
      <c r="AG39" s="26">
        <f ca="1">IF(R39&lt;&gt;"",IF(AC39&lt;Variables!D$9,M39,0),"")</f>
        <v>86.149712648371633</v>
      </c>
      <c r="AH39" s="26">
        <f ca="1">IF(R39&lt;&gt;"",IF(AC39&lt;Variables!D$9,S39,0),"")</f>
        <v>1087.4752914068642</v>
      </c>
      <c r="AI39" s="26">
        <f ca="1">IF(R39&lt;&gt;"",IF(AC39&lt;Variables!D$9,Y39,0),"")</f>
        <v>134.97155167496203</v>
      </c>
      <c r="AJ39" s="24">
        <f t="shared" ca="1" si="15"/>
        <v>1382.8386739251828</v>
      </c>
      <c r="AK39" s="26">
        <f t="shared" ca="1" si="16"/>
        <v>28.157982973462747</v>
      </c>
      <c r="AL39" s="24">
        <f t="shared" ca="1" si="17"/>
        <v>0</v>
      </c>
      <c r="AM39" s="104">
        <f ca="1">IF(AND(R39&lt;"",AC39&lt;Variables!D$9),AC39/(7*24*60),"")</f>
        <v>0.29644978703931235</v>
      </c>
      <c r="AN39" s="18">
        <f t="shared" ca="1" si="18"/>
        <v>1</v>
      </c>
      <c r="AO39" s="24" cm="1">
        <f t="array" aca="1" ref="AO39" ca="1">IF(R39&lt;&gt;"",_xll.RiskBinomial(1,Variables!D$16/100),0)</f>
        <v>0</v>
      </c>
    </row>
    <row r="40" spans="1:41" x14ac:dyDescent="0.35">
      <c r="A40" s="12">
        <v>11</v>
      </c>
      <c r="B40" s="17" cm="1">
        <f t="array" aca="1" ref="B40" ca="1">_xll.RiskExpon(Variables!M$8)</f>
        <v>425.10695479874181</v>
      </c>
      <c r="C40" s="18">
        <f t="shared" ca="1" si="0"/>
        <v>1723.8418297472454</v>
      </c>
      <c r="D40" s="22">
        <f t="shared" ca="1" si="1"/>
        <v>46.5851794514831</v>
      </c>
      <c r="E40" s="17" cm="1">
        <f t="array" aca="1" ref="E40" ca="1">_xll.RiskPert(Variables!J$10,Variables!K$10,Variables!L$10)</f>
        <v>46.585179451482993</v>
      </c>
      <c r="F40" s="1">
        <f t="shared" ca="1" si="2"/>
        <v>1770.4270091987285</v>
      </c>
      <c r="G40" s="1" cm="1">
        <f t="array" aca="1" ref="G40" ca="1">_xll.RiskUniform(Variables!J$12,Variables!L$12)</f>
        <v>58.123217456117992</v>
      </c>
      <c r="H40" s="18">
        <f t="shared" ca="1" si="3"/>
        <v>1828.5502266548465</v>
      </c>
      <c r="I40" s="22">
        <f t="shared" ca="1" si="4"/>
        <v>0</v>
      </c>
      <c r="J40" s="17">
        <f t="shared" ca="1" si="5"/>
        <v>1828.5502266548465</v>
      </c>
      <c r="K40" s="1" cm="1">
        <f t="array" aca="1" ref="K40" ca="1">_xll.RiskWeibull(Variables!J$14,Variables!K$14)</f>
        <v>105.44800858564297</v>
      </c>
      <c r="L40" s="18">
        <f t="shared" ca="1" si="6"/>
        <v>1933.9982352404895</v>
      </c>
      <c r="M40" s="22">
        <f t="shared" ca="1" si="7"/>
        <v>77.397019990667332</v>
      </c>
      <c r="N40" s="17" cm="1">
        <f t="array" aca="1" ref="N40" ca="1">_xll.RiskGamma(_xll.RiskSimtable(Variables!J$16:J$17),1/Variables!L$16)</f>
        <v>77.397019990667346</v>
      </c>
      <c r="O40" s="1">
        <f t="shared" ca="1" si="8"/>
        <v>2011.3952552311569</v>
      </c>
      <c r="P40" s="1" cm="1">
        <f t="array" aca="1" ref="P40" ca="1">_xll.RiskUniform(Variables!J$19,Variables!L$19)</f>
        <v>16.595545368983593</v>
      </c>
      <c r="Q40" s="18">
        <f t="shared" ca="1" si="9"/>
        <v>2027.9908006001403</v>
      </c>
      <c r="R40" s="17">
        <f>IF(A40&lt;=(FLOOR(INT(Variables!D$10) / Variables!D$13, 1)*Variables!D$13),IF(R39=Variables!D$13,1,R39+1),"")</f>
        <v>3</v>
      </c>
      <c r="S40" s="22">
        <f t="shared" ca="1" si="10"/>
        <v>675.31305074737224</v>
      </c>
      <c r="T40" s="1">
        <f t="shared" ca="1" si="11"/>
        <v>2027.9908006001403</v>
      </c>
      <c r="U40" s="1">
        <f ca="1">IF(R40&lt;&gt;"",INDEX(T40:T147, MATCH(Variables!D$13,R40:R147,0))-T40,"")</f>
        <v>675.31305074737224</v>
      </c>
      <c r="V40" s="1">
        <f>IF(R40&lt;&gt;"",IF(MOD(R40,Variables!D$13)=0,Variables!D$15,0),"")</f>
        <v>0</v>
      </c>
      <c r="W40" s="1">
        <f>IF(R40&lt;&gt;"",IF(R40=Variables!D$13,T40+V40,0),"")</f>
        <v>0</v>
      </c>
      <c r="X40" s="18">
        <f ca="1">IF(R40&lt;&gt;"",INDEX(W40:W139,MATCH(Variables!D$13,R40:R139,0)),"")</f>
        <v>2823.3038513475126</v>
      </c>
      <c r="Y40" s="22">
        <f t="shared" ca="1" si="12"/>
        <v>164.91000200875578</v>
      </c>
      <c r="Z40" s="17" cm="1">
        <f t="array" ref="Z40">IF(R40&lt;&gt;"",IF(R40=1,_xll.RiskPert(Variables!J$21,Variables!K$21,Variables!L$21),0),"")</f>
        <v>0</v>
      </c>
      <c r="AA40" s="1">
        <f t="shared" ca="1" si="13"/>
        <v>2988.2138533562684</v>
      </c>
      <c r="AB40" s="1" cm="1">
        <f t="array" aca="1" ref="AB40" ca="1">IF(R40&lt;&gt;"",_xll.RiskUniform(Variables!J$23,Variables!L$23),"")</f>
        <v>29.551904564889107</v>
      </c>
      <c r="AC40" s="18">
        <f t="shared" ca="1" si="14"/>
        <v>3017.7657579211573</v>
      </c>
      <c r="AD40" s="26">
        <f ca="1">IF(R40&lt;&gt;"",IF(AC40&lt;Variables!D$9,AC40-C40,0),"")</f>
        <v>1293.9239281739119</v>
      </c>
      <c r="AE40" s="26">
        <f ca="1">IF(R40&lt;&gt;"",IF(AC40&lt;Variables!D$9,D40,0),"")</f>
        <v>46.5851794514831</v>
      </c>
      <c r="AF40" s="26">
        <f ca="1">IF(R40&lt;&gt;"",IF(AC40&lt;Variables!D$9,I40,0),"")</f>
        <v>0</v>
      </c>
      <c r="AG40" s="26">
        <f ca="1">IF(R40&lt;&gt;"",IF(AC40&lt;Variables!D$9,M40,0),"")</f>
        <v>77.397019990667332</v>
      </c>
      <c r="AH40" s="26">
        <f ca="1">IF(R40&lt;&gt;"",IF(AC40&lt;Variables!D$9,S40,0),"")</f>
        <v>675.31305074737224</v>
      </c>
      <c r="AI40" s="26">
        <f ca="1">IF(R40&lt;&gt;"",IF(AC40&lt;Variables!D$9,Y40,0),"")</f>
        <v>164.91000200875578</v>
      </c>
      <c r="AJ40" s="24">
        <f t="shared" ca="1" si="15"/>
        <v>964.20525219827846</v>
      </c>
      <c r="AK40" s="26">
        <f t="shared" ca="1" si="16"/>
        <v>21.565398802898532</v>
      </c>
      <c r="AL40" s="24">
        <f t="shared" ca="1" si="17"/>
        <v>1</v>
      </c>
      <c r="AM40" s="104">
        <f ca="1">IF(AND(R40&lt;"",AC40&lt;Variables!D$9),AC40/(7*24*60),"")</f>
        <v>0.2993815236032894</v>
      </c>
      <c r="AN40" s="18">
        <f t="shared" ca="1" si="18"/>
        <v>1</v>
      </c>
      <c r="AO40" s="24" cm="1">
        <f t="array" aca="1" ref="AO40" ca="1">IF(R40&lt;&gt;"",_xll.RiskBinomial(1,Variables!D$16/100),0)</f>
        <v>0</v>
      </c>
    </row>
    <row r="41" spans="1:41" x14ac:dyDescent="0.35">
      <c r="A41" s="12">
        <v>12</v>
      </c>
      <c r="B41" s="17" cm="1">
        <f t="array" aca="1" ref="B41" ca="1">_xll.RiskExpon(Variables!M$8)</f>
        <v>96.255292405200734</v>
      </c>
      <c r="C41" s="18">
        <f t="shared" ca="1" si="0"/>
        <v>1820.097122152446</v>
      </c>
      <c r="D41" s="22">
        <f t="shared" ca="1" si="1"/>
        <v>60.363484111791195</v>
      </c>
      <c r="E41" s="17" cm="1">
        <f t="array" aca="1" ref="E41" ca="1">_xll.RiskPert(Variables!J$10,Variables!K$10,Variables!L$10)</f>
        <v>51.910379609390645</v>
      </c>
      <c r="F41" s="1">
        <f t="shared" ca="1" si="2"/>
        <v>1880.4606062642372</v>
      </c>
      <c r="G41" s="1" cm="1">
        <f t="array" aca="1" ref="G41" ca="1">_xll.RiskUniform(Variables!J$12,Variables!L$12)</f>
        <v>53.17081041900029</v>
      </c>
      <c r="H41" s="18">
        <f t="shared" ca="1" si="3"/>
        <v>1933.6314166832374</v>
      </c>
      <c r="I41" s="22">
        <f t="shared" ca="1" si="4"/>
        <v>0</v>
      </c>
      <c r="J41" s="17">
        <f t="shared" ca="1" si="5"/>
        <v>1933.6314166832374</v>
      </c>
      <c r="K41" s="1" cm="1">
        <f t="array" aca="1" ref="K41" ca="1">_xll.RiskWeibull(Variables!J$14,Variables!K$14)</f>
        <v>110.10248365736466</v>
      </c>
      <c r="L41" s="18">
        <f t="shared" ca="1" si="6"/>
        <v>2043.7339003406021</v>
      </c>
      <c r="M41" s="22">
        <f t="shared" ca="1" si="7"/>
        <v>66.632639187793529</v>
      </c>
      <c r="N41" s="17" cm="1">
        <f t="array" aca="1" ref="N41" ca="1">_xll.RiskGamma(_xll.RiskSimtable(Variables!J$16:J$17),1/Variables!L$16)</f>
        <v>66.632639187793316</v>
      </c>
      <c r="O41" s="1">
        <f t="shared" ca="1" si="8"/>
        <v>2110.3665395283956</v>
      </c>
      <c r="P41" s="1" cm="1">
        <f t="array" aca="1" ref="P41" ca="1">_xll.RiskUniform(Variables!J$19,Variables!L$19)</f>
        <v>21.26392978252845</v>
      </c>
      <c r="Q41" s="18">
        <f t="shared" ca="1" si="9"/>
        <v>2131.6304693109241</v>
      </c>
      <c r="R41" s="17">
        <f>IF(A41&lt;=(FLOOR(INT(Variables!D$10) / Variables!D$13, 1)*Variables!D$13),IF(R40=Variables!D$13,1,R40+1),"")</f>
        <v>4</v>
      </c>
      <c r="S41" s="22">
        <f t="shared" ca="1" si="10"/>
        <v>571.67338203658846</v>
      </c>
      <c r="T41" s="1">
        <f t="shared" ca="1" si="11"/>
        <v>2131.6304693109241</v>
      </c>
      <c r="U41" s="1">
        <f ca="1">IF(R41&lt;&gt;"",INDEX(T41:T148, MATCH(Variables!D$13,R41:R148,0))-T41,"")</f>
        <v>571.67338203658846</v>
      </c>
      <c r="V41" s="1">
        <f>IF(R41&lt;&gt;"",IF(MOD(R41,Variables!D$13)=0,Variables!D$15,0),"")</f>
        <v>0</v>
      </c>
      <c r="W41" s="1">
        <f>IF(R41&lt;&gt;"",IF(R41=Variables!D$13,T41+V41,0),"")</f>
        <v>0</v>
      </c>
      <c r="X41" s="18">
        <f ca="1">IF(R41&lt;&gt;"",INDEX(W41:W140,MATCH(Variables!D$13,R41:R140,0)),"")</f>
        <v>2823.3038513475126</v>
      </c>
      <c r="Y41" s="22">
        <f t="shared" ca="1" si="12"/>
        <v>194.46190657364468</v>
      </c>
      <c r="Z41" s="17" cm="1">
        <f t="array" ref="Z41">IF(R41&lt;&gt;"",IF(R41=1,_xll.RiskPert(Variables!J$21,Variables!K$21,Variables!L$21),0),"")</f>
        <v>0</v>
      </c>
      <c r="AA41" s="1">
        <f t="shared" ca="1" si="13"/>
        <v>3017.7657579211573</v>
      </c>
      <c r="AB41" s="1" cm="1">
        <f t="array" aca="1" ref="AB41" ca="1">IF(R41&lt;&gt;"",_xll.RiskUniform(Variables!J$23,Variables!L$23),"")</f>
        <v>24.209477102599891</v>
      </c>
      <c r="AC41" s="18">
        <f t="shared" ca="1" si="14"/>
        <v>3041.9752350237573</v>
      </c>
      <c r="AD41" s="26">
        <f ca="1">IF(R41&lt;&gt;"",IF(AC41&lt;Variables!D$9,AC41-C41,0),"")</f>
        <v>1221.8781128713113</v>
      </c>
      <c r="AE41" s="26">
        <f ca="1">IF(R41&lt;&gt;"",IF(AC41&lt;Variables!D$9,D41,0),"")</f>
        <v>60.363484111791195</v>
      </c>
      <c r="AF41" s="26">
        <f ca="1">IF(R41&lt;&gt;"",IF(AC41&lt;Variables!D$9,I41,0),"")</f>
        <v>0</v>
      </c>
      <c r="AG41" s="26">
        <f ca="1">IF(R41&lt;&gt;"",IF(AC41&lt;Variables!D$9,M41,0),"")</f>
        <v>66.632639187793529</v>
      </c>
      <c r="AH41" s="26">
        <f ca="1">IF(R41&lt;&gt;"",IF(AC41&lt;Variables!D$9,S41,0),"")</f>
        <v>571.67338203658846</v>
      </c>
      <c r="AI41" s="26">
        <f ca="1">IF(R41&lt;&gt;"",IF(AC41&lt;Variables!D$9,Y41,0),"")</f>
        <v>194.46190657364468</v>
      </c>
      <c r="AJ41" s="24">
        <f t="shared" ca="1" si="15"/>
        <v>893.13141190981787</v>
      </c>
      <c r="AK41" s="26">
        <f t="shared" ca="1" si="16"/>
        <v>20.364635214521854</v>
      </c>
      <c r="AL41" s="24">
        <f t="shared" ca="1" si="17"/>
        <v>1</v>
      </c>
      <c r="AM41" s="104">
        <f ca="1">IF(AND(R41&lt;"",AC41&lt;Variables!D$9),AC41/(7*24*60),"")</f>
        <v>0.30178325744283307</v>
      </c>
      <c r="AN41" s="18">
        <f t="shared" ca="1" si="18"/>
        <v>1</v>
      </c>
      <c r="AO41" s="24" cm="1">
        <f t="array" aca="1" ref="AO41" ca="1">IF(R41&lt;&gt;"",_xll.RiskBinomial(1,Variables!D$16/100),0)</f>
        <v>1</v>
      </c>
    </row>
    <row r="42" spans="1:41" x14ac:dyDescent="0.35">
      <c r="A42" s="12">
        <v>13</v>
      </c>
      <c r="B42" s="17" cm="1">
        <f t="array" aca="1" ref="B42" ca="1">_xll.RiskExpon(Variables!M$8)</f>
        <v>229.72539030369981</v>
      </c>
      <c r="C42" s="18">
        <f t="shared" ca="1" si="0"/>
        <v>2049.8225124561459</v>
      </c>
      <c r="D42" s="22">
        <f t="shared" ca="1" si="1"/>
        <v>48.372834067139138</v>
      </c>
      <c r="E42" s="17" cm="1">
        <f t="array" aca="1" ref="E42" ca="1">_xll.RiskPert(Variables!J$10,Variables!K$10,Variables!L$10)</f>
        <v>48.372834067139351</v>
      </c>
      <c r="F42" s="1">
        <f t="shared" ca="1" si="2"/>
        <v>2098.195346523285</v>
      </c>
      <c r="G42" s="1" cm="1">
        <f t="array" aca="1" ref="G42" ca="1">_xll.RiskUniform(Variables!J$12,Variables!L$12)</f>
        <v>66.144751090343405</v>
      </c>
      <c r="H42" s="18">
        <f t="shared" ca="1" si="3"/>
        <v>2164.3400976136286</v>
      </c>
      <c r="I42" s="22">
        <f t="shared" ca="1" si="4"/>
        <v>0</v>
      </c>
      <c r="J42" s="17">
        <f t="shared" ca="1" si="5"/>
        <v>2164.3400976136286</v>
      </c>
      <c r="K42" s="1" cm="1">
        <f t="array" aca="1" ref="K42" ca="1">_xll.RiskWeibull(Variables!J$14,Variables!K$14)</f>
        <v>118.05229566578967</v>
      </c>
      <c r="L42" s="18">
        <f t="shared" ca="1" si="6"/>
        <v>2282.3923932794182</v>
      </c>
      <c r="M42" s="22">
        <f t="shared" ca="1" si="7"/>
        <v>59.022886436947829</v>
      </c>
      <c r="N42" s="17" cm="1">
        <f t="array" aca="1" ref="N42" ca="1">_xll.RiskGamma(_xll.RiskSimtable(Variables!J$16:J$17),1/Variables!L$16)</f>
        <v>59.022886436947637</v>
      </c>
      <c r="O42" s="1">
        <f t="shared" ca="1" si="8"/>
        <v>2341.4152797163661</v>
      </c>
      <c r="P42" s="1" cm="1">
        <f t="array" aca="1" ref="P42" ca="1">_xll.RiskUniform(Variables!J$19,Variables!L$19)</f>
        <v>19.018013931973236</v>
      </c>
      <c r="Q42" s="18">
        <f t="shared" ca="1" si="9"/>
        <v>2360.4332936483393</v>
      </c>
      <c r="R42" s="17">
        <f>IF(A42&lt;=(FLOOR(INT(Variables!D$10) / Variables!D$13, 1)*Variables!D$13),IF(R41=Variables!D$13,1,R41+1),"")</f>
        <v>5</v>
      </c>
      <c r="S42" s="22">
        <f t="shared" ca="1" si="10"/>
        <v>342.87055769917333</v>
      </c>
      <c r="T42" s="1">
        <f t="shared" ca="1" si="11"/>
        <v>2360.4332936483393</v>
      </c>
      <c r="U42" s="1">
        <f ca="1">IF(R42&lt;&gt;"",INDEX(T42:T149, MATCH(Variables!D$13,R42:R149,0))-T42,"")</f>
        <v>342.87055769917333</v>
      </c>
      <c r="V42" s="1">
        <f>IF(R42&lt;&gt;"",IF(MOD(R42,Variables!D$13)=0,Variables!D$15,0),"")</f>
        <v>0</v>
      </c>
      <c r="W42" s="1">
        <f>IF(R42&lt;&gt;"",IF(R42=Variables!D$13,T42+V42,0),"")</f>
        <v>0</v>
      </c>
      <c r="X42" s="18">
        <f ca="1">IF(R42&lt;&gt;"",INDEX(W42:W141,MATCH(Variables!D$13,R42:R141,0)),"")</f>
        <v>2823.3038513475126</v>
      </c>
      <c r="Y42" s="22">
        <f t="shared" ca="1" si="12"/>
        <v>218.67138367624466</v>
      </c>
      <c r="Z42" s="17" cm="1">
        <f t="array" ref="Z42">IF(R42&lt;&gt;"",IF(R42=1,_xll.RiskPert(Variables!J$21,Variables!K$21,Variables!L$21),0),"")</f>
        <v>0</v>
      </c>
      <c r="AA42" s="1">
        <f t="shared" ca="1" si="13"/>
        <v>3041.9752350237573</v>
      </c>
      <c r="AB42" s="1" cm="1">
        <f t="array" aca="1" ref="AB42" ca="1">IF(R42&lt;&gt;"",_xll.RiskUniform(Variables!J$23,Variables!L$23),"")</f>
        <v>25.539892955339425</v>
      </c>
      <c r="AC42" s="18">
        <f t="shared" ca="1" si="14"/>
        <v>3067.5151279790966</v>
      </c>
      <c r="AD42" s="26">
        <f ca="1">IF(R42&lt;&gt;"",IF(AC42&lt;Variables!D$9,AC42-C42,0),"")</f>
        <v>1017.6926155229507</v>
      </c>
      <c r="AE42" s="26">
        <f ca="1">IF(R42&lt;&gt;"",IF(AC42&lt;Variables!D$9,D42,0),"")</f>
        <v>48.372834067139138</v>
      </c>
      <c r="AF42" s="26">
        <f ca="1">IF(R42&lt;&gt;"",IF(AC42&lt;Variables!D$9,I42,0),"")</f>
        <v>0</v>
      </c>
      <c r="AG42" s="26">
        <f ca="1">IF(R42&lt;&gt;"",IF(AC42&lt;Variables!D$9,M42,0),"")</f>
        <v>59.022886436947829</v>
      </c>
      <c r="AH42" s="26">
        <f ca="1">IF(R42&lt;&gt;"",IF(AC42&lt;Variables!D$9,S42,0),"")</f>
        <v>342.87055769917333</v>
      </c>
      <c r="AI42" s="26">
        <f ca="1">IF(R42&lt;&gt;"",IF(AC42&lt;Variables!D$9,Y42,0),"")</f>
        <v>218.67138367624466</v>
      </c>
      <c r="AJ42" s="24">
        <f t="shared" ca="1" si="15"/>
        <v>668.93766187950496</v>
      </c>
      <c r="AK42" s="26">
        <f t="shared" ca="1" si="16"/>
        <v>16.961543592049178</v>
      </c>
      <c r="AL42" s="24">
        <f t="shared" ca="1" si="17"/>
        <v>1</v>
      </c>
      <c r="AM42" s="104">
        <f ca="1">IF(AND(R42&lt;"",AC42&lt;Variables!D$9),AC42/(7*24*60),"")</f>
        <v>0.30431697698205323</v>
      </c>
      <c r="AN42" s="18">
        <f t="shared" ca="1" si="18"/>
        <v>1</v>
      </c>
      <c r="AO42" s="24" cm="1">
        <f t="array" aca="1" ref="AO42" ca="1">IF(R42&lt;&gt;"",_xll.RiskBinomial(1,Variables!D$16/100),0)</f>
        <v>0</v>
      </c>
    </row>
    <row r="43" spans="1:41" x14ac:dyDescent="0.35">
      <c r="A43" s="12">
        <v>14</v>
      </c>
      <c r="B43" s="17" cm="1">
        <f t="array" aca="1" ref="B43" ca="1">_xll.RiskExpon(Variables!M$8)</f>
        <v>87.106418616905742</v>
      </c>
      <c r="C43" s="18">
        <f t="shared" ca="1" si="0"/>
        <v>2136.9289310730514</v>
      </c>
      <c r="D43" s="22">
        <f t="shared" ca="1" si="1"/>
        <v>80.999747120376924</v>
      </c>
      <c r="E43" s="17" cm="1">
        <f t="array" aca="1" ref="E43" ca="1">_xll.RiskPert(Variables!J$10,Variables!K$10,Variables!L$10)</f>
        <v>53.588580579799682</v>
      </c>
      <c r="F43" s="1">
        <f t="shared" ca="1" si="2"/>
        <v>2217.9286781934284</v>
      </c>
      <c r="G43" s="1" cm="1">
        <f t="array" aca="1" ref="G43" ca="1">_xll.RiskUniform(Variables!J$12,Variables!L$12)</f>
        <v>51.481461381613123</v>
      </c>
      <c r="H43" s="18">
        <f t="shared" ca="1" si="3"/>
        <v>2269.4101395750413</v>
      </c>
      <c r="I43" s="22">
        <f t="shared" ca="1" si="4"/>
        <v>0</v>
      </c>
      <c r="J43" s="17">
        <f t="shared" ca="1" si="5"/>
        <v>2269.4101395750413</v>
      </c>
      <c r="K43" s="1" cm="1">
        <f t="array" aca="1" ref="K43" ca="1">_xll.RiskWeibull(Variables!J$14,Variables!K$14)</f>
        <v>108.10282935601214</v>
      </c>
      <c r="L43" s="18">
        <f t="shared" ca="1" si="6"/>
        <v>2377.5129689310534</v>
      </c>
      <c r="M43" s="22">
        <f t="shared" ca="1" si="7"/>
        <v>123.36429083753274</v>
      </c>
      <c r="N43" s="17" cm="1">
        <f t="array" aca="1" ref="N43" ca="1">_xll.RiskGamma(_xll.RiskSimtable(Variables!J$16:J$17),1/Variables!L$16)</f>
        <v>123.36429083753281</v>
      </c>
      <c r="O43" s="1">
        <f t="shared" ca="1" si="8"/>
        <v>2500.8772597685861</v>
      </c>
      <c r="P43" s="1" cm="1">
        <f t="array" aca="1" ref="P43" ca="1">_xll.RiskUniform(Variables!J$19,Variables!L$19)</f>
        <v>21.459173250701149</v>
      </c>
      <c r="Q43" s="18">
        <f t="shared" ca="1" si="9"/>
        <v>2522.3364330192871</v>
      </c>
      <c r="R43" s="17">
        <f>IF(A43&lt;=(FLOOR(INT(Variables!D$10) / Variables!D$13, 1)*Variables!D$13),IF(R42=Variables!D$13,1,R42+1),"")</f>
        <v>6</v>
      </c>
      <c r="S43" s="22">
        <f t="shared" ca="1" si="10"/>
        <v>180.96741832822545</v>
      </c>
      <c r="T43" s="1">
        <f t="shared" ca="1" si="11"/>
        <v>2522.3364330192871</v>
      </c>
      <c r="U43" s="1">
        <f ca="1">IF(R43&lt;&gt;"",INDEX(T43:T150, MATCH(Variables!D$13,R43:R150,0))-T43,"")</f>
        <v>180.96741832822545</v>
      </c>
      <c r="V43" s="1">
        <f>IF(R43&lt;&gt;"",IF(MOD(R43,Variables!D$13)=0,Variables!D$15,0),"")</f>
        <v>0</v>
      </c>
      <c r="W43" s="1">
        <f>IF(R43&lt;&gt;"",IF(R43=Variables!D$13,T43+V43,0),"")</f>
        <v>0</v>
      </c>
      <c r="X43" s="18">
        <f ca="1">IF(R43&lt;&gt;"",INDEX(W43:W142,MATCH(Variables!D$13,R43:R142,0)),"")</f>
        <v>2823.3038513475126</v>
      </c>
      <c r="Y43" s="22">
        <f t="shared" ca="1" si="12"/>
        <v>244.21127663158404</v>
      </c>
      <c r="Z43" s="17" cm="1">
        <f t="array" ref="Z43">IF(R43&lt;&gt;"",IF(R43=1,_xll.RiskPert(Variables!J$21,Variables!K$21,Variables!L$21),0),"")</f>
        <v>0</v>
      </c>
      <c r="AA43" s="1">
        <f t="shared" ca="1" si="13"/>
        <v>3067.5151279790966</v>
      </c>
      <c r="AB43" s="1" cm="1">
        <f t="array" aca="1" ref="AB43" ca="1">IF(R43&lt;&gt;"",_xll.RiskUniform(Variables!J$23,Variables!L$23),"")</f>
        <v>21.315225396418022</v>
      </c>
      <c r="AC43" s="18">
        <f t="shared" ca="1" si="14"/>
        <v>3088.8303533755147</v>
      </c>
      <c r="AD43" s="26">
        <f ca="1">IF(R43&lt;&gt;"",IF(AC43&lt;Variables!D$9,AC43-C43,0),"")</f>
        <v>951.90142230246329</v>
      </c>
      <c r="AE43" s="26">
        <f ca="1">IF(R43&lt;&gt;"",IF(AC43&lt;Variables!D$9,D43,0),"")</f>
        <v>80.999747120376924</v>
      </c>
      <c r="AF43" s="26">
        <f ca="1">IF(R43&lt;&gt;"",IF(AC43&lt;Variables!D$9,I43,0),"")</f>
        <v>0</v>
      </c>
      <c r="AG43" s="26">
        <f ca="1">IF(R43&lt;&gt;"",IF(AC43&lt;Variables!D$9,M43,0),"")</f>
        <v>123.36429083753274</v>
      </c>
      <c r="AH43" s="26">
        <f ca="1">IF(R43&lt;&gt;"",IF(AC43&lt;Variables!D$9,S43,0),"")</f>
        <v>180.96741832822545</v>
      </c>
      <c r="AI43" s="26">
        <f ca="1">IF(R43&lt;&gt;"",IF(AC43&lt;Variables!D$9,Y43,0),"")</f>
        <v>244.21127663158404</v>
      </c>
      <c r="AJ43" s="24">
        <f t="shared" ca="1" si="15"/>
        <v>629.54273291771915</v>
      </c>
      <c r="AK43" s="26">
        <f t="shared" ca="1" si="16"/>
        <v>15.865023705041056</v>
      </c>
      <c r="AL43" s="24">
        <f t="shared" ca="1" si="17"/>
        <v>1</v>
      </c>
      <c r="AM43" s="104">
        <f ca="1">IF(AND(R43&lt;"",AC43&lt;Variables!D$9),AC43/(7*24*60),"")</f>
        <v>0.30643158267614234</v>
      </c>
      <c r="AN43" s="18">
        <f t="shared" ca="1" si="18"/>
        <v>1</v>
      </c>
      <c r="AO43" s="24" cm="1">
        <f t="array" aca="1" ref="AO43" ca="1">IF(R43&lt;&gt;"",_xll.RiskBinomial(1,Variables!D$16/100),0)</f>
        <v>0</v>
      </c>
    </row>
    <row r="44" spans="1:41" x14ac:dyDescent="0.35">
      <c r="A44" s="12">
        <v>15</v>
      </c>
      <c r="B44" s="17" cm="1">
        <f t="array" aca="1" ref="B44" ca="1">_xll.RiskExpon(Variables!M$8)</f>
        <v>83.478596519560625</v>
      </c>
      <c r="C44" s="18">
        <f t="shared" ca="1" si="0"/>
        <v>2220.407527592612</v>
      </c>
      <c r="D44" s="22">
        <f t="shared" ca="1" si="1"/>
        <v>90.252876678064695</v>
      </c>
      <c r="E44" s="17" cm="1">
        <f t="array" aca="1" ref="E44" ca="1">_xll.RiskPert(Variables!J$10,Variables!K$10,Variables!L$10)</f>
        <v>41.250264695635359</v>
      </c>
      <c r="F44" s="1">
        <f t="shared" ca="1" si="2"/>
        <v>2310.6604042706767</v>
      </c>
      <c r="G44" s="1" cm="1">
        <f t="array" aca="1" ref="G44" ca="1">_xll.RiskUniform(Variables!J$12,Variables!L$12)</f>
        <v>57.347542616879281</v>
      </c>
      <c r="H44" s="18">
        <f t="shared" ca="1" si="3"/>
        <v>2368.007946887556</v>
      </c>
      <c r="I44" s="22">
        <f t="shared" ca="1" si="4"/>
        <v>0</v>
      </c>
      <c r="J44" s="17">
        <f t="shared" ca="1" si="5"/>
        <v>2368.007946887556</v>
      </c>
      <c r="K44" s="1" cm="1">
        <f t="array" aca="1" ref="K44" ca="1">_xll.RiskWeibull(Variables!J$14,Variables!K$14)</f>
        <v>93.576202442320636</v>
      </c>
      <c r="L44" s="18">
        <f t="shared" ca="1" si="6"/>
        <v>2461.5841493298767</v>
      </c>
      <c r="M44" s="22">
        <f t="shared" ca="1" si="7"/>
        <v>152.73538351281923</v>
      </c>
      <c r="N44" s="17" cm="1">
        <f t="array" aca="1" ref="N44" ca="1">_xll.RiskGamma(_xll.RiskSimtable(Variables!J$16:J$17),1/Variables!L$16)</f>
        <v>152.73538351281911</v>
      </c>
      <c r="O44" s="1">
        <f t="shared" ca="1" si="8"/>
        <v>2614.3195328426959</v>
      </c>
      <c r="P44" s="1" cm="1">
        <f t="array" aca="1" ref="P44" ca="1">_xll.RiskUniform(Variables!J$19,Variables!L$19)</f>
        <v>23.508445728429585</v>
      </c>
      <c r="Q44" s="18">
        <f t="shared" ca="1" si="9"/>
        <v>2637.8279785711256</v>
      </c>
      <c r="R44" s="17">
        <f>IF(A44&lt;=(FLOOR(INT(Variables!D$10) / Variables!D$13, 1)*Variables!D$13),IF(R43=Variables!D$13,1,R43+1),"")</f>
        <v>7</v>
      </c>
      <c r="S44" s="22">
        <f t="shared" ca="1" si="10"/>
        <v>65.47587277638695</v>
      </c>
      <c r="T44" s="1">
        <f t="shared" ca="1" si="11"/>
        <v>2637.8279785711256</v>
      </c>
      <c r="U44" s="1">
        <f ca="1">IF(R44&lt;&gt;"",INDEX(T44:T151, MATCH(Variables!D$13,R44:R151,0))-T44,"")</f>
        <v>65.47587277638695</v>
      </c>
      <c r="V44" s="1">
        <f>IF(R44&lt;&gt;"",IF(MOD(R44,Variables!D$13)=0,Variables!D$15,0),"")</f>
        <v>0</v>
      </c>
      <c r="W44" s="1">
        <f>IF(R44&lt;&gt;"",IF(R44=Variables!D$13,T44+V44,0),"")</f>
        <v>0</v>
      </c>
      <c r="X44" s="18">
        <f ca="1">IF(R44&lt;&gt;"",INDEX(W44:W143,MATCH(Variables!D$13,R44:R143,0)),"")</f>
        <v>2823.3038513475126</v>
      </c>
      <c r="Y44" s="22">
        <f t="shared" ca="1" si="12"/>
        <v>265.52650202800214</v>
      </c>
      <c r="Z44" s="17" cm="1">
        <f t="array" ref="Z44">IF(R44&lt;&gt;"",IF(R44=1,_xll.RiskPert(Variables!J$21,Variables!K$21,Variables!L$21),0),"")</f>
        <v>0</v>
      </c>
      <c r="AA44" s="1">
        <f t="shared" ca="1" si="13"/>
        <v>3088.8303533755147</v>
      </c>
      <c r="AB44" s="1" cm="1">
        <f t="array" aca="1" ref="AB44" ca="1">IF(R44&lt;&gt;"",_xll.RiskUniform(Variables!J$23,Variables!L$23),"")</f>
        <v>29.602461914147206</v>
      </c>
      <c r="AC44" s="18">
        <f t="shared" ca="1" si="14"/>
        <v>3118.4328152896619</v>
      </c>
      <c r="AD44" s="26">
        <f ca="1">IF(R44&lt;&gt;"",IF(AC44&lt;Variables!D$9,AC44-C44,0),"")</f>
        <v>898.02528769704986</v>
      </c>
      <c r="AE44" s="26">
        <f ca="1">IF(R44&lt;&gt;"",IF(AC44&lt;Variables!D$9,D44,0),"")</f>
        <v>90.252876678064695</v>
      </c>
      <c r="AF44" s="26">
        <f ca="1">IF(R44&lt;&gt;"",IF(AC44&lt;Variables!D$9,I44,0),"")</f>
        <v>0</v>
      </c>
      <c r="AG44" s="26">
        <f ca="1">IF(R44&lt;&gt;"",IF(AC44&lt;Variables!D$9,M44,0),"")</f>
        <v>152.73538351281923</v>
      </c>
      <c r="AH44" s="26">
        <f ca="1">IF(R44&lt;&gt;"",IF(AC44&lt;Variables!D$9,S44,0),"")</f>
        <v>65.47587277638695</v>
      </c>
      <c r="AI44" s="26">
        <f ca="1">IF(R44&lt;&gt;"",IF(AC44&lt;Variables!D$9,Y44,0),"")</f>
        <v>265.52650202800214</v>
      </c>
      <c r="AJ44" s="24">
        <f t="shared" ca="1" si="15"/>
        <v>573.99063499527301</v>
      </c>
      <c r="AK44" s="26">
        <f t="shared" ca="1" si="16"/>
        <v>14.967088128284164</v>
      </c>
      <c r="AL44" s="24">
        <f t="shared" ca="1" si="17"/>
        <v>1</v>
      </c>
      <c r="AM44" s="104">
        <f ca="1">IF(AND(R44&lt;"",AC44&lt;Variables!D$9),AC44/(7*24*60),"")</f>
        <v>0.30936833485016485</v>
      </c>
      <c r="AN44" s="18">
        <f t="shared" ca="1" si="18"/>
        <v>1</v>
      </c>
      <c r="AO44" s="24" cm="1">
        <f t="array" aca="1" ref="AO44" ca="1">IF(R44&lt;&gt;"",_xll.RiskBinomial(1,Variables!D$16/100),0)</f>
        <v>0</v>
      </c>
    </row>
    <row r="45" spans="1:41" x14ac:dyDescent="0.35">
      <c r="A45" s="12">
        <v>16</v>
      </c>
      <c r="B45" s="17" cm="1">
        <f t="array" aca="1" ref="B45" ca="1">_xll.RiskExpon(Variables!M$8)</f>
        <v>105.60254627608414</v>
      </c>
      <c r="C45" s="18">
        <f t="shared" ca="1" si="0"/>
        <v>2326.0100738686961</v>
      </c>
      <c r="D45" s="22">
        <f t="shared" ca="1" si="1"/>
        <v>84.397623626472978</v>
      </c>
      <c r="E45" s="17" cm="1">
        <f t="array" aca="1" ref="E45" ca="1">_xll.RiskPert(Variables!J$10,Variables!K$10,Variables!L$10)</f>
        <v>42.399750607612809</v>
      </c>
      <c r="F45" s="1">
        <f t="shared" ca="1" si="2"/>
        <v>2410.407697495169</v>
      </c>
      <c r="G45" s="1" cm="1">
        <f t="array" aca="1" ref="G45" ca="1">_xll.RiskUniform(Variables!J$12,Variables!L$12)</f>
        <v>62.131736885767921</v>
      </c>
      <c r="H45" s="18">
        <f t="shared" ca="1" si="3"/>
        <v>2472.5394343809371</v>
      </c>
      <c r="I45" s="22">
        <f t="shared" ca="1" si="4"/>
        <v>0</v>
      </c>
      <c r="J45" s="17">
        <f t="shared" ca="1" si="5"/>
        <v>2472.5394343809371</v>
      </c>
      <c r="K45" s="1" cm="1">
        <f t="array" aca="1" ref="K45" ca="1">_xll.RiskWeibull(Variables!J$14,Variables!K$14)</f>
        <v>110.50887759333439</v>
      </c>
      <c r="L45" s="18">
        <f t="shared" ca="1" si="6"/>
        <v>2583.0483119742717</v>
      </c>
      <c r="M45" s="22">
        <f t="shared" ca="1" si="7"/>
        <v>101.80059525127399</v>
      </c>
      <c r="N45" s="17" cm="1">
        <f t="array" aca="1" ref="N45" ca="1">_xll.RiskGamma(_xll.RiskSimtable(Variables!J$16:J$17),1/Variables!L$16)</f>
        <v>101.80059525127378</v>
      </c>
      <c r="O45" s="1">
        <f t="shared" ca="1" si="8"/>
        <v>2684.8489072255456</v>
      </c>
      <c r="P45" s="1" cm="1">
        <f t="array" aca="1" ref="P45" ca="1">_xll.RiskUniform(Variables!J$19,Variables!L$19)</f>
        <v>18.454944121967067</v>
      </c>
      <c r="Q45" s="18">
        <f t="shared" ca="1" si="9"/>
        <v>2703.3038513475126</v>
      </c>
      <c r="R45" s="17">
        <f>IF(A45&lt;=(FLOOR(INT(Variables!D$10) / Variables!D$13, 1)*Variables!D$13),IF(R44=Variables!D$13,1,R44+1),"")</f>
        <v>8</v>
      </c>
      <c r="S45" s="22">
        <f t="shared" ca="1" si="10"/>
        <v>0</v>
      </c>
      <c r="T45" s="1">
        <f t="shared" ca="1" si="11"/>
        <v>2703.3038513475126</v>
      </c>
      <c r="U45" s="1">
        <f ca="1">IF(R45&lt;&gt;"",INDEX(T45:T152, MATCH(Variables!D$13,R45:R152,0))-T45,"")</f>
        <v>0</v>
      </c>
      <c r="V45" s="1">
        <f>IF(R45&lt;&gt;"",IF(MOD(R45,Variables!D$13)=0,Variables!D$15,0),"")</f>
        <v>120</v>
      </c>
      <c r="W45" s="1">
        <f ca="1">IF(R45&lt;&gt;"",IF(R45=Variables!D$13,T45+V45,0),"")</f>
        <v>2823.3038513475126</v>
      </c>
      <c r="X45" s="18">
        <f ca="1">IF(R45&lt;&gt;"",INDEX(W45:W144,MATCH(Variables!D$13,R45:R144,0)),"")</f>
        <v>2823.3038513475126</v>
      </c>
      <c r="Y45" s="22">
        <f t="shared" ca="1" si="12"/>
        <v>295.12896394214931</v>
      </c>
      <c r="Z45" s="17" cm="1">
        <f t="array" ref="Z45">IF(R45&lt;&gt;"",IF(R45=1,_xll.RiskPert(Variables!J$21,Variables!K$21,Variables!L$21),0),"")</f>
        <v>0</v>
      </c>
      <c r="AA45" s="1">
        <f t="shared" ca="1" si="13"/>
        <v>3118.4328152896619</v>
      </c>
      <c r="AB45" s="1" cm="1">
        <f t="array" aca="1" ref="AB45" ca="1">IF(R45&lt;&gt;"",_xll.RiskUniform(Variables!J$23,Variables!L$23),"")</f>
        <v>20.587782719109743</v>
      </c>
      <c r="AC45" s="18">
        <f t="shared" ca="1" si="14"/>
        <v>3139.0205980087717</v>
      </c>
      <c r="AD45" s="26">
        <f ca="1">IF(R45&lt;&gt;"",IF(AC45&lt;Variables!D$9,AC45-C45,0),"")</f>
        <v>813.01052414007563</v>
      </c>
      <c r="AE45" s="26">
        <f ca="1">IF(R45&lt;&gt;"",IF(AC45&lt;Variables!D$9,D45,0),"")</f>
        <v>84.397623626472978</v>
      </c>
      <c r="AF45" s="26">
        <f ca="1">IF(R45&lt;&gt;"",IF(AC45&lt;Variables!D$9,I45,0),"")</f>
        <v>0</v>
      </c>
      <c r="AG45" s="26">
        <f ca="1">IF(R45&lt;&gt;"",IF(AC45&lt;Variables!D$9,M45,0),"")</f>
        <v>101.80059525127399</v>
      </c>
      <c r="AH45" s="26">
        <f ca="1">IF(R45&lt;&gt;"",IF(AC45&lt;Variables!D$9,S45,0),"")</f>
        <v>0</v>
      </c>
      <c r="AI45" s="26">
        <f ca="1">IF(R45&lt;&gt;"",IF(AC45&lt;Variables!D$9,Y45,0),"")</f>
        <v>295.12896394214931</v>
      </c>
      <c r="AJ45" s="24">
        <f t="shared" ca="1" si="15"/>
        <v>481.32718281989628</v>
      </c>
      <c r="AK45" s="26">
        <f t="shared" ca="1" si="16"/>
        <v>13.550175402334593</v>
      </c>
      <c r="AL45" s="24">
        <f t="shared" ca="1" si="17"/>
        <v>1</v>
      </c>
      <c r="AM45" s="104">
        <f ca="1">IF(AND(R45&lt;"",AC45&lt;Variables!D$9),AC45/(7*24*60),"")</f>
        <v>0.31141077361198133</v>
      </c>
      <c r="AN45" s="18">
        <f t="shared" ca="1" si="18"/>
        <v>1</v>
      </c>
      <c r="AO45" s="24" cm="1">
        <f t="array" aca="1" ref="AO45" ca="1">IF(R45&lt;&gt;"",_xll.RiskBinomial(1,Variables!D$16/100),0)</f>
        <v>0</v>
      </c>
    </row>
    <row r="46" spans="1:41" x14ac:dyDescent="0.35">
      <c r="A46" s="12">
        <v>17</v>
      </c>
      <c r="B46" s="17" cm="1">
        <f t="array" aca="1" ref="B46" ca="1">_xll.RiskExpon(Variables!M$8)</f>
        <v>161.01044164589007</v>
      </c>
      <c r="C46" s="18">
        <f t="shared" ca="1" si="0"/>
        <v>2487.0205155145859</v>
      </c>
      <c r="D46" s="22">
        <f t="shared" ca="1" si="1"/>
        <v>47.025870834027501</v>
      </c>
      <c r="E46" s="17" cm="1">
        <f t="array" aca="1" ref="E46" ca="1">_xll.RiskPert(Variables!J$10,Variables!K$10,Variables!L$10)</f>
        <v>47.025870834027643</v>
      </c>
      <c r="F46" s="1">
        <f t="shared" ca="1" si="2"/>
        <v>2534.0463863486134</v>
      </c>
      <c r="G46" s="1" cm="1">
        <f t="array" aca="1" ref="G46" ca="1">_xll.RiskUniform(Variables!J$12,Variables!L$12)</f>
        <v>50.504523292949209</v>
      </c>
      <c r="H46" s="18">
        <f t="shared" ca="1" si="3"/>
        <v>2584.5509096415626</v>
      </c>
      <c r="I46" s="22">
        <f t="shared" ca="1" si="4"/>
        <v>0</v>
      </c>
      <c r="J46" s="17">
        <f t="shared" ca="1" si="5"/>
        <v>2584.5509096415626</v>
      </c>
      <c r="K46" s="1" cm="1">
        <f t="array" aca="1" ref="K46" ca="1">_xll.RiskWeibull(Variables!J$14,Variables!K$14)</f>
        <v>97.227931037261442</v>
      </c>
      <c r="L46" s="18">
        <f t="shared" ca="1" si="6"/>
        <v>2681.7788406788241</v>
      </c>
      <c r="M46" s="22">
        <f t="shared" ca="1" si="7"/>
        <v>65.633695883240307</v>
      </c>
      <c r="N46" s="17" cm="1">
        <f t="array" aca="1" ref="N46" ca="1">_xll.RiskGamma(_xll.RiskSimtable(Variables!J$16:J$17),1/Variables!L$16)</f>
        <v>65.633695883240193</v>
      </c>
      <c r="O46" s="1">
        <f t="shared" ca="1" si="8"/>
        <v>2747.4125365620644</v>
      </c>
      <c r="P46" s="1" cm="1">
        <f t="array" aca="1" ref="P46" ca="1">_xll.RiskUniform(Variables!J$19,Variables!L$19)</f>
        <v>20.409334742611673</v>
      </c>
      <c r="Q46" s="18">
        <f t="shared" ca="1" si="9"/>
        <v>2767.8218713046758</v>
      </c>
      <c r="R46" s="17">
        <f>IF(A46&lt;=(FLOOR(INT(Variables!D$10) / Variables!D$13, 1)*Variables!D$13),IF(R45=Variables!D$13,1,R45+1),"")</f>
        <v>1</v>
      </c>
      <c r="S46" s="22">
        <f t="shared" ca="1" si="10"/>
        <v>863.92342225310722</v>
      </c>
      <c r="T46" s="1">
        <f t="shared" ca="1" si="11"/>
        <v>2823.3038513475126</v>
      </c>
      <c r="U46" s="1">
        <f ca="1">IF(R46&lt;&gt;"",INDEX(T46:T153, MATCH(Variables!D$13,R46:R153,0))-T46,"")</f>
        <v>808.44144221027045</v>
      </c>
      <c r="V46" s="1">
        <f>IF(R46&lt;&gt;"",IF(MOD(R46,Variables!D$13)=0,Variables!D$15,0),"")</f>
        <v>0</v>
      </c>
      <c r="W46" s="1">
        <f>IF(R46&lt;&gt;"",IF(R46=Variables!D$13,T46+V46,0),"")</f>
        <v>0</v>
      </c>
      <c r="X46" s="18">
        <f ca="1">IF(R46&lt;&gt;"",INDEX(W46:W145,MATCH(Variables!D$13,R46:R145,0)),"")</f>
        <v>3751.745293557783</v>
      </c>
      <c r="Y46" s="22">
        <f t="shared" ca="1" si="12"/>
        <v>96.026609894101966</v>
      </c>
      <c r="Z46" s="17" cm="1">
        <f t="array" aca="1" ref="Z46" ca="1">IF(R46&lt;&gt;"",IF(R46=1,_xll.RiskPert(Variables!J$21,Variables!K$21,Variables!L$21),0),"")</f>
        <v>96.026609894101739</v>
      </c>
      <c r="AA46" s="1">
        <f t="shared" ca="1" si="13"/>
        <v>3847.771903451885</v>
      </c>
      <c r="AB46" s="1" cm="1">
        <f t="array" aca="1" ref="AB46" ca="1">IF(R46&lt;&gt;"",_xll.RiskUniform(Variables!J$23,Variables!L$23),"")</f>
        <v>26.765680436652584</v>
      </c>
      <c r="AC46" s="18">
        <f t="shared" ca="1" si="14"/>
        <v>3874.5375838885375</v>
      </c>
      <c r="AD46" s="26">
        <f ca="1">IF(R46&lt;&gt;"",IF(AC46&lt;Variables!D$9,AC46-C46,0),"")</f>
        <v>1387.5170683739516</v>
      </c>
      <c r="AE46" s="26">
        <f ca="1">IF(R46&lt;&gt;"",IF(AC46&lt;Variables!D$9,D46,0),"")</f>
        <v>47.025870834027501</v>
      </c>
      <c r="AF46" s="26">
        <f ca="1">IF(R46&lt;&gt;"",IF(AC46&lt;Variables!D$9,I46,0),"")</f>
        <v>0</v>
      </c>
      <c r="AG46" s="26">
        <f ca="1">IF(R46&lt;&gt;"",IF(AC46&lt;Variables!D$9,M46,0),"")</f>
        <v>65.633695883240307</v>
      </c>
      <c r="AH46" s="26">
        <f ca="1">IF(R46&lt;&gt;"",IF(AC46&lt;Variables!D$9,S46,0),"")</f>
        <v>863.92342225310722</v>
      </c>
      <c r="AI46" s="26">
        <f ca="1">IF(R46&lt;&gt;"",IF(AC46&lt;Variables!D$9,Y46,0),"")</f>
        <v>96.026609894101966</v>
      </c>
      <c r="AJ46" s="24">
        <f t="shared" ca="1" si="15"/>
        <v>1072.609598864477</v>
      </c>
      <c r="AK46" s="26">
        <f t="shared" ca="1" si="16"/>
        <v>23.125284472899192</v>
      </c>
      <c r="AL46" s="24">
        <f t="shared" ca="1" si="17"/>
        <v>1</v>
      </c>
      <c r="AM46" s="104">
        <f ca="1">IF(AND(R46&lt;"",AC46&lt;Variables!D$9),AC46/(7*24*60),"")</f>
        <v>0.38437872856037081</v>
      </c>
      <c r="AN46" s="18">
        <f t="shared" ca="1" si="18"/>
        <v>1</v>
      </c>
      <c r="AO46" s="24" cm="1">
        <f t="array" aca="1" ref="AO46" ca="1">IF(R46&lt;&gt;"",_xll.RiskBinomial(1,Variables!D$16/100),0)</f>
        <v>0</v>
      </c>
    </row>
    <row r="47" spans="1:41" x14ac:dyDescent="0.35">
      <c r="A47" s="12">
        <v>18</v>
      </c>
      <c r="B47" s="17" cm="1">
        <f t="array" aca="1" ref="B47" ca="1">_xll.RiskExpon(Variables!M$8)</f>
        <v>44.401385605267066</v>
      </c>
      <c r="C47" s="18">
        <f t="shared" ca="1" si="0"/>
        <v>2531.4219011198529</v>
      </c>
      <c r="D47" s="22">
        <f t="shared" ca="1" si="1"/>
        <v>99.628637516817435</v>
      </c>
      <c r="E47" s="17" cm="1">
        <f t="array" aca="1" ref="E47" ca="1">_xll.RiskPert(Variables!J$10,Variables!K$10,Variables!L$10)</f>
        <v>46.499628995107862</v>
      </c>
      <c r="F47" s="1">
        <f t="shared" ca="1" si="2"/>
        <v>2631.0505386366704</v>
      </c>
      <c r="G47" s="1" cm="1">
        <f t="array" aca="1" ref="G47" ca="1">_xll.RiskUniform(Variables!J$12,Variables!L$12)</f>
        <v>60.071092606131181</v>
      </c>
      <c r="H47" s="18">
        <f t="shared" ca="1" si="3"/>
        <v>2691.1216312428014</v>
      </c>
      <c r="I47" s="22">
        <f t="shared" ca="1" si="4"/>
        <v>0</v>
      </c>
      <c r="J47" s="17">
        <f t="shared" ca="1" si="5"/>
        <v>2691.1216312428014</v>
      </c>
      <c r="K47" s="1" cm="1">
        <f t="array" aca="1" ref="K47" ca="1">_xll.RiskWeibull(Variables!J$14,Variables!K$14)</f>
        <v>105.46672386424005</v>
      </c>
      <c r="L47" s="18">
        <f t="shared" ca="1" si="6"/>
        <v>2796.5883551070415</v>
      </c>
      <c r="M47" s="22">
        <f t="shared" ca="1" si="7"/>
        <v>77.611416160207682</v>
      </c>
      <c r="N47" s="17" cm="1">
        <f t="array" aca="1" ref="N47" ca="1">_xll.RiskGamma(_xll.RiskSimtable(Variables!J$16:J$17),1/Variables!L$16)</f>
        <v>77.611416160207725</v>
      </c>
      <c r="O47" s="1">
        <f t="shared" ca="1" si="8"/>
        <v>2874.1997712672492</v>
      </c>
      <c r="P47" s="1" cm="1">
        <f t="array" aca="1" ref="P47" ca="1">_xll.RiskUniform(Variables!J$19,Variables!L$19)</f>
        <v>21.69213765875983</v>
      </c>
      <c r="Q47" s="18">
        <f t="shared" ca="1" si="9"/>
        <v>2895.8919089260089</v>
      </c>
      <c r="R47" s="17">
        <f>IF(A47&lt;=(FLOOR(INT(Variables!D$10) / Variables!D$13, 1)*Variables!D$13),IF(R46=Variables!D$13,1,R46+1),"")</f>
        <v>2</v>
      </c>
      <c r="S47" s="22">
        <f t="shared" ca="1" si="10"/>
        <v>735.85338463177413</v>
      </c>
      <c r="T47" s="1">
        <f t="shared" ca="1" si="11"/>
        <v>2895.8919089260089</v>
      </c>
      <c r="U47" s="1">
        <f ca="1">IF(R47&lt;&gt;"",INDEX(T47:T154, MATCH(Variables!D$13,R47:R154,0))-T47,"")</f>
        <v>735.85338463177413</v>
      </c>
      <c r="V47" s="1">
        <f>IF(R47&lt;&gt;"",IF(MOD(R47,Variables!D$13)=0,Variables!D$15,0),"")</f>
        <v>0</v>
      </c>
      <c r="W47" s="1">
        <f>IF(R47&lt;&gt;"",IF(R47=Variables!D$13,T47+V47,0),"")</f>
        <v>0</v>
      </c>
      <c r="X47" s="18">
        <f ca="1">IF(R47&lt;&gt;"",INDEX(W47:W146,MATCH(Variables!D$13,R47:R146,0)),"")</f>
        <v>3751.745293557783</v>
      </c>
      <c r="Y47" s="22">
        <f t="shared" ca="1" si="12"/>
        <v>122.79229033075444</v>
      </c>
      <c r="Z47" s="17" cm="1">
        <f t="array" ref="Z47">IF(R47&lt;&gt;"",IF(R47=1,_xll.RiskPert(Variables!J$21,Variables!K$21,Variables!L$21),0),"")</f>
        <v>0</v>
      </c>
      <c r="AA47" s="1">
        <f t="shared" ca="1" si="13"/>
        <v>3874.5375838885375</v>
      </c>
      <c r="AB47" s="1" cm="1">
        <f t="array" aca="1" ref="AB47" ca="1">IF(R47&lt;&gt;"",_xll.RiskUniform(Variables!J$23,Variables!L$23),"")</f>
        <v>21.314660506455439</v>
      </c>
      <c r="AC47" s="18">
        <f t="shared" ca="1" si="14"/>
        <v>3895.8522443949928</v>
      </c>
      <c r="AD47" s="26">
        <f ca="1">IF(R47&lt;&gt;"",IF(AC47&lt;Variables!D$9,AC47-C47,0),"")</f>
        <v>1364.4303432751399</v>
      </c>
      <c r="AE47" s="26">
        <f ca="1">IF(R47&lt;&gt;"",IF(AC47&lt;Variables!D$9,D47,0),"")</f>
        <v>99.628637516817435</v>
      </c>
      <c r="AF47" s="26">
        <f ca="1">IF(R47&lt;&gt;"",IF(AC47&lt;Variables!D$9,I47,0),"")</f>
        <v>0</v>
      </c>
      <c r="AG47" s="26">
        <f ca="1">IF(R47&lt;&gt;"",IF(AC47&lt;Variables!D$9,M47,0),"")</f>
        <v>77.611416160207682</v>
      </c>
      <c r="AH47" s="26">
        <f ca="1">IF(R47&lt;&gt;"",IF(AC47&lt;Variables!D$9,S47,0),"")</f>
        <v>735.85338463177413</v>
      </c>
      <c r="AI47" s="26">
        <f ca="1">IF(R47&lt;&gt;"",IF(AC47&lt;Variables!D$9,Y47,0),"")</f>
        <v>122.79229033075444</v>
      </c>
      <c r="AJ47" s="24">
        <f t="shared" ca="1" si="15"/>
        <v>1035.8857286395537</v>
      </c>
      <c r="AK47" s="26">
        <f t="shared" ca="1" si="16"/>
        <v>22.74050572125233</v>
      </c>
      <c r="AL47" s="24">
        <f t="shared" ca="1" si="17"/>
        <v>1</v>
      </c>
      <c r="AM47" s="104">
        <f ca="1">IF(AND(R47&lt;"",AC47&lt;Variables!D$9),AC47/(7*24*60),"")</f>
        <v>0.38649327821378898</v>
      </c>
      <c r="AN47" s="18">
        <f t="shared" ca="1" si="18"/>
        <v>1</v>
      </c>
      <c r="AO47" s="24" cm="1">
        <f t="array" aca="1" ref="AO47" ca="1">IF(R47&lt;&gt;"",_xll.RiskBinomial(1,Variables!D$16/100),0)</f>
        <v>0</v>
      </c>
    </row>
    <row r="48" spans="1:41" x14ac:dyDescent="0.35">
      <c r="A48" s="12">
        <v>19</v>
      </c>
      <c r="B48" s="17" cm="1">
        <f t="array" aca="1" ref="B48" ca="1">_xll.RiskExpon(Variables!M$8)</f>
        <v>129.89239042420698</v>
      </c>
      <c r="C48" s="18">
        <f t="shared" ca="1" si="0"/>
        <v>2661.3142915440599</v>
      </c>
      <c r="D48" s="22">
        <f t="shared" ca="1" si="1"/>
        <v>79.862545463202878</v>
      </c>
      <c r="E48" s="17" cm="1">
        <f t="array" aca="1" ref="E48" ca="1">_xll.RiskPert(Variables!J$10,Variables!K$10,Variables!L$10)</f>
        <v>50.055205764461135</v>
      </c>
      <c r="F48" s="1">
        <f t="shared" ca="1" si="2"/>
        <v>2741.1768370072627</v>
      </c>
      <c r="G48" s="1" cm="1">
        <f t="array" aca="1" ref="G48" ca="1">_xll.RiskUniform(Variables!J$12,Variables!L$12)</f>
        <v>51.474046079903701</v>
      </c>
      <c r="H48" s="18">
        <f t="shared" ca="1" si="3"/>
        <v>2792.6508830871662</v>
      </c>
      <c r="I48" s="22">
        <f t="shared" ca="1" si="4"/>
        <v>0</v>
      </c>
      <c r="J48" s="17">
        <f t="shared" ca="1" si="5"/>
        <v>2792.6508830871662</v>
      </c>
      <c r="K48" s="1" cm="1">
        <f t="array" aca="1" ref="K48" ca="1">_xll.RiskWeibull(Variables!J$14,Variables!K$14)</f>
        <v>107.68005347743565</v>
      </c>
      <c r="L48" s="18">
        <f t="shared" ca="1" si="6"/>
        <v>2900.3309365646019</v>
      </c>
      <c r="M48" s="22">
        <f t="shared" ca="1" si="7"/>
        <v>155.69983574279195</v>
      </c>
      <c r="N48" s="17" cm="1">
        <f t="array" aca="1" ref="N48" ca="1">_xll.RiskGamma(_xll.RiskSimtable(Variables!J$16:J$17),1/Variables!L$16)</f>
        <v>155.69983574279183</v>
      </c>
      <c r="O48" s="1">
        <f t="shared" ca="1" si="8"/>
        <v>3056.0307723073938</v>
      </c>
      <c r="P48" s="1" cm="1">
        <f t="array" aca="1" ref="P48" ca="1">_xll.RiskUniform(Variables!J$19,Variables!L$19)</f>
        <v>15.848410878828647</v>
      </c>
      <c r="Q48" s="18">
        <f t="shared" ca="1" si="9"/>
        <v>3071.8791831862227</v>
      </c>
      <c r="R48" s="17">
        <f>IF(A48&lt;=(FLOOR(INT(Variables!D$10) / Variables!D$13, 1)*Variables!D$13),IF(R47=Variables!D$13,1,R47+1),"")</f>
        <v>3</v>
      </c>
      <c r="S48" s="22">
        <f t="shared" ca="1" si="10"/>
        <v>559.86611037156035</v>
      </c>
      <c r="T48" s="1">
        <f t="shared" ca="1" si="11"/>
        <v>3071.8791831862227</v>
      </c>
      <c r="U48" s="1">
        <f ca="1">IF(R48&lt;&gt;"",INDEX(T48:T155, MATCH(Variables!D$13,R48:R155,0))-T48,"")</f>
        <v>559.86611037156035</v>
      </c>
      <c r="V48" s="1">
        <f>IF(R48&lt;&gt;"",IF(MOD(R48,Variables!D$13)=0,Variables!D$15,0),"")</f>
        <v>0</v>
      </c>
      <c r="W48" s="1">
        <f>IF(R48&lt;&gt;"",IF(R48=Variables!D$13,T48+V48,0),"")</f>
        <v>0</v>
      </c>
      <c r="X48" s="18">
        <f ca="1">IF(R48&lt;&gt;"",INDEX(W48:W147,MATCH(Variables!D$13,R48:R147,0)),"")</f>
        <v>3751.745293557783</v>
      </c>
      <c r="Y48" s="22">
        <f t="shared" ca="1" si="12"/>
        <v>144.10695083720975</v>
      </c>
      <c r="Z48" s="17" cm="1">
        <f t="array" ref="Z48">IF(R48&lt;&gt;"",IF(R48=1,_xll.RiskPert(Variables!J$21,Variables!K$21,Variables!L$21),0),"")</f>
        <v>0</v>
      </c>
      <c r="AA48" s="1">
        <f t="shared" ca="1" si="13"/>
        <v>3895.8522443949928</v>
      </c>
      <c r="AB48" s="1" cm="1">
        <f t="array" aca="1" ref="AB48" ca="1">IF(R48&lt;&gt;"",_xll.RiskUniform(Variables!J$23,Variables!L$23),"")</f>
        <v>21.388589559162192</v>
      </c>
      <c r="AC48" s="18">
        <f t="shared" ca="1" si="14"/>
        <v>3917.2408339541548</v>
      </c>
      <c r="AD48" s="26">
        <f ca="1">IF(R48&lt;&gt;"",IF(AC48&lt;Variables!D$9,AC48-C48,0),"")</f>
        <v>1255.926542410095</v>
      </c>
      <c r="AE48" s="26">
        <f ca="1">IF(R48&lt;&gt;"",IF(AC48&lt;Variables!D$9,D48,0),"")</f>
        <v>79.862545463202878</v>
      </c>
      <c r="AF48" s="26">
        <f ca="1">IF(R48&lt;&gt;"",IF(AC48&lt;Variables!D$9,I48,0),"")</f>
        <v>0</v>
      </c>
      <c r="AG48" s="26">
        <f ca="1">IF(R48&lt;&gt;"",IF(AC48&lt;Variables!D$9,M48,0),"")</f>
        <v>155.69983574279195</v>
      </c>
      <c r="AH48" s="26">
        <f ca="1">IF(R48&lt;&gt;"",IF(AC48&lt;Variables!D$9,S48,0),"")</f>
        <v>559.86611037156035</v>
      </c>
      <c r="AI48" s="26">
        <f ca="1">IF(R48&lt;&gt;"",IF(AC48&lt;Variables!D$9,Y48,0),"")</f>
        <v>144.10695083720975</v>
      </c>
      <c r="AJ48" s="24">
        <f t="shared" ca="1" si="15"/>
        <v>939.53544241476493</v>
      </c>
      <c r="AK48" s="26">
        <f t="shared" ca="1" si="16"/>
        <v>20.93210904016825</v>
      </c>
      <c r="AL48" s="24">
        <f t="shared" ca="1" si="17"/>
        <v>1</v>
      </c>
      <c r="AM48" s="104">
        <f ca="1">IF(AND(R48&lt;"",AC48&lt;Variables!D$9),AC48/(7*24*60),"")</f>
        <v>0.38861516209862645</v>
      </c>
      <c r="AN48" s="18">
        <f t="shared" ca="1" si="18"/>
        <v>1</v>
      </c>
      <c r="AO48" s="24" cm="1">
        <f t="array" aca="1" ref="AO48" ca="1">IF(R48&lt;&gt;"",_xll.RiskBinomial(1,Variables!D$16/100),0)</f>
        <v>0</v>
      </c>
    </row>
    <row r="49" spans="1:41" x14ac:dyDescent="0.35">
      <c r="A49" s="12">
        <v>20</v>
      </c>
      <c r="B49" s="17" cm="1">
        <f t="array" aca="1" ref="B49" ca="1">_xll.RiskExpon(Variables!M$8)</f>
        <v>212.82101928687123</v>
      </c>
      <c r="C49" s="18">
        <f t="shared" ca="1" si="0"/>
        <v>2874.1353108309313</v>
      </c>
      <c r="D49" s="22">
        <f t="shared" ca="1" si="1"/>
        <v>57.272133022598609</v>
      </c>
      <c r="E49" s="17" cm="1">
        <f t="array" aca="1" ref="E49" ca="1">_xll.RiskPert(Variables!J$10,Variables!K$10,Variables!L$10)</f>
        <v>57.272133022598609</v>
      </c>
      <c r="F49" s="1">
        <f t="shared" ca="1" si="2"/>
        <v>2931.4074438535299</v>
      </c>
      <c r="G49" s="1" cm="1">
        <f t="array" aca="1" ref="G49" ca="1">_xll.RiskUniform(Variables!J$12,Variables!L$12)</f>
        <v>51.446763163185658</v>
      </c>
      <c r="H49" s="18">
        <f t="shared" ca="1" si="3"/>
        <v>2982.8542070167155</v>
      </c>
      <c r="I49" s="22">
        <f t="shared" ca="1" si="4"/>
        <v>0</v>
      </c>
      <c r="J49" s="17">
        <f t="shared" ca="1" si="5"/>
        <v>2982.8542070167155</v>
      </c>
      <c r="K49" s="1" cm="1">
        <f t="array" aca="1" ref="K49" ca="1">_xll.RiskWeibull(Variables!J$14,Variables!K$14)</f>
        <v>99.5623237689707</v>
      </c>
      <c r="L49" s="18">
        <f t="shared" ca="1" si="6"/>
        <v>3082.4165307856861</v>
      </c>
      <c r="M49" s="22">
        <f t="shared" ca="1" si="7"/>
        <v>157.65607896804158</v>
      </c>
      <c r="N49" s="17" cm="1">
        <f t="array" aca="1" ref="N49" ca="1">_xll.RiskGamma(_xll.RiskSimtable(Variables!J$16:J$17),1/Variables!L$16)</f>
        <v>157.65607896804147</v>
      </c>
      <c r="O49" s="1">
        <f t="shared" ca="1" si="8"/>
        <v>3240.0726097537276</v>
      </c>
      <c r="P49" s="1" cm="1">
        <f t="array" aca="1" ref="P49" ca="1">_xll.RiskUniform(Variables!J$19,Variables!L$19)</f>
        <v>24.723981311277285</v>
      </c>
      <c r="Q49" s="18">
        <f t="shared" ca="1" si="9"/>
        <v>3264.796591065005</v>
      </c>
      <c r="R49" s="17">
        <f>IF(A49&lt;=(FLOOR(INT(Variables!D$10) / Variables!D$13, 1)*Variables!D$13),IF(R48=Variables!D$13,1,R48+1),"")</f>
        <v>4</v>
      </c>
      <c r="S49" s="22">
        <f t="shared" ca="1" si="10"/>
        <v>366.94870249277801</v>
      </c>
      <c r="T49" s="1">
        <f t="shared" ca="1" si="11"/>
        <v>3264.796591065005</v>
      </c>
      <c r="U49" s="1">
        <f ca="1">IF(R49&lt;&gt;"",INDEX(T49:T156, MATCH(Variables!D$13,R49:R156,0))-T49,"")</f>
        <v>366.94870249277801</v>
      </c>
      <c r="V49" s="1">
        <f>IF(R49&lt;&gt;"",IF(MOD(R49,Variables!D$13)=0,Variables!D$15,0),"")</f>
        <v>0</v>
      </c>
      <c r="W49" s="1">
        <f>IF(R49&lt;&gt;"",IF(R49=Variables!D$13,T49+V49,0),"")</f>
        <v>0</v>
      </c>
      <c r="X49" s="18">
        <f ca="1">IF(R49&lt;&gt;"",INDEX(W49:W148,MATCH(Variables!D$13,R49:R148,0)),"")</f>
        <v>3751.745293557783</v>
      </c>
      <c r="Y49" s="22">
        <f t="shared" ca="1" si="12"/>
        <v>165.49554039637178</v>
      </c>
      <c r="Z49" s="17" cm="1">
        <f t="array" ref="Z49">IF(R49&lt;&gt;"",IF(R49=1,_xll.RiskPert(Variables!J$21,Variables!K$21,Variables!L$21),0),"")</f>
        <v>0</v>
      </c>
      <c r="AA49" s="1">
        <f t="shared" ca="1" si="13"/>
        <v>3917.2408339541548</v>
      </c>
      <c r="AB49" s="1" cm="1">
        <f t="array" aca="1" ref="AB49" ca="1">IF(R49&lt;&gt;"",_xll.RiskUniform(Variables!J$23,Variables!L$23),"")</f>
        <v>20.762043579295216</v>
      </c>
      <c r="AC49" s="18">
        <f t="shared" ca="1" si="14"/>
        <v>3938.0028775334499</v>
      </c>
      <c r="AD49" s="26">
        <f ca="1">IF(R49&lt;&gt;"",IF(AC49&lt;Variables!D$9,AC49-C49,0),"")</f>
        <v>1063.8675667025186</v>
      </c>
      <c r="AE49" s="26">
        <f ca="1">IF(R49&lt;&gt;"",IF(AC49&lt;Variables!D$9,D49,0),"")</f>
        <v>57.272133022598609</v>
      </c>
      <c r="AF49" s="26">
        <f ca="1">IF(R49&lt;&gt;"",IF(AC49&lt;Variables!D$9,I49,0),"")</f>
        <v>0</v>
      </c>
      <c r="AG49" s="26">
        <f ca="1">IF(R49&lt;&gt;"",IF(AC49&lt;Variables!D$9,M49,0),"")</f>
        <v>157.65607896804158</v>
      </c>
      <c r="AH49" s="26">
        <f ca="1">IF(R49&lt;&gt;"",IF(AC49&lt;Variables!D$9,S49,0),"")</f>
        <v>366.94870249277801</v>
      </c>
      <c r="AI49" s="26">
        <f ca="1">IF(R49&lt;&gt;"",IF(AC49&lt;Variables!D$9,Y49,0),"")</f>
        <v>165.49554039637178</v>
      </c>
      <c r="AJ49" s="24">
        <f t="shared" ca="1" si="15"/>
        <v>747.37245487978998</v>
      </c>
      <c r="AK49" s="26">
        <f t="shared" ca="1" si="16"/>
        <v>17.731126111708644</v>
      </c>
      <c r="AL49" s="24">
        <f t="shared" ca="1" si="17"/>
        <v>1</v>
      </c>
      <c r="AM49" s="104">
        <f ca="1">IF(AND(R49&lt;"",AC49&lt;Variables!D$9),AC49/(7*24*60),"")</f>
        <v>0.39067488864419148</v>
      </c>
      <c r="AN49" s="18">
        <f t="shared" ca="1" si="18"/>
        <v>1</v>
      </c>
      <c r="AO49" s="24" cm="1">
        <f t="array" aca="1" ref="AO49" ca="1">IF(R49&lt;&gt;"",_xll.RiskBinomial(1,Variables!D$16/100),0)</f>
        <v>0</v>
      </c>
    </row>
    <row r="50" spans="1:41" x14ac:dyDescent="0.35">
      <c r="A50" s="12">
        <v>21</v>
      </c>
      <c r="B50" s="17" cm="1">
        <f t="array" aca="1" ref="B50" ca="1">_xll.RiskExpon(Variables!M$8)</f>
        <v>41.918891616775262</v>
      </c>
      <c r="C50" s="18">
        <f t="shared" ca="1" si="0"/>
        <v>2916.0542024477068</v>
      </c>
      <c r="D50" s="22">
        <f t="shared" ca="1" si="1"/>
        <v>116.25108282069596</v>
      </c>
      <c r="E50" s="17" cm="1">
        <f t="array" aca="1" ref="E50" ca="1">_xll.RiskPert(Variables!J$10,Variables!K$10,Variables!L$10)</f>
        <v>49.451078251687093</v>
      </c>
      <c r="F50" s="1">
        <f t="shared" ca="1" si="2"/>
        <v>3032.3052852684027</v>
      </c>
      <c r="G50" s="1" cm="1">
        <f t="array" aca="1" ref="G50" ca="1">_xll.RiskUniform(Variables!J$12,Variables!L$12)</f>
        <v>58.285224727116031</v>
      </c>
      <c r="H50" s="18">
        <f t="shared" ca="1" si="3"/>
        <v>3090.5905099955189</v>
      </c>
      <c r="I50" s="22">
        <f t="shared" ca="1" si="4"/>
        <v>0</v>
      </c>
      <c r="J50" s="17">
        <f t="shared" ca="1" si="5"/>
        <v>3090.5905099955189</v>
      </c>
      <c r="K50" s="1" cm="1">
        <f t="array" aca="1" ref="K50" ca="1">_xll.RiskWeibull(Variables!J$14,Variables!K$14)</f>
        <v>85.413958438644514</v>
      </c>
      <c r="L50" s="18">
        <f t="shared" ca="1" si="6"/>
        <v>3176.0044684341633</v>
      </c>
      <c r="M50" s="22">
        <f t="shared" ca="1" si="7"/>
        <v>46.010519214449232</v>
      </c>
      <c r="N50" s="17" cm="1">
        <f t="array" aca="1" ref="N50" ca="1">_xll.RiskGamma(_xll.RiskSimtable(Variables!J$16:J$17),1/Variables!L$16)</f>
        <v>46.010519214449211</v>
      </c>
      <c r="O50" s="1">
        <f t="shared" ca="1" si="8"/>
        <v>3222.0149876486125</v>
      </c>
      <c r="P50" s="1" cm="1">
        <f t="array" aca="1" ref="P50" ca="1">_xll.RiskUniform(Variables!J$19,Variables!L$19)</f>
        <v>21.917162922724515</v>
      </c>
      <c r="Q50" s="18">
        <f t="shared" ca="1" si="9"/>
        <v>3243.9321505713369</v>
      </c>
      <c r="R50" s="17">
        <f>IF(A50&lt;=(FLOOR(INT(Variables!D$10) / Variables!D$13, 1)*Variables!D$13),IF(R49=Variables!D$13,1,R49+1),"")</f>
        <v>5</v>
      </c>
      <c r="S50" s="22">
        <f t="shared" ca="1" si="10"/>
        <v>387.81314298644611</v>
      </c>
      <c r="T50" s="1">
        <f t="shared" ca="1" si="11"/>
        <v>3243.9321505713369</v>
      </c>
      <c r="U50" s="1">
        <f ca="1">IF(R50&lt;&gt;"",INDEX(T50:T157, MATCH(Variables!D$13,R50:R157,0))-T50,"")</f>
        <v>387.81314298644611</v>
      </c>
      <c r="V50" s="1">
        <f>IF(R50&lt;&gt;"",IF(MOD(R50,Variables!D$13)=0,Variables!D$15,0),"")</f>
        <v>0</v>
      </c>
      <c r="W50" s="1">
        <f>IF(R50&lt;&gt;"",IF(R50=Variables!D$13,T50+V50,0),"")</f>
        <v>0</v>
      </c>
      <c r="X50" s="18">
        <f ca="1">IF(R50&lt;&gt;"",INDEX(W50:W149,MATCH(Variables!D$13,R50:R149,0)),"")</f>
        <v>3751.745293557783</v>
      </c>
      <c r="Y50" s="22">
        <f t="shared" ca="1" si="12"/>
        <v>186.25758397566688</v>
      </c>
      <c r="Z50" s="17" cm="1">
        <f t="array" ref="Z50">IF(R50&lt;&gt;"",IF(R50=1,_xll.RiskPert(Variables!J$21,Variables!K$21,Variables!L$21),0),"")</f>
        <v>0</v>
      </c>
      <c r="AA50" s="1">
        <f t="shared" ca="1" si="13"/>
        <v>3938.0028775334499</v>
      </c>
      <c r="AB50" s="1" cm="1">
        <f t="array" aca="1" ref="AB50" ca="1">IF(R50&lt;&gt;"",_xll.RiskUniform(Variables!J$23,Variables!L$23),"")</f>
        <v>25.521889486950798</v>
      </c>
      <c r="AC50" s="18">
        <f t="shared" ca="1" si="14"/>
        <v>3963.5247670204008</v>
      </c>
      <c r="AD50" s="26">
        <f ca="1">IF(R50&lt;&gt;"",IF(AC50&lt;Variables!D$9,AC50-C50,0),"")</f>
        <v>1047.470564572694</v>
      </c>
      <c r="AE50" s="26">
        <f ca="1">IF(R50&lt;&gt;"",IF(AC50&lt;Variables!D$9,D50,0),"")</f>
        <v>116.25108282069596</v>
      </c>
      <c r="AF50" s="26">
        <f ca="1">IF(R50&lt;&gt;"",IF(AC50&lt;Variables!D$9,I50,0),"")</f>
        <v>0</v>
      </c>
      <c r="AG50" s="26">
        <f ca="1">IF(R50&lt;&gt;"",IF(AC50&lt;Variables!D$9,M50,0),"")</f>
        <v>46.010519214449232</v>
      </c>
      <c r="AH50" s="26">
        <f ca="1">IF(R50&lt;&gt;"",IF(AC50&lt;Variables!D$9,S50,0),"")</f>
        <v>387.81314298644611</v>
      </c>
      <c r="AI50" s="26">
        <f ca="1">IF(R50&lt;&gt;"",IF(AC50&lt;Variables!D$9,Y50,0),"")</f>
        <v>186.25758397566688</v>
      </c>
      <c r="AJ50" s="24">
        <f t="shared" ca="1" si="15"/>
        <v>736.33232899725817</v>
      </c>
      <c r="AK50" s="26">
        <f t="shared" ca="1" si="16"/>
        <v>17.457842742878235</v>
      </c>
      <c r="AL50" s="24">
        <f t="shared" ca="1" si="17"/>
        <v>1</v>
      </c>
      <c r="AM50" s="104">
        <f ca="1">IF(AND(R50&lt;"",AC50&lt;Variables!D$9),AC50/(7*24*60),"")</f>
        <v>0.39320682212503977</v>
      </c>
      <c r="AN50" s="18">
        <f t="shared" ca="1" si="18"/>
        <v>1</v>
      </c>
      <c r="AO50" s="24" cm="1">
        <f t="array" aca="1" ref="AO50" ca="1">IF(R50&lt;&gt;"",_xll.RiskBinomial(1,Variables!D$16/100),0)</f>
        <v>0</v>
      </c>
    </row>
    <row r="51" spans="1:41" x14ac:dyDescent="0.35">
      <c r="A51" s="12">
        <v>22</v>
      </c>
      <c r="B51" s="17" cm="1">
        <f t="array" aca="1" ref="B51" ca="1">_xll.RiskExpon(Variables!M$8)</f>
        <v>93.767299119403319</v>
      </c>
      <c r="C51" s="18">
        <f t="shared" ca="1" si="0"/>
        <v>3009.8215015671099</v>
      </c>
      <c r="D51" s="22">
        <f t="shared" ca="1" si="1"/>
        <v>136.48348793457353</v>
      </c>
      <c r="E51" s="17" cm="1">
        <f t="array" aca="1" ref="E51" ca="1">_xll.RiskPert(Variables!J$10,Variables!K$10,Variables!L$10)</f>
        <v>55.714479506164665</v>
      </c>
      <c r="F51" s="1">
        <f t="shared" ca="1" si="2"/>
        <v>3146.3049895016834</v>
      </c>
      <c r="G51" s="1" cm="1">
        <f t="array" aca="1" ref="G51" ca="1">_xll.RiskUniform(Variables!J$12,Variables!L$12)</f>
        <v>59.049234376093622</v>
      </c>
      <c r="H51" s="18">
        <f t="shared" ca="1" si="3"/>
        <v>3205.3542238777768</v>
      </c>
      <c r="I51" s="22">
        <f t="shared" ca="1" si="4"/>
        <v>0</v>
      </c>
      <c r="J51" s="17">
        <f t="shared" ca="1" si="5"/>
        <v>3205.3542238777768</v>
      </c>
      <c r="K51" s="1" cm="1">
        <f t="array" aca="1" ref="K51" ca="1">_xll.RiskWeibull(Variables!J$14,Variables!K$14)</f>
        <v>78.9578778159932</v>
      </c>
      <c r="L51" s="18">
        <f t="shared" ca="1" si="6"/>
        <v>3284.3121016937698</v>
      </c>
      <c r="M51" s="22">
        <f t="shared" ca="1" si="7"/>
        <v>205.06177530514924</v>
      </c>
      <c r="N51" s="17" cm="1">
        <f t="array" aca="1" ref="N51" ca="1">_xll.RiskGamma(_xll.RiskSimtable(Variables!J$16:J$17),1/Variables!L$16)</f>
        <v>205.06177530514918</v>
      </c>
      <c r="O51" s="1">
        <f t="shared" ca="1" si="8"/>
        <v>3489.3738769989191</v>
      </c>
      <c r="P51" s="1" cm="1">
        <f t="array" aca="1" ref="P51" ca="1">_xll.RiskUniform(Variables!J$19,Variables!L$19)</f>
        <v>16.127863073023725</v>
      </c>
      <c r="Q51" s="18">
        <f t="shared" ca="1" si="9"/>
        <v>3505.501740071943</v>
      </c>
      <c r="R51" s="17">
        <f>IF(A51&lt;=(FLOOR(INT(Variables!D$10) / Variables!D$13, 1)*Variables!D$13),IF(R50=Variables!D$13,1,R50+1),"")</f>
        <v>6</v>
      </c>
      <c r="S51" s="22">
        <f t="shared" ca="1" si="10"/>
        <v>126.24355348584004</v>
      </c>
      <c r="T51" s="1">
        <f t="shared" ca="1" si="11"/>
        <v>3505.501740071943</v>
      </c>
      <c r="U51" s="1">
        <f ca="1">IF(R51&lt;&gt;"",INDEX(T51:T158, MATCH(Variables!D$13,R51:R158,0))-T51,"")</f>
        <v>126.24355348584004</v>
      </c>
      <c r="V51" s="1">
        <f>IF(R51&lt;&gt;"",IF(MOD(R51,Variables!D$13)=0,Variables!D$15,0),"")</f>
        <v>0</v>
      </c>
      <c r="W51" s="1">
        <f>IF(R51&lt;&gt;"",IF(R51=Variables!D$13,T51+V51,0),"")</f>
        <v>0</v>
      </c>
      <c r="X51" s="18">
        <f ca="1">IF(R51&lt;&gt;"",INDEX(W51:W150,MATCH(Variables!D$13,R51:R150,0)),"")</f>
        <v>3751.745293557783</v>
      </c>
      <c r="Y51" s="22">
        <f t="shared" ca="1" si="12"/>
        <v>211.77947346261772</v>
      </c>
      <c r="Z51" s="17" cm="1">
        <f t="array" ref="Z51">IF(R51&lt;&gt;"",IF(R51=1,_xll.RiskPert(Variables!J$21,Variables!K$21,Variables!L$21),0),"")</f>
        <v>0</v>
      </c>
      <c r="AA51" s="1">
        <f t="shared" ca="1" si="13"/>
        <v>3963.5247670204008</v>
      </c>
      <c r="AB51" s="1" cm="1">
        <f t="array" aca="1" ref="AB51" ca="1">IF(R51&lt;&gt;"",_xll.RiskUniform(Variables!J$23,Variables!L$23),"")</f>
        <v>20.349517422140551</v>
      </c>
      <c r="AC51" s="18">
        <f t="shared" ca="1" si="14"/>
        <v>3983.8742844425415</v>
      </c>
      <c r="AD51" s="26">
        <f ca="1">IF(R51&lt;&gt;"",IF(AC51&lt;Variables!D$9,AC51-C51,0),"")</f>
        <v>974.0527828754316</v>
      </c>
      <c r="AE51" s="26">
        <f ca="1">IF(R51&lt;&gt;"",IF(AC51&lt;Variables!D$9,D51,0),"")</f>
        <v>136.48348793457353</v>
      </c>
      <c r="AF51" s="26">
        <f ca="1">IF(R51&lt;&gt;"",IF(AC51&lt;Variables!D$9,I51,0),"")</f>
        <v>0</v>
      </c>
      <c r="AG51" s="26">
        <f ca="1">IF(R51&lt;&gt;"",IF(AC51&lt;Variables!D$9,M51,0),"")</f>
        <v>205.06177530514924</v>
      </c>
      <c r="AH51" s="26">
        <f ca="1">IF(R51&lt;&gt;"",IF(AC51&lt;Variables!D$9,S51,0),"")</f>
        <v>126.24355348584004</v>
      </c>
      <c r="AI51" s="26">
        <f ca="1">IF(R51&lt;&gt;"",IF(AC51&lt;Variables!D$9,Y51,0),"")</f>
        <v>211.77947346261772</v>
      </c>
      <c r="AJ51" s="24">
        <f t="shared" ca="1" si="15"/>
        <v>679.56829018818053</v>
      </c>
      <c r="AK51" s="26">
        <f t="shared" ca="1" si="16"/>
        <v>16.234213047923859</v>
      </c>
      <c r="AL51" s="24">
        <f t="shared" ca="1" si="17"/>
        <v>1</v>
      </c>
      <c r="AM51" s="104">
        <f ca="1">IF(AND(R51&lt;"",AC51&lt;Variables!D$9),AC51/(7*24*60),"")</f>
        <v>0.39522562345660134</v>
      </c>
      <c r="AN51" s="18">
        <f t="shared" ca="1" si="18"/>
        <v>1</v>
      </c>
      <c r="AO51" s="24" cm="1">
        <f t="array" aca="1" ref="AO51" ca="1">IF(R51&lt;&gt;"",_xll.RiskBinomial(1,Variables!D$16/100),0)</f>
        <v>0</v>
      </c>
    </row>
    <row r="52" spans="1:41" x14ac:dyDescent="0.35">
      <c r="A52" s="12">
        <v>23</v>
      </c>
      <c r="B52" s="17" cm="1">
        <f t="array" aca="1" ref="B52" ca="1">_xll.RiskExpon(Variables!M$8)</f>
        <v>18.199879608564586</v>
      </c>
      <c r="C52" s="18">
        <f t="shared" ca="1" si="0"/>
        <v>3028.0213811756744</v>
      </c>
      <c r="D52" s="22">
        <f t="shared" ca="1" si="1"/>
        <v>228.43939637353287</v>
      </c>
      <c r="E52" s="17" cm="1">
        <f t="array" aca="1" ref="E52" ca="1">_xll.RiskPert(Variables!J$10,Variables!K$10,Variables!L$10)</f>
        <v>51.106553671430419</v>
      </c>
      <c r="F52" s="1">
        <f t="shared" ca="1" si="2"/>
        <v>3256.4607775492073</v>
      </c>
      <c r="G52" s="1" cm="1">
        <f t="array" aca="1" ref="G52" ca="1">_xll.RiskUniform(Variables!J$12,Variables!L$12)</f>
        <v>55.587827546631758</v>
      </c>
      <c r="H52" s="18">
        <f t="shared" ca="1" si="3"/>
        <v>3312.0486050958389</v>
      </c>
      <c r="I52" s="22">
        <f t="shared" ca="1" si="4"/>
        <v>0</v>
      </c>
      <c r="J52" s="17">
        <f t="shared" ca="1" si="5"/>
        <v>3312.0486050958389</v>
      </c>
      <c r="K52" s="1" cm="1">
        <f t="array" aca="1" ref="K52" ca="1">_xll.RiskWeibull(Variables!J$14,Variables!K$14)</f>
        <v>110.83503671817083</v>
      </c>
      <c r="L52" s="18">
        <f t="shared" ca="1" si="6"/>
        <v>3422.8836418140095</v>
      </c>
      <c r="M52" s="22">
        <f t="shared" ca="1" si="7"/>
        <v>58.609500358313198</v>
      </c>
      <c r="N52" s="17" cm="1">
        <f t="array" aca="1" ref="N52" ca="1">_xll.RiskGamma(_xll.RiskSimtable(Variables!J$16:J$17),1/Variables!L$16)</f>
        <v>58.609500358313383</v>
      </c>
      <c r="O52" s="1">
        <f t="shared" ca="1" si="8"/>
        <v>3481.4931421723227</v>
      </c>
      <c r="P52" s="1" cm="1">
        <f t="array" aca="1" ref="P52" ca="1">_xll.RiskUniform(Variables!J$19,Variables!L$19)</f>
        <v>15.178366416686957</v>
      </c>
      <c r="Q52" s="18">
        <f t="shared" ca="1" si="9"/>
        <v>3496.6715085890096</v>
      </c>
      <c r="R52" s="17">
        <f>IF(A52&lt;=(FLOOR(INT(Variables!D$10) / Variables!D$13, 1)*Variables!D$13),IF(R51=Variables!D$13,1,R51+1),"")</f>
        <v>7</v>
      </c>
      <c r="S52" s="22">
        <f t="shared" ca="1" si="10"/>
        <v>135.07378496877345</v>
      </c>
      <c r="T52" s="1">
        <f t="shared" ca="1" si="11"/>
        <v>3496.6715085890096</v>
      </c>
      <c r="U52" s="1">
        <f ca="1">IF(R52&lt;&gt;"",INDEX(T52:T159, MATCH(Variables!D$13,R52:R159,0))-T52,"")</f>
        <v>135.07378496877345</v>
      </c>
      <c r="V52" s="1">
        <f>IF(R52&lt;&gt;"",IF(MOD(R52,Variables!D$13)=0,Variables!D$15,0),"")</f>
        <v>0</v>
      </c>
      <c r="W52" s="1">
        <f>IF(R52&lt;&gt;"",IF(R52=Variables!D$13,T52+V52,0),"")</f>
        <v>0</v>
      </c>
      <c r="X52" s="18">
        <f ca="1">IF(R52&lt;&gt;"",INDEX(W52:W151,MATCH(Variables!D$13,R52:R151,0)),"")</f>
        <v>3751.745293557783</v>
      </c>
      <c r="Y52" s="22">
        <f t="shared" ca="1" si="12"/>
        <v>232.12899088475842</v>
      </c>
      <c r="Z52" s="17" cm="1">
        <f t="array" ref="Z52">IF(R52&lt;&gt;"",IF(R52=1,_xll.RiskPert(Variables!J$21,Variables!K$21,Variables!L$21),0),"")</f>
        <v>0</v>
      </c>
      <c r="AA52" s="1">
        <f t="shared" ca="1" si="13"/>
        <v>3983.8742844425415</v>
      </c>
      <c r="AB52" s="1" cm="1">
        <f t="array" aca="1" ref="AB52" ca="1">IF(R52&lt;&gt;"",_xll.RiskUniform(Variables!J$23,Variables!L$23),"")</f>
        <v>22.283361020463417</v>
      </c>
      <c r="AC52" s="18">
        <f t="shared" ca="1" si="14"/>
        <v>4006.1576454630049</v>
      </c>
      <c r="AD52" s="26">
        <f ca="1">IF(R52&lt;&gt;"",IF(AC52&lt;Variables!D$9,AC52-C52,0),"")</f>
        <v>978.1362642873305</v>
      </c>
      <c r="AE52" s="26">
        <f ca="1">IF(R52&lt;&gt;"",IF(AC52&lt;Variables!D$9,D52,0),"")</f>
        <v>228.43939637353287</v>
      </c>
      <c r="AF52" s="26">
        <f ca="1">IF(R52&lt;&gt;"",IF(AC52&lt;Variables!D$9,I52,0),"")</f>
        <v>0</v>
      </c>
      <c r="AG52" s="26">
        <f ca="1">IF(R52&lt;&gt;"",IF(AC52&lt;Variables!D$9,M52,0),"")</f>
        <v>58.609500358313198</v>
      </c>
      <c r="AH52" s="26">
        <f ca="1">IF(R52&lt;&gt;"",IF(AC52&lt;Variables!D$9,S52,0),"")</f>
        <v>135.07378496877345</v>
      </c>
      <c r="AI52" s="26">
        <f ca="1">IF(R52&lt;&gt;"",IF(AC52&lt;Variables!D$9,Y52,0),"")</f>
        <v>232.12899088475842</v>
      </c>
      <c r="AJ52" s="24">
        <f t="shared" ca="1" si="15"/>
        <v>654.25167258537795</v>
      </c>
      <c r="AK52" s="26">
        <f t="shared" ca="1" si="16"/>
        <v>16.302271071455507</v>
      </c>
      <c r="AL52" s="24">
        <f t="shared" ca="1" si="17"/>
        <v>1</v>
      </c>
      <c r="AM52" s="104">
        <f ca="1">IF(AND(R52&lt;"",AC52&lt;Variables!D$9),AC52/(7*24*60),"")</f>
        <v>0.39743627435148859</v>
      </c>
      <c r="AN52" s="18">
        <f t="shared" ca="1" si="18"/>
        <v>1</v>
      </c>
      <c r="AO52" s="24" cm="1">
        <f t="array" aca="1" ref="AO52" ca="1">IF(R52&lt;&gt;"",_xll.RiskBinomial(1,Variables!D$16/100),0)</f>
        <v>0</v>
      </c>
    </row>
    <row r="53" spans="1:41" x14ac:dyDescent="0.35">
      <c r="A53" s="12">
        <v>24</v>
      </c>
      <c r="B53" s="17" cm="1">
        <f t="array" aca="1" ref="B53" ca="1">_xll.RiskExpon(Variables!M$8)</f>
        <v>9.0403297954178292</v>
      </c>
      <c r="C53" s="18">
        <f t="shared" ca="1" si="0"/>
        <v>3037.061710971092</v>
      </c>
      <c r="D53" s="22">
        <f t="shared" ca="1" si="1"/>
        <v>323.66311275374073</v>
      </c>
      <c r="E53" s="17" cm="1">
        <f t="array" aca="1" ref="E53" ca="1">_xll.RiskPert(Variables!J$10,Variables!K$10,Variables!L$10)</f>
        <v>48.676218628993794</v>
      </c>
      <c r="F53" s="1">
        <f t="shared" ca="1" si="2"/>
        <v>3360.7248237248327</v>
      </c>
      <c r="G53" s="1" cm="1">
        <f t="array" aca="1" ref="G53" ca="1">_xll.RiskUniform(Variables!J$12,Variables!L$12)</f>
        <v>50.898178435205679</v>
      </c>
      <c r="H53" s="18">
        <f t="shared" ca="1" si="3"/>
        <v>3411.6230021600386</v>
      </c>
      <c r="I53" s="22">
        <f t="shared" ca="1" si="4"/>
        <v>0</v>
      </c>
      <c r="J53" s="17">
        <f t="shared" ca="1" si="5"/>
        <v>3411.6230021600386</v>
      </c>
      <c r="K53" s="1" cm="1">
        <f t="array" aca="1" ref="K53" ca="1">_xll.RiskWeibull(Variables!J$14,Variables!K$14)</f>
        <v>55.244094583432165</v>
      </c>
      <c r="L53" s="18">
        <f t="shared" ca="1" si="6"/>
        <v>3466.8670967434709</v>
      </c>
      <c r="M53" s="22">
        <f t="shared" ca="1" si="7"/>
        <v>141.01131955905703</v>
      </c>
      <c r="N53" s="17" cm="1">
        <f t="array" aca="1" ref="N53" ca="1">_xll.RiskGamma(_xll.RiskSimtable(Variables!J$16:J$17),1/Variables!L$16)</f>
        <v>141.011319559057</v>
      </c>
      <c r="O53" s="1">
        <f t="shared" ca="1" si="8"/>
        <v>3607.878416302528</v>
      </c>
      <c r="P53" s="1" cm="1">
        <f t="array" aca="1" ref="P53" ca="1">_xll.RiskUniform(Variables!J$19,Variables!L$19)</f>
        <v>23.866877255254927</v>
      </c>
      <c r="Q53" s="18">
        <f t="shared" ca="1" si="9"/>
        <v>3631.745293557783</v>
      </c>
      <c r="R53" s="17">
        <f>IF(A53&lt;=(FLOOR(INT(Variables!D$10) / Variables!D$13, 1)*Variables!D$13),IF(R52=Variables!D$13,1,R52+1),"")</f>
        <v>8</v>
      </c>
      <c r="S53" s="22">
        <f t="shared" ca="1" si="10"/>
        <v>0</v>
      </c>
      <c r="T53" s="1">
        <f t="shared" ca="1" si="11"/>
        <v>3631.745293557783</v>
      </c>
      <c r="U53" s="1">
        <f ca="1">IF(R53&lt;&gt;"",INDEX(T53:T160, MATCH(Variables!D$13,R53:R160,0))-T53,"")</f>
        <v>0</v>
      </c>
      <c r="V53" s="1">
        <f>IF(R53&lt;&gt;"",IF(MOD(R53,Variables!D$13)=0,Variables!D$15,0),"")</f>
        <v>120</v>
      </c>
      <c r="W53" s="1">
        <f ca="1">IF(R53&lt;&gt;"",IF(R53=Variables!D$13,T53+V53,0),"")</f>
        <v>3751.745293557783</v>
      </c>
      <c r="X53" s="18">
        <f ca="1">IF(R53&lt;&gt;"",INDEX(W53:W152,MATCH(Variables!D$13,R53:R152,0)),"")</f>
        <v>3751.745293557783</v>
      </c>
      <c r="Y53" s="22">
        <f t="shared" ca="1" si="12"/>
        <v>254.41235190522184</v>
      </c>
      <c r="Z53" s="17" cm="1">
        <f t="array" ref="Z53">IF(R53&lt;&gt;"",IF(R53=1,_xll.RiskPert(Variables!J$21,Variables!K$21,Variables!L$21),0),"")</f>
        <v>0</v>
      </c>
      <c r="AA53" s="1">
        <f t="shared" ca="1" si="13"/>
        <v>4006.1576454630049</v>
      </c>
      <c r="AB53" s="1" cm="1">
        <f t="array" aca="1" ref="AB53" ca="1">IF(R53&lt;&gt;"",_xll.RiskUniform(Variables!J$23,Variables!L$23),"")</f>
        <v>22.714747617736361</v>
      </c>
      <c r="AC53" s="18">
        <f t="shared" ca="1" si="14"/>
        <v>4028.8723930807414</v>
      </c>
      <c r="AD53" s="26">
        <f ca="1">IF(R53&lt;&gt;"",IF(AC53&lt;Variables!D$9,AC53-C53,0),"")</f>
        <v>991.81068210964941</v>
      </c>
      <c r="AE53" s="26">
        <f ca="1">IF(R53&lt;&gt;"",IF(AC53&lt;Variables!D$9,D53,0),"")</f>
        <v>323.66311275374073</v>
      </c>
      <c r="AF53" s="26">
        <f ca="1">IF(R53&lt;&gt;"",IF(AC53&lt;Variables!D$9,I53,0),"")</f>
        <v>0</v>
      </c>
      <c r="AG53" s="26">
        <f ca="1">IF(R53&lt;&gt;"",IF(AC53&lt;Variables!D$9,M53,0),"")</f>
        <v>141.01131955905703</v>
      </c>
      <c r="AH53" s="26">
        <f ca="1">IF(R53&lt;&gt;"",IF(AC53&lt;Variables!D$9,S53,0),"")</f>
        <v>0</v>
      </c>
      <c r="AI53" s="26">
        <f ca="1">IF(R53&lt;&gt;"",IF(AC53&lt;Variables!D$9,Y53,0),"")</f>
        <v>254.41235190522184</v>
      </c>
      <c r="AJ53" s="24">
        <f t="shared" ca="1" si="15"/>
        <v>719.0867842180196</v>
      </c>
      <c r="AK53" s="26">
        <f t="shared" ca="1" si="16"/>
        <v>16.530178035160823</v>
      </c>
      <c r="AL53" s="24">
        <f t="shared" ca="1" si="17"/>
        <v>1</v>
      </c>
      <c r="AM53" s="104">
        <f ca="1">IF(AND(R53&lt;"",AC53&lt;Variables!D$9),AC53/(7*24*60),"")</f>
        <v>0.39968972153578786</v>
      </c>
      <c r="AN53" s="18">
        <f t="shared" ca="1" si="18"/>
        <v>1</v>
      </c>
      <c r="AO53" s="24" cm="1">
        <f t="array" aca="1" ref="AO53" ca="1">IF(R53&lt;&gt;"",_xll.RiskBinomial(1,Variables!D$16/100),0)</f>
        <v>0</v>
      </c>
    </row>
    <row r="54" spans="1:41" x14ac:dyDescent="0.35">
      <c r="A54" s="12">
        <v>25</v>
      </c>
      <c r="B54" s="17" cm="1">
        <f t="array" aca="1" ref="B54" ca="1">_xll.RiskExpon(Variables!M$8)</f>
        <v>53.593622243582118</v>
      </c>
      <c r="C54" s="18">
        <f t="shared" ca="1" si="0"/>
        <v>3090.6553332146741</v>
      </c>
      <c r="D54" s="22">
        <f t="shared" ca="1" si="1"/>
        <v>365.11315968881308</v>
      </c>
      <c r="E54" s="17" cm="1">
        <f t="array" aca="1" ref="E54" ca="1">_xll.RiskPert(Variables!J$10,Variables!K$10,Variables!L$10)</f>
        <v>44.14549074344869</v>
      </c>
      <c r="F54" s="1">
        <f t="shared" ca="1" si="2"/>
        <v>3455.7684929034872</v>
      </c>
      <c r="G54" s="1" cm="1">
        <f t="array" aca="1" ref="G54" ca="1">_xll.RiskUniform(Variables!J$12,Variables!L$12)</f>
        <v>62.028354950439152</v>
      </c>
      <c r="H54" s="18">
        <f t="shared" ca="1" si="3"/>
        <v>3517.7968478539265</v>
      </c>
      <c r="I54" s="22">
        <f t="shared" ca="1" si="4"/>
        <v>0</v>
      </c>
      <c r="J54" s="17">
        <f t="shared" ca="1" si="5"/>
        <v>3517.7968478539265</v>
      </c>
      <c r="K54" s="1" cm="1">
        <f t="array" aca="1" ref="K54" ca="1">_xll.RiskWeibull(Variables!J$14,Variables!K$14)</f>
        <v>130.28925794119439</v>
      </c>
      <c r="L54" s="18">
        <f t="shared" ca="1" si="6"/>
        <v>3648.0861057951211</v>
      </c>
      <c r="M54" s="22">
        <f t="shared" ca="1" si="7"/>
        <v>139.52173992413555</v>
      </c>
      <c r="N54" s="17" cm="1">
        <f t="array" aca="1" ref="N54" ca="1">_xll.RiskGamma(_xll.RiskSimtable(Variables!J$16:J$17),1/Variables!L$16)</f>
        <v>139.52173992413537</v>
      </c>
      <c r="O54" s="1">
        <f t="shared" ca="1" si="8"/>
        <v>3787.6078457192566</v>
      </c>
      <c r="P54" s="1" cm="1">
        <f t="array" aca="1" ref="P54" ca="1">_xll.RiskUniform(Variables!J$19,Variables!L$19)</f>
        <v>15.826252579855382</v>
      </c>
      <c r="Q54" s="18">
        <f t="shared" ca="1" si="9"/>
        <v>3803.4340982991121</v>
      </c>
      <c r="R54" s="17">
        <f>IF(A54&lt;=(FLOOR(INT(Variables!D$10) / Variables!D$13, 1)*Variables!D$13),IF(R53=Variables!D$13,1,R53+1),"")</f>
        <v>1</v>
      </c>
      <c r="S54" s="22">
        <f t="shared" ca="1" si="10"/>
        <v>742.92806681736647</v>
      </c>
      <c r="T54" s="1">
        <f t="shared" ca="1" si="11"/>
        <v>3803.4340982991121</v>
      </c>
      <c r="U54" s="1">
        <f ca="1">IF(R54&lt;&gt;"",INDEX(T54:T161, MATCH(Variables!D$13,R54:R161,0))-T54,"")</f>
        <v>742.92806681736647</v>
      </c>
      <c r="V54" s="1">
        <f>IF(R54&lt;&gt;"",IF(MOD(R54,Variables!D$13)=0,Variables!D$15,0),"")</f>
        <v>0</v>
      </c>
      <c r="W54" s="1">
        <f>IF(R54&lt;&gt;"",IF(R54=Variables!D$13,T54+V54,0),"")</f>
        <v>0</v>
      </c>
      <c r="X54" s="18">
        <f ca="1">IF(R54&lt;&gt;"",INDEX(W54:W153,MATCH(Variables!D$13,R54:R153,0)),"")</f>
        <v>4666.3621651164785</v>
      </c>
      <c r="Y54" s="22">
        <f t="shared" ca="1" si="12"/>
        <v>98.301229012427939</v>
      </c>
      <c r="Z54" s="17" cm="1">
        <f t="array" aca="1" ref="Z54" ca="1">IF(R54&lt;&gt;"",IF(R54=1,_xll.RiskPert(Variables!J$21,Variables!K$21,Variables!L$21),0),"")</f>
        <v>98.301229012427711</v>
      </c>
      <c r="AA54" s="1">
        <f t="shared" ca="1" si="13"/>
        <v>4764.6633941289065</v>
      </c>
      <c r="AB54" s="1" cm="1">
        <f t="array" aca="1" ref="AB54" ca="1">IF(R54&lt;&gt;"",_xll.RiskUniform(Variables!J$23,Variables!L$23),"")</f>
        <v>20.935199507804196</v>
      </c>
      <c r="AC54" s="18">
        <f t="shared" ca="1" si="14"/>
        <v>4785.5985936367106</v>
      </c>
      <c r="AD54" s="26">
        <f ca="1">IF(R54&lt;&gt;"",IF(AC54&lt;Variables!D$9,AC54-C54,0),"")</f>
        <v>1694.9432604220365</v>
      </c>
      <c r="AE54" s="26">
        <f ca="1">IF(R54&lt;&gt;"",IF(AC54&lt;Variables!D$9,D54,0),"")</f>
        <v>365.11315968881308</v>
      </c>
      <c r="AF54" s="26">
        <f ca="1">IF(R54&lt;&gt;"",IF(AC54&lt;Variables!D$9,I54,0),"")</f>
        <v>0</v>
      </c>
      <c r="AG54" s="26">
        <f ca="1">IF(R54&lt;&gt;"",IF(AC54&lt;Variables!D$9,M54,0),"")</f>
        <v>139.52173992413555</v>
      </c>
      <c r="AH54" s="26">
        <f ca="1">IF(R54&lt;&gt;"",IF(AC54&lt;Variables!D$9,S54,0),"")</f>
        <v>742.92806681736647</v>
      </c>
      <c r="AI54" s="26">
        <f ca="1">IF(R54&lt;&gt;"",IF(AC54&lt;Variables!D$9,Y54,0),"")</f>
        <v>98.301229012427939</v>
      </c>
      <c r="AJ54" s="24">
        <f t="shared" ca="1" si="15"/>
        <v>1345.864195442743</v>
      </c>
      <c r="AK54" s="26">
        <f t="shared" ca="1" si="16"/>
        <v>28.249054340367273</v>
      </c>
      <c r="AL54" s="24">
        <f t="shared" ca="1" si="17"/>
        <v>0</v>
      </c>
      <c r="AM54" s="104">
        <f ca="1">IF(AND(R54&lt;"",AC54&lt;Variables!D$9),AC54/(7*24*60),"")</f>
        <v>0.47476176524173713</v>
      </c>
      <c r="AN54" s="18">
        <f t="shared" ca="1" si="18"/>
        <v>1</v>
      </c>
      <c r="AO54" s="24" cm="1">
        <f t="array" aca="1" ref="AO54" ca="1">IF(R54&lt;&gt;"",_xll.RiskBinomial(1,Variables!D$16/100),0)</f>
        <v>0</v>
      </c>
    </row>
    <row r="55" spans="1:41" x14ac:dyDescent="0.35">
      <c r="A55" s="12">
        <v>26</v>
      </c>
      <c r="B55" s="17" cm="1">
        <f t="array" aca="1" ref="B55" ca="1">_xll.RiskExpon(Variables!M$8)</f>
        <v>127.94452706750307</v>
      </c>
      <c r="C55" s="18">
        <f t="shared" ca="1" si="0"/>
        <v>3218.5998602821774</v>
      </c>
      <c r="D55" s="22">
        <f t="shared" ca="1" si="1"/>
        <v>352.51251697059479</v>
      </c>
      <c r="E55" s="17" cm="1">
        <f t="array" aca="1" ref="E55" ca="1">_xll.RiskPert(Variables!J$10,Variables!K$10,Variables!L$10)</f>
        <v>53.31552939884584</v>
      </c>
      <c r="F55" s="1">
        <f t="shared" ca="1" si="2"/>
        <v>3571.1123772527721</v>
      </c>
      <c r="G55" s="1" cm="1">
        <f t="array" aca="1" ref="G55" ca="1">_xll.RiskUniform(Variables!J$12,Variables!L$12)</f>
        <v>65.616075497253561</v>
      </c>
      <c r="H55" s="18">
        <f t="shared" ca="1" si="3"/>
        <v>3636.7284527500256</v>
      </c>
      <c r="I55" s="22">
        <f t="shared" ca="1" si="4"/>
        <v>0</v>
      </c>
      <c r="J55" s="17">
        <f t="shared" ca="1" si="5"/>
        <v>3636.7284527500256</v>
      </c>
      <c r="K55" s="1" cm="1">
        <f t="array" aca="1" ref="K55" ca="1">_xll.RiskWeibull(Variables!J$14,Variables!K$14)</f>
        <v>121.03902706891286</v>
      </c>
      <c r="L55" s="18">
        <f t="shared" ca="1" si="6"/>
        <v>3757.7674798189382</v>
      </c>
      <c r="M55" s="22">
        <f t="shared" ca="1" si="7"/>
        <v>125.89623516883103</v>
      </c>
      <c r="N55" s="17" cm="1">
        <f t="array" aca="1" ref="N55" ca="1">_xll.RiskGamma(_xll.RiskSimtable(Variables!J$16:J$17),1/Variables!L$16)</f>
        <v>125.89623516883123</v>
      </c>
      <c r="O55" s="1">
        <f t="shared" ca="1" si="8"/>
        <v>3883.6637149877693</v>
      </c>
      <c r="P55" s="1" cm="1">
        <f t="array" aca="1" ref="P55" ca="1">_xll.RiskUniform(Variables!J$19,Variables!L$19)</f>
        <v>20.258974688829056</v>
      </c>
      <c r="Q55" s="18">
        <f t="shared" ca="1" si="9"/>
        <v>3903.9226896765981</v>
      </c>
      <c r="R55" s="17">
        <f>IF(A55&lt;=(FLOOR(INT(Variables!D$10) / Variables!D$13, 1)*Variables!D$13),IF(R54=Variables!D$13,1,R54+1),"")</f>
        <v>2</v>
      </c>
      <c r="S55" s="22">
        <f t="shared" ca="1" si="10"/>
        <v>642.43947543988043</v>
      </c>
      <c r="T55" s="1">
        <f t="shared" ca="1" si="11"/>
        <v>3903.9226896765981</v>
      </c>
      <c r="U55" s="1">
        <f ca="1">IF(R55&lt;&gt;"",INDEX(T55:T162, MATCH(Variables!D$13,R55:R162,0))-T55,"")</f>
        <v>642.43947543988043</v>
      </c>
      <c r="V55" s="1">
        <f>IF(R55&lt;&gt;"",IF(MOD(R55,Variables!D$13)=0,Variables!D$15,0),"")</f>
        <v>0</v>
      </c>
      <c r="W55" s="1">
        <f>IF(R55&lt;&gt;"",IF(R55=Variables!D$13,T55+V55,0),"")</f>
        <v>0</v>
      </c>
      <c r="X55" s="18">
        <f ca="1">IF(R55&lt;&gt;"",INDEX(W55:W154,MATCH(Variables!D$13,R55:R154,0)),"")</f>
        <v>4666.3621651164785</v>
      </c>
      <c r="Y55" s="22">
        <f t="shared" ca="1" si="12"/>
        <v>119.23642852023204</v>
      </c>
      <c r="Z55" s="17" cm="1">
        <f t="array" ref="Z55">IF(R55&lt;&gt;"",IF(R55=1,_xll.RiskPert(Variables!J$21,Variables!K$21,Variables!L$21),0),"")</f>
        <v>0</v>
      </c>
      <c r="AA55" s="1">
        <f t="shared" ca="1" si="13"/>
        <v>4785.5985936367106</v>
      </c>
      <c r="AB55" s="1" cm="1">
        <f t="array" aca="1" ref="AB55" ca="1">IF(R55&lt;&gt;"",_xll.RiskUniform(Variables!J$23,Variables!L$23),"")</f>
        <v>25.840264262409192</v>
      </c>
      <c r="AC55" s="18">
        <f t="shared" ca="1" si="14"/>
        <v>4811.4388578991202</v>
      </c>
      <c r="AD55" s="26">
        <f ca="1">IF(R55&lt;&gt;"",IF(AC55&lt;Variables!D$9,AC55-C55,0),"")</f>
        <v>1592.8389976169428</v>
      </c>
      <c r="AE55" s="26">
        <f ca="1">IF(R55&lt;&gt;"",IF(AC55&lt;Variables!D$9,D55,0),"")</f>
        <v>352.51251697059479</v>
      </c>
      <c r="AF55" s="26">
        <f ca="1">IF(R55&lt;&gt;"",IF(AC55&lt;Variables!D$9,I55,0),"")</f>
        <v>0</v>
      </c>
      <c r="AG55" s="26">
        <f ca="1">IF(R55&lt;&gt;"",IF(AC55&lt;Variables!D$9,M55,0),"")</f>
        <v>125.89623516883103</v>
      </c>
      <c r="AH55" s="26">
        <f ca="1">IF(R55&lt;&gt;"",IF(AC55&lt;Variables!D$9,S55,0),"")</f>
        <v>642.43947543988043</v>
      </c>
      <c r="AI55" s="26">
        <f ca="1">IF(R55&lt;&gt;"",IF(AC55&lt;Variables!D$9,Y55,0),"")</f>
        <v>119.23642852023204</v>
      </c>
      <c r="AJ55" s="24">
        <f t="shared" ca="1" si="15"/>
        <v>1240.0846560995383</v>
      </c>
      <c r="AK55" s="26">
        <f t="shared" ca="1" si="16"/>
        <v>26.547316626949048</v>
      </c>
      <c r="AL55" s="24">
        <f t="shared" ca="1" si="17"/>
        <v>0</v>
      </c>
      <c r="AM55" s="104">
        <f ca="1">IF(AND(R55&lt;"",AC55&lt;Variables!D$9),AC55/(7*24*60),"")</f>
        <v>0.47732528352173814</v>
      </c>
      <c r="AN55" s="18">
        <f t="shared" ca="1" si="18"/>
        <v>1</v>
      </c>
      <c r="AO55" s="24" cm="1">
        <f t="array" aca="1" ref="AO55" ca="1">IF(R55&lt;&gt;"",_xll.RiskBinomial(1,Variables!D$16/100),0)</f>
        <v>0</v>
      </c>
    </row>
    <row r="56" spans="1:41" x14ac:dyDescent="0.35">
      <c r="A56" s="12">
        <v>27</v>
      </c>
      <c r="B56" s="17" cm="1">
        <f t="array" aca="1" ref="B56" ca="1">_xll.RiskExpon(Variables!M$8)</f>
        <v>88.364163795319897</v>
      </c>
      <c r="C56" s="18">
        <f t="shared" ca="1" si="0"/>
        <v>3306.9640240774975</v>
      </c>
      <c r="D56" s="22">
        <f t="shared" ca="1" si="1"/>
        <v>374.1852326203325</v>
      </c>
      <c r="E56" s="17" cm="1">
        <f t="array" aca="1" ref="E56" ca="1">_xll.RiskPert(Variables!J$10,Variables!K$10,Variables!L$10)</f>
        <v>44.420803947804536</v>
      </c>
      <c r="F56" s="1">
        <f t="shared" ca="1" si="2"/>
        <v>3681.14925669783</v>
      </c>
      <c r="G56" s="1" cm="1">
        <f t="array" aca="1" ref="G56" ca="1">_xll.RiskUniform(Variables!J$12,Variables!L$12)</f>
        <v>67.553805345506362</v>
      </c>
      <c r="H56" s="18">
        <f t="shared" ca="1" si="3"/>
        <v>3748.7030620433361</v>
      </c>
      <c r="I56" s="22">
        <f t="shared" ca="1" si="4"/>
        <v>0</v>
      </c>
      <c r="J56" s="17">
        <f t="shared" ca="1" si="5"/>
        <v>3748.7030620433361</v>
      </c>
      <c r="K56" s="1" cm="1">
        <f t="array" aca="1" ref="K56" ca="1">_xll.RiskWeibull(Variables!J$14,Variables!K$14)</f>
        <v>78.313717882537276</v>
      </c>
      <c r="L56" s="18">
        <f t="shared" ca="1" si="6"/>
        <v>3827.0167799258734</v>
      </c>
      <c r="M56" s="22">
        <f t="shared" ca="1" si="7"/>
        <v>129.56017569750793</v>
      </c>
      <c r="N56" s="17" cm="1">
        <f t="array" aca="1" ref="N56" ca="1">_xll.RiskGamma(_xll.RiskSimtable(Variables!J$16:J$17),1/Variables!L$16)</f>
        <v>129.5601756975079</v>
      </c>
      <c r="O56" s="1">
        <f t="shared" ca="1" si="8"/>
        <v>3956.5769556233813</v>
      </c>
      <c r="P56" s="1" cm="1">
        <f t="array" aca="1" ref="P56" ca="1">_xll.RiskUniform(Variables!J$19,Variables!L$19)</f>
        <v>15.323323235318465</v>
      </c>
      <c r="Q56" s="18">
        <f t="shared" ca="1" si="9"/>
        <v>3971.9002788586999</v>
      </c>
      <c r="R56" s="17">
        <f>IF(A56&lt;=(FLOOR(INT(Variables!D$10) / Variables!D$13, 1)*Variables!D$13),IF(R55=Variables!D$13,1,R55+1),"")</f>
        <v>3</v>
      </c>
      <c r="S56" s="22">
        <f t="shared" ca="1" si="10"/>
        <v>574.46188625777859</v>
      </c>
      <c r="T56" s="1">
        <f t="shared" ca="1" si="11"/>
        <v>3971.9002788586999</v>
      </c>
      <c r="U56" s="1">
        <f ca="1">IF(R56&lt;&gt;"",INDEX(T56:T163, MATCH(Variables!D$13,R56:R163,0))-T56,"")</f>
        <v>574.46188625777859</v>
      </c>
      <c r="V56" s="1">
        <f>IF(R56&lt;&gt;"",IF(MOD(R56,Variables!D$13)=0,Variables!D$15,0),"")</f>
        <v>0</v>
      </c>
      <c r="W56" s="1">
        <f>IF(R56&lt;&gt;"",IF(R56=Variables!D$13,T56+V56,0),"")</f>
        <v>0</v>
      </c>
      <c r="X56" s="18">
        <f ca="1">IF(R56&lt;&gt;"",INDEX(W56:W155,MATCH(Variables!D$13,R56:R155,0)),"")</f>
        <v>4666.3621651164785</v>
      </c>
      <c r="Y56" s="22">
        <f t="shared" ca="1" si="12"/>
        <v>145.07669278264166</v>
      </c>
      <c r="Z56" s="17" cm="1">
        <f t="array" ref="Z56">IF(R56&lt;&gt;"",IF(R56=1,_xll.RiskPert(Variables!J$21,Variables!K$21,Variables!L$21),0),"")</f>
        <v>0</v>
      </c>
      <c r="AA56" s="1">
        <f t="shared" ca="1" si="13"/>
        <v>4811.4388578991202</v>
      </c>
      <c r="AB56" s="1" cm="1">
        <f t="array" aca="1" ref="AB56" ca="1">IF(R56&lt;&gt;"",_xll.RiskUniform(Variables!J$23,Variables!L$23),"")</f>
        <v>24.736699043496095</v>
      </c>
      <c r="AC56" s="18">
        <f t="shared" ca="1" si="14"/>
        <v>4836.1755569426159</v>
      </c>
      <c r="AD56" s="26">
        <f ca="1">IF(R56&lt;&gt;"",IF(AC56&lt;Variables!D$9,AC56-C56,0),"")</f>
        <v>1529.2115328651184</v>
      </c>
      <c r="AE56" s="26">
        <f ca="1">IF(R56&lt;&gt;"",IF(AC56&lt;Variables!D$9,D56,0),"")</f>
        <v>374.1852326203325</v>
      </c>
      <c r="AF56" s="26">
        <f ca="1">IF(R56&lt;&gt;"",IF(AC56&lt;Variables!D$9,I56,0),"")</f>
        <v>0</v>
      </c>
      <c r="AG56" s="26">
        <f ca="1">IF(R56&lt;&gt;"",IF(AC56&lt;Variables!D$9,M56,0),"")</f>
        <v>129.56017569750793</v>
      </c>
      <c r="AH56" s="26">
        <f ca="1">IF(R56&lt;&gt;"",IF(AC56&lt;Variables!D$9,S56,0),"")</f>
        <v>574.46188625777859</v>
      </c>
      <c r="AI56" s="26">
        <f ca="1">IF(R56&lt;&gt;"",IF(AC56&lt;Variables!D$9,Y56,0),"")</f>
        <v>145.07669278264166</v>
      </c>
      <c r="AJ56" s="24">
        <f t="shared" ca="1" si="15"/>
        <v>1223.2839873582607</v>
      </c>
      <c r="AK56" s="26">
        <f t="shared" ca="1" si="16"/>
        <v>25.486858881085308</v>
      </c>
      <c r="AL56" s="24">
        <f t="shared" ca="1" si="17"/>
        <v>0</v>
      </c>
      <c r="AM56" s="104">
        <f ca="1">IF(AND(R56&lt;"",AC56&lt;Variables!D$9),AC56/(7*24*60),"")</f>
        <v>0.47977932112525951</v>
      </c>
      <c r="AN56" s="18">
        <f t="shared" ca="1" si="18"/>
        <v>1</v>
      </c>
      <c r="AO56" s="24" cm="1">
        <f t="array" aca="1" ref="AO56" ca="1">IF(R56&lt;&gt;"",_xll.RiskBinomial(1,Variables!D$16/100),0)</f>
        <v>0</v>
      </c>
    </row>
    <row r="57" spans="1:41" x14ac:dyDescent="0.35">
      <c r="A57" s="12">
        <v>28</v>
      </c>
      <c r="B57" s="17" cm="1">
        <f t="array" aca="1" ref="B57" ca="1">_xll.RiskExpon(Variables!M$8)</f>
        <v>23.403006333463004</v>
      </c>
      <c r="C57" s="18">
        <f t="shared" ca="1" si="0"/>
        <v>3330.3670304109605</v>
      </c>
      <c r="D57" s="22">
        <f t="shared" ca="1" si="1"/>
        <v>463.78293503499026</v>
      </c>
      <c r="E57" s="17" cm="1">
        <f t="array" aca="1" ref="E57" ca="1">_xll.RiskPert(Variables!J$10,Variables!K$10,Variables!L$10)</f>
        <v>45.446903402614645</v>
      </c>
      <c r="F57" s="1">
        <f t="shared" ca="1" si="2"/>
        <v>3794.1499654459508</v>
      </c>
      <c r="G57" s="1" cm="1">
        <f t="array" aca="1" ref="G57" ca="1">_xll.RiskUniform(Variables!J$12,Variables!L$12)</f>
        <v>53.866611098420123</v>
      </c>
      <c r="H57" s="18">
        <f t="shared" ca="1" si="3"/>
        <v>3848.0165765443708</v>
      </c>
      <c r="I57" s="22">
        <f t="shared" ca="1" si="4"/>
        <v>0</v>
      </c>
      <c r="J57" s="17">
        <f t="shared" ca="1" si="5"/>
        <v>3848.0165765443708</v>
      </c>
      <c r="K57" s="1" cm="1">
        <f t="array" aca="1" ref="K57" ca="1">_xll.RiskWeibull(Variables!J$14,Variables!K$14)</f>
        <v>85.54033274657742</v>
      </c>
      <c r="L57" s="18">
        <f t="shared" ca="1" si="6"/>
        <v>3933.5569092909482</v>
      </c>
      <c r="M57" s="22">
        <f t="shared" ca="1" si="7"/>
        <v>152.28534605410687</v>
      </c>
      <c r="N57" s="17" cm="1">
        <f t="array" aca="1" ref="N57" ca="1">_xll.RiskGamma(_xll.RiskSimtable(Variables!J$16:J$17),1/Variables!L$16)</f>
        <v>152.28534605410675</v>
      </c>
      <c r="O57" s="1">
        <f t="shared" ca="1" si="8"/>
        <v>4085.842255345055</v>
      </c>
      <c r="P57" s="1" cm="1">
        <f t="array" aca="1" ref="P57" ca="1">_xll.RiskUniform(Variables!J$19,Variables!L$19)</f>
        <v>19.979063013204872</v>
      </c>
      <c r="Q57" s="18">
        <f t="shared" ca="1" si="9"/>
        <v>4105.8213183582602</v>
      </c>
      <c r="R57" s="17">
        <f>IF(A57&lt;=(FLOOR(INT(Variables!D$10) / Variables!D$13, 1)*Variables!D$13),IF(R56=Variables!D$13,1,R56+1),"")</f>
        <v>4</v>
      </c>
      <c r="S57" s="22">
        <f t="shared" ca="1" si="10"/>
        <v>440.54084675821832</v>
      </c>
      <c r="T57" s="1">
        <f t="shared" ca="1" si="11"/>
        <v>4105.8213183582602</v>
      </c>
      <c r="U57" s="1">
        <f ca="1">IF(R57&lt;&gt;"",INDEX(T57:T164, MATCH(Variables!D$13,R57:R164,0))-T57,"")</f>
        <v>440.54084675821832</v>
      </c>
      <c r="V57" s="1">
        <f>IF(R57&lt;&gt;"",IF(MOD(R57,Variables!D$13)=0,Variables!D$15,0),"")</f>
        <v>0</v>
      </c>
      <c r="W57" s="1">
        <f>IF(R57&lt;&gt;"",IF(R57=Variables!D$13,T57+V57,0),"")</f>
        <v>0</v>
      </c>
      <c r="X57" s="18">
        <f ca="1">IF(R57&lt;&gt;"",INDEX(W57:W156,MATCH(Variables!D$13,R57:R156,0)),"")</f>
        <v>4666.3621651164785</v>
      </c>
      <c r="Y57" s="22">
        <f t="shared" ca="1" si="12"/>
        <v>169.81339182613738</v>
      </c>
      <c r="Z57" s="17" cm="1">
        <f t="array" ref="Z57">IF(R57&lt;&gt;"",IF(R57=1,_xll.RiskPert(Variables!J$21,Variables!K$21,Variables!L$21),0),"")</f>
        <v>0</v>
      </c>
      <c r="AA57" s="1">
        <f t="shared" ca="1" si="13"/>
        <v>4836.1755569426159</v>
      </c>
      <c r="AB57" s="1" cm="1">
        <f t="array" aca="1" ref="AB57" ca="1">IF(R57&lt;&gt;"",_xll.RiskUniform(Variables!J$23,Variables!L$23),"")</f>
        <v>21.767333731600559</v>
      </c>
      <c r="AC57" s="18">
        <f t="shared" ca="1" si="14"/>
        <v>4857.9428906742169</v>
      </c>
      <c r="AD57" s="26">
        <f ca="1">IF(R57&lt;&gt;"",IF(AC57&lt;Variables!D$9,AC57-C57,0),"")</f>
        <v>1527.5758602632563</v>
      </c>
      <c r="AE57" s="26">
        <f ca="1">IF(R57&lt;&gt;"",IF(AC57&lt;Variables!D$9,D57,0),"")</f>
        <v>463.78293503499026</v>
      </c>
      <c r="AF57" s="26">
        <f ca="1">IF(R57&lt;&gt;"",IF(AC57&lt;Variables!D$9,I57,0),"")</f>
        <v>0</v>
      </c>
      <c r="AG57" s="26">
        <f ca="1">IF(R57&lt;&gt;"",IF(AC57&lt;Variables!D$9,M57,0),"")</f>
        <v>152.28534605410687</v>
      </c>
      <c r="AH57" s="26">
        <f ca="1">IF(R57&lt;&gt;"",IF(AC57&lt;Variables!D$9,S57,0),"")</f>
        <v>440.54084675821832</v>
      </c>
      <c r="AI57" s="26">
        <f ca="1">IF(R57&lt;&gt;"",IF(AC57&lt;Variables!D$9,Y57,0),"")</f>
        <v>169.81339182613738</v>
      </c>
      <c r="AJ57" s="24">
        <f t="shared" ca="1" si="15"/>
        <v>1226.4225196734528</v>
      </c>
      <c r="AK57" s="26">
        <f t="shared" ca="1" si="16"/>
        <v>25.459597671054272</v>
      </c>
      <c r="AL57" s="24">
        <f t="shared" ca="1" si="17"/>
        <v>0</v>
      </c>
      <c r="AM57" s="104">
        <f ca="1">IF(AND(R57&lt;"",AC57&lt;Variables!D$9),AC57/(7*24*60),"")</f>
        <v>0.48193877883672787</v>
      </c>
      <c r="AN57" s="18">
        <f t="shared" ca="1" si="18"/>
        <v>1</v>
      </c>
      <c r="AO57" s="24" cm="1">
        <f t="array" aca="1" ref="AO57" ca="1">IF(R57&lt;&gt;"",_xll.RiskBinomial(1,Variables!D$16/100),0)</f>
        <v>0</v>
      </c>
    </row>
    <row r="58" spans="1:41" x14ac:dyDescent="0.35">
      <c r="A58" s="12">
        <v>29</v>
      </c>
      <c r="B58" s="17" cm="1">
        <f t="array" aca="1" ref="B58" ca="1">_xll.RiskExpon(Variables!M$8)</f>
        <v>511.09683100483159</v>
      </c>
      <c r="C58" s="18">
        <f t="shared" ca="1" si="0"/>
        <v>3841.4638614157921</v>
      </c>
      <c r="D58" s="22">
        <f t="shared" ca="1" si="1"/>
        <v>63.801888029971451</v>
      </c>
      <c r="E58" s="17" cm="1">
        <f t="array" aca="1" ref="E58" ca="1">_xll.RiskPert(Variables!J$10,Variables!K$10,Variables!L$10)</f>
        <v>57.249172901392924</v>
      </c>
      <c r="F58" s="1">
        <f t="shared" ca="1" si="2"/>
        <v>3905.2657494457635</v>
      </c>
      <c r="G58" s="1" cm="1">
        <f t="array" aca="1" ref="G58" ca="1">_xll.RiskUniform(Variables!J$12,Variables!L$12)</f>
        <v>59.407801476476976</v>
      </c>
      <c r="H58" s="18">
        <f t="shared" ca="1" si="3"/>
        <v>3964.6735509222403</v>
      </c>
      <c r="I58" s="22">
        <f t="shared" ca="1" si="4"/>
        <v>0</v>
      </c>
      <c r="J58" s="17">
        <f t="shared" ca="1" si="5"/>
        <v>3964.6735509222403</v>
      </c>
      <c r="K58" s="1" cm="1">
        <f t="array" aca="1" ref="K58" ca="1">_xll.RiskWeibull(Variables!J$14,Variables!K$14)</f>
        <v>102.38611771915429</v>
      </c>
      <c r="L58" s="18">
        <f t="shared" ca="1" si="6"/>
        <v>4067.0596686413946</v>
      </c>
      <c r="M58" s="22">
        <f t="shared" ca="1" si="7"/>
        <v>110.1877031625163</v>
      </c>
      <c r="N58" s="17" cm="1">
        <f t="array" aca="1" ref="N58" ca="1">_xll.RiskGamma(_xll.RiskSimtable(Variables!J$16:J$17),1/Variables!L$16)</f>
        <v>110.1877031625163</v>
      </c>
      <c r="O58" s="1">
        <f t="shared" ca="1" si="8"/>
        <v>4177.2473718039109</v>
      </c>
      <c r="P58" s="1" cm="1">
        <f t="array" aca="1" ref="P58" ca="1">_xll.RiskUniform(Variables!J$19,Variables!L$19)</f>
        <v>15.450991937128016</v>
      </c>
      <c r="Q58" s="18">
        <f t="shared" ca="1" si="9"/>
        <v>4192.6983637410385</v>
      </c>
      <c r="R58" s="17">
        <f>IF(A58&lt;=(FLOOR(INT(Variables!D$10) / Variables!D$13, 1)*Variables!D$13),IF(R57=Variables!D$13,1,R57+1),"")</f>
        <v>5</v>
      </c>
      <c r="S58" s="22">
        <f t="shared" ca="1" si="10"/>
        <v>353.66380137544002</v>
      </c>
      <c r="T58" s="1">
        <f t="shared" ca="1" si="11"/>
        <v>4192.6983637410385</v>
      </c>
      <c r="U58" s="1">
        <f ca="1">IF(R58&lt;&gt;"",INDEX(T58:T165, MATCH(Variables!D$13,R58:R165,0))-T58,"")</f>
        <v>353.66380137544002</v>
      </c>
      <c r="V58" s="1">
        <f>IF(R58&lt;&gt;"",IF(MOD(R58,Variables!D$13)=0,Variables!D$15,0),"")</f>
        <v>0</v>
      </c>
      <c r="W58" s="1">
        <f>IF(R58&lt;&gt;"",IF(R58=Variables!D$13,T58+V58,0),"")</f>
        <v>0</v>
      </c>
      <c r="X58" s="18">
        <f ca="1">IF(R58&lt;&gt;"",INDEX(W58:W157,MATCH(Variables!D$13,R58:R157,0)),"")</f>
        <v>4666.3621651164785</v>
      </c>
      <c r="Y58" s="22">
        <f t="shared" ca="1" si="12"/>
        <v>191.58072555773833</v>
      </c>
      <c r="Z58" s="17" cm="1">
        <f t="array" ref="Z58">IF(R58&lt;&gt;"",IF(R58=1,_xll.RiskPert(Variables!J$21,Variables!K$21,Variables!L$21),0),"")</f>
        <v>0</v>
      </c>
      <c r="AA58" s="1">
        <f t="shared" ca="1" si="13"/>
        <v>4857.9428906742169</v>
      </c>
      <c r="AB58" s="1" cm="1">
        <f t="array" aca="1" ref="AB58" ca="1">IF(R58&lt;&gt;"",_xll.RiskUniform(Variables!J$23,Variables!L$23),"")</f>
        <v>26.577115454521589</v>
      </c>
      <c r="AC58" s="18">
        <f t="shared" ca="1" si="14"/>
        <v>4884.5200061287387</v>
      </c>
      <c r="AD58" s="26">
        <f ca="1">IF(R58&lt;&gt;"",IF(AC58&lt;Variables!D$9,AC58-C58,0),"")</f>
        <v>1043.0561447129467</v>
      </c>
      <c r="AE58" s="26">
        <f ca="1">IF(R58&lt;&gt;"",IF(AC58&lt;Variables!D$9,D58,0),"")</f>
        <v>63.801888029971451</v>
      </c>
      <c r="AF58" s="26">
        <f ca="1">IF(R58&lt;&gt;"",IF(AC58&lt;Variables!D$9,I58,0),"")</f>
        <v>0</v>
      </c>
      <c r="AG58" s="26">
        <f ca="1">IF(R58&lt;&gt;"",IF(AC58&lt;Variables!D$9,M58,0),"")</f>
        <v>110.1877031625163</v>
      </c>
      <c r="AH58" s="26">
        <f ca="1">IF(R58&lt;&gt;"",IF(AC58&lt;Variables!D$9,S58,0),"")</f>
        <v>353.66380137544002</v>
      </c>
      <c r="AI58" s="26">
        <f ca="1">IF(R58&lt;&gt;"",IF(AC58&lt;Variables!D$9,Y58,0),"")</f>
        <v>191.58072555773833</v>
      </c>
      <c r="AJ58" s="24">
        <f t="shared" ca="1" si="15"/>
        <v>719.2341181256661</v>
      </c>
      <c r="AK58" s="26">
        <f t="shared" ca="1" si="16"/>
        <v>17.38426907854911</v>
      </c>
      <c r="AL58" s="24">
        <f t="shared" ca="1" si="17"/>
        <v>1</v>
      </c>
      <c r="AM58" s="104">
        <f ca="1">IF(AND(R58&lt;"",AC58&lt;Variables!D$9),AC58/(7*24*60),"")</f>
        <v>0.48457539743340661</v>
      </c>
      <c r="AN58" s="18">
        <f t="shared" ca="1" si="18"/>
        <v>1</v>
      </c>
      <c r="AO58" s="24" cm="1">
        <f t="array" aca="1" ref="AO58" ca="1">IF(R58&lt;&gt;"",_xll.RiskBinomial(1,Variables!D$16/100),0)</f>
        <v>0</v>
      </c>
    </row>
    <row r="59" spans="1:41" x14ac:dyDescent="0.35">
      <c r="A59" s="12">
        <v>30</v>
      </c>
      <c r="B59" s="17" cm="1">
        <f t="array" aca="1" ref="B59" ca="1">_xll.RiskExpon(Variables!M$8)</f>
        <v>142.72570843700103</v>
      </c>
      <c r="C59" s="18">
        <f t="shared" ca="1" si="0"/>
        <v>3984.1895698527933</v>
      </c>
      <c r="D59" s="22">
        <f t="shared" ca="1" si="1"/>
        <v>58.562796254973819</v>
      </c>
      <c r="E59" s="17" cm="1">
        <f t="array" aca="1" ref="E59" ca="1">_xll.RiskPert(Variables!J$10,Variables!K$10,Variables!L$10)</f>
        <v>58.562796254973641</v>
      </c>
      <c r="F59" s="1">
        <f t="shared" ca="1" si="2"/>
        <v>4042.7523661077671</v>
      </c>
      <c r="G59" s="1" cm="1">
        <f t="array" aca="1" ref="G59" ca="1">_xll.RiskUniform(Variables!J$12,Variables!L$12)</f>
        <v>64.025053338936459</v>
      </c>
      <c r="H59" s="18">
        <f t="shared" ca="1" si="3"/>
        <v>4106.7774194467038</v>
      </c>
      <c r="I59" s="22">
        <f t="shared" ca="1" si="4"/>
        <v>0</v>
      </c>
      <c r="J59" s="17">
        <f t="shared" ca="1" si="5"/>
        <v>4106.7774194467038</v>
      </c>
      <c r="K59" s="1" cm="1">
        <f t="array" aca="1" ref="K59" ca="1">_xll.RiskWeibull(Variables!J$14,Variables!K$14)</f>
        <v>112.00597721642424</v>
      </c>
      <c r="L59" s="18">
        <f t="shared" ca="1" si="6"/>
        <v>4218.7833966631279</v>
      </c>
      <c r="M59" s="22">
        <f t="shared" ca="1" si="7"/>
        <v>107.42896197721711</v>
      </c>
      <c r="N59" s="17" cm="1">
        <f t="array" aca="1" ref="N59" ca="1">_xll.RiskGamma(_xll.RiskSimtable(Variables!J$16:J$17),1/Variables!L$16)</f>
        <v>107.42896197721689</v>
      </c>
      <c r="O59" s="1">
        <f t="shared" ca="1" si="8"/>
        <v>4326.212358640345</v>
      </c>
      <c r="P59" s="1" cm="1">
        <f t="array" aca="1" ref="P59" ca="1">_xll.RiskUniform(Variables!J$19,Variables!L$19)</f>
        <v>20.625108231419826</v>
      </c>
      <c r="Q59" s="18">
        <f t="shared" ca="1" si="9"/>
        <v>4346.8374668717652</v>
      </c>
      <c r="R59" s="17">
        <f>IF(A59&lt;=(FLOOR(INT(Variables!D$10) / Variables!D$13, 1)*Variables!D$13),IF(R58=Variables!D$13,1,R58+1),"")</f>
        <v>6</v>
      </c>
      <c r="S59" s="22">
        <f t="shared" ca="1" si="10"/>
        <v>199.52469824471336</v>
      </c>
      <c r="T59" s="1">
        <f t="shared" ca="1" si="11"/>
        <v>4346.8374668717652</v>
      </c>
      <c r="U59" s="1">
        <f ca="1">IF(R59&lt;&gt;"",INDEX(T59:T166, MATCH(Variables!D$13,R59:R166,0))-T59,"")</f>
        <v>199.52469824471336</v>
      </c>
      <c r="V59" s="1">
        <f>IF(R59&lt;&gt;"",IF(MOD(R59,Variables!D$13)=0,Variables!D$15,0),"")</f>
        <v>0</v>
      </c>
      <c r="W59" s="1">
        <f>IF(R59&lt;&gt;"",IF(R59=Variables!D$13,T59+V59,0),"")</f>
        <v>0</v>
      </c>
      <c r="X59" s="18">
        <f ca="1">IF(R59&lt;&gt;"",INDEX(W59:W158,MATCH(Variables!D$13,R59:R158,0)),"")</f>
        <v>4666.3621651164785</v>
      </c>
      <c r="Y59" s="22">
        <f t="shared" ca="1" si="12"/>
        <v>218.15784101226018</v>
      </c>
      <c r="Z59" s="17" cm="1">
        <f t="array" ref="Z59">IF(R59&lt;&gt;"",IF(R59=1,_xll.RiskPert(Variables!J$21,Variables!K$21,Variables!L$21),0),"")</f>
        <v>0</v>
      </c>
      <c r="AA59" s="1">
        <f t="shared" ca="1" si="13"/>
        <v>4884.5200061287387</v>
      </c>
      <c r="AB59" s="1" cm="1">
        <f t="array" aca="1" ref="AB59" ca="1">IF(R59&lt;&gt;"",_xll.RiskUniform(Variables!J$23,Variables!L$23),"")</f>
        <v>23.168313819561892</v>
      </c>
      <c r="AC59" s="18">
        <f t="shared" ca="1" si="14"/>
        <v>4907.6883199483009</v>
      </c>
      <c r="AD59" s="26">
        <f ca="1">IF(R59&lt;&gt;"",IF(AC59&lt;Variables!D$9,AC59-C59,0),"")</f>
        <v>923.4987500955076</v>
      </c>
      <c r="AE59" s="26">
        <f ca="1">IF(R59&lt;&gt;"",IF(AC59&lt;Variables!D$9,D59,0),"")</f>
        <v>58.562796254973819</v>
      </c>
      <c r="AF59" s="26">
        <f ca="1">IF(R59&lt;&gt;"",IF(AC59&lt;Variables!D$9,I59,0),"")</f>
        <v>0</v>
      </c>
      <c r="AG59" s="26">
        <f ca="1">IF(R59&lt;&gt;"",IF(AC59&lt;Variables!D$9,M59,0),"")</f>
        <v>107.42896197721711</v>
      </c>
      <c r="AH59" s="26">
        <f ca="1">IF(R59&lt;&gt;"",IF(AC59&lt;Variables!D$9,S59,0),"")</f>
        <v>199.52469824471336</v>
      </c>
      <c r="AI59" s="26">
        <f ca="1">IF(R59&lt;&gt;"",IF(AC59&lt;Variables!D$9,Y59,0),"")</f>
        <v>218.15784101226018</v>
      </c>
      <c r="AJ59" s="24">
        <f t="shared" ca="1" si="15"/>
        <v>583.67429748916447</v>
      </c>
      <c r="AK59" s="26">
        <f t="shared" ca="1" si="16"/>
        <v>15.391645834925127</v>
      </c>
      <c r="AL59" s="24">
        <f t="shared" ca="1" si="17"/>
        <v>1</v>
      </c>
      <c r="AM59" s="104">
        <f ca="1">IF(AND(R59&lt;"",AC59&lt;Variables!D$9),AC59/(7*24*60),"")</f>
        <v>0.48687384126471239</v>
      </c>
      <c r="AN59" s="18">
        <f t="shared" ca="1" si="18"/>
        <v>1</v>
      </c>
      <c r="AO59" s="24" cm="1">
        <f t="array" aca="1" ref="AO59" ca="1">IF(R59&lt;&gt;"",_xll.RiskBinomial(1,Variables!D$16/100),0)</f>
        <v>0</v>
      </c>
    </row>
    <row r="60" spans="1:41" x14ac:dyDescent="0.35">
      <c r="A60" s="12">
        <v>31</v>
      </c>
      <c r="B60" s="17" cm="1">
        <f t="array" aca="1" ref="B60" ca="1">_xll.RiskExpon(Variables!M$8)</f>
        <v>131.09262304484054</v>
      </c>
      <c r="C60" s="18">
        <f t="shared" ca="1" si="0"/>
        <v>4115.2821928976336</v>
      </c>
      <c r="D60" s="22">
        <f t="shared" ca="1" si="1"/>
        <v>50.453262067574542</v>
      </c>
      <c r="E60" s="17" cm="1">
        <f t="array" aca="1" ref="E60" ca="1">_xll.RiskPert(Variables!J$10,Variables!K$10,Variables!L$10)</f>
        <v>50.453262067574542</v>
      </c>
      <c r="F60" s="1">
        <f t="shared" ca="1" si="2"/>
        <v>4165.7354549652082</v>
      </c>
      <c r="G60" s="1" cm="1">
        <f t="array" aca="1" ref="G60" ca="1">_xll.RiskUniform(Variables!J$12,Variables!L$12)</f>
        <v>66.657844149421152</v>
      </c>
      <c r="H60" s="18">
        <f t="shared" ca="1" si="3"/>
        <v>4232.3932991146294</v>
      </c>
      <c r="I60" s="22">
        <f t="shared" ca="1" si="4"/>
        <v>0</v>
      </c>
      <c r="J60" s="17">
        <f t="shared" ca="1" si="5"/>
        <v>4232.3932991146294</v>
      </c>
      <c r="K60" s="1" cm="1">
        <f t="array" aca="1" ref="K60" ca="1">_xll.RiskWeibull(Variables!J$14,Variables!K$14)</f>
        <v>97.890979578439456</v>
      </c>
      <c r="L60" s="18">
        <f t="shared" ca="1" si="6"/>
        <v>4330.2842786930687</v>
      </c>
      <c r="M60" s="22">
        <f t="shared" ca="1" si="7"/>
        <v>88.861034668686443</v>
      </c>
      <c r="N60" s="17" cm="1">
        <f t="array" aca="1" ref="N60" ca="1">_xll.RiskGamma(_xll.RiskSimtable(Variables!J$16:J$17),1/Variables!L$16)</f>
        <v>88.861034668686855</v>
      </c>
      <c r="O60" s="1">
        <f t="shared" ca="1" si="8"/>
        <v>4419.1453133617551</v>
      </c>
      <c r="P60" s="1" cm="1">
        <f t="array" aca="1" ref="P60" ca="1">_xll.RiskUniform(Variables!J$19,Variables!L$19)</f>
        <v>23.564414600224652</v>
      </c>
      <c r="Q60" s="18">
        <f t="shared" ca="1" si="9"/>
        <v>4442.7097279619802</v>
      </c>
      <c r="R60" s="17">
        <f>IF(A60&lt;=(FLOOR(INT(Variables!D$10) / Variables!D$13, 1)*Variables!D$13),IF(R59=Variables!D$13,1,R59+1),"")</f>
        <v>7</v>
      </c>
      <c r="S60" s="22">
        <f t="shared" ca="1" si="10"/>
        <v>103.65243715449833</v>
      </c>
      <c r="T60" s="1">
        <f t="shared" ca="1" si="11"/>
        <v>4442.7097279619802</v>
      </c>
      <c r="U60" s="1">
        <f ca="1">IF(R60&lt;&gt;"",INDEX(T60:T167, MATCH(Variables!D$13,R60:R167,0))-T60,"")</f>
        <v>103.65243715449833</v>
      </c>
      <c r="V60" s="1">
        <f>IF(R60&lt;&gt;"",IF(MOD(R60,Variables!D$13)=0,Variables!D$15,0),"")</f>
        <v>0</v>
      </c>
      <c r="W60" s="1">
        <f>IF(R60&lt;&gt;"",IF(R60=Variables!D$13,T60+V60,0),"")</f>
        <v>0</v>
      </c>
      <c r="X60" s="18">
        <f ca="1">IF(R60&lt;&gt;"",INDEX(W60:W159,MATCH(Variables!D$13,R60:R159,0)),"")</f>
        <v>4666.3621651164785</v>
      </c>
      <c r="Y60" s="22">
        <f t="shared" ca="1" si="12"/>
        <v>241.32615483182235</v>
      </c>
      <c r="Z60" s="17" cm="1">
        <f t="array" ref="Z60">IF(R60&lt;&gt;"",IF(R60=1,_xll.RiskPert(Variables!J$21,Variables!K$21,Variables!L$21),0),"")</f>
        <v>0</v>
      </c>
      <c r="AA60" s="1">
        <f t="shared" ca="1" si="13"/>
        <v>4907.6883199483009</v>
      </c>
      <c r="AB60" s="1" cm="1">
        <f t="array" aca="1" ref="AB60" ca="1">IF(R60&lt;&gt;"",_xll.RiskUniform(Variables!J$23,Variables!L$23),"")</f>
        <v>29.531252882310078</v>
      </c>
      <c r="AC60" s="18">
        <f t="shared" ca="1" si="14"/>
        <v>4937.2195728306106</v>
      </c>
      <c r="AD60" s="26">
        <f ca="1">IF(R60&lt;&gt;"",IF(AC60&lt;Variables!D$9,AC60-C60,0),"")</f>
        <v>821.93737993297691</v>
      </c>
      <c r="AE60" s="26">
        <f ca="1">IF(R60&lt;&gt;"",IF(AC60&lt;Variables!D$9,D60,0),"")</f>
        <v>50.453262067574542</v>
      </c>
      <c r="AF60" s="26">
        <f ca="1">IF(R60&lt;&gt;"",IF(AC60&lt;Variables!D$9,I60,0),"")</f>
        <v>0</v>
      </c>
      <c r="AG60" s="26">
        <f ca="1">IF(R60&lt;&gt;"",IF(AC60&lt;Variables!D$9,M60,0),"")</f>
        <v>88.861034668686443</v>
      </c>
      <c r="AH60" s="26">
        <f ca="1">IF(R60&lt;&gt;"",IF(AC60&lt;Variables!D$9,S60,0),"")</f>
        <v>103.65243715449833</v>
      </c>
      <c r="AI60" s="26">
        <f ca="1">IF(R60&lt;&gt;"",IF(AC60&lt;Variables!D$9,Y60,0),"")</f>
        <v>241.32615483182235</v>
      </c>
      <c r="AJ60" s="24">
        <f t="shared" ca="1" si="15"/>
        <v>484.29288872258167</v>
      </c>
      <c r="AK60" s="26">
        <f t="shared" ca="1" si="16"/>
        <v>13.698956332216282</v>
      </c>
      <c r="AL60" s="24">
        <f t="shared" ca="1" si="17"/>
        <v>1</v>
      </c>
      <c r="AM60" s="104">
        <f ca="1">IF(AND(R60&lt;"",AC60&lt;Variables!D$9),AC60/(7*24*60),"")</f>
        <v>0.48980352905065583</v>
      </c>
      <c r="AN60" s="18">
        <f t="shared" ca="1" si="18"/>
        <v>1</v>
      </c>
      <c r="AO60" s="24" cm="1">
        <f t="array" aca="1" ref="AO60" ca="1">IF(R60&lt;&gt;"",_xll.RiskBinomial(1,Variables!D$16/100),0)</f>
        <v>0</v>
      </c>
    </row>
    <row r="61" spans="1:41" x14ac:dyDescent="0.35">
      <c r="A61" s="12">
        <v>32</v>
      </c>
      <c r="B61" s="17" cm="1">
        <f t="array" aca="1" ref="B61" ca="1">_xll.RiskExpon(Variables!M$8)</f>
        <v>93.748867163018204</v>
      </c>
      <c r="C61" s="18">
        <f t="shared" ca="1" si="0"/>
        <v>4209.0310600606517</v>
      </c>
      <c r="D61" s="22">
        <f t="shared" ca="1" si="1"/>
        <v>68.399731347905799</v>
      </c>
      <c r="E61" s="17" cm="1">
        <f t="array" aca="1" ref="E61" ca="1">_xll.RiskPert(Variables!J$10,Variables!K$10,Variables!L$10)</f>
        <v>45.037492293928331</v>
      </c>
      <c r="F61" s="1">
        <f t="shared" ca="1" si="2"/>
        <v>4277.4307914085575</v>
      </c>
      <c r="G61" s="1" cm="1">
        <f t="array" aca="1" ref="G61" ca="1">_xll.RiskUniform(Variables!J$12,Variables!L$12)</f>
        <v>53.398468609604592</v>
      </c>
      <c r="H61" s="18">
        <f t="shared" ca="1" si="3"/>
        <v>4330.8292600181621</v>
      </c>
      <c r="I61" s="22">
        <f t="shared" ca="1" si="4"/>
        <v>0</v>
      </c>
      <c r="J61" s="17">
        <f t="shared" ca="1" si="5"/>
        <v>4330.8292600181621</v>
      </c>
      <c r="K61" s="1" cm="1">
        <f t="array" aca="1" ref="K61" ca="1">_xll.RiskWeibull(Variables!J$14,Variables!K$14)</f>
        <v>112.57089758220171</v>
      </c>
      <c r="L61" s="18">
        <f t="shared" ca="1" si="6"/>
        <v>4443.4001576003639</v>
      </c>
      <c r="M61" s="22">
        <f t="shared" ca="1" si="7"/>
        <v>85.006553825396622</v>
      </c>
      <c r="N61" s="17" cm="1">
        <f t="array" aca="1" ref="N61" ca="1">_xll.RiskGamma(_xll.RiskSimtable(Variables!J$16:J$17),1/Variables!L$16)</f>
        <v>85.006553825396921</v>
      </c>
      <c r="O61" s="1">
        <f t="shared" ca="1" si="8"/>
        <v>4528.4067114257605</v>
      </c>
      <c r="P61" s="1" cm="1">
        <f t="array" aca="1" ref="P61" ca="1">_xll.RiskUniform(Variables!J$19,Variables!L$19)</f>
        <v>17.955453690717938</v>
      </c>
      <c r="Q61" s="18">
        <f t="shared" ca="1" si="9"/>
        <v>4546.3621651164785</v>
      </c>
      <c r="R61" s="17">
        <f>IF(A61&lt;=(FLOOR(INT(Variables!D$10) / Variables!D$13, 1)*Variables!D$13),IF(R60=Variables!D$13,1,R60+1),"")</f>
        <v>8</v>
      </c>
      <c r="S61" s="22">
        <f t="shared" ca="1" si="10"/>
        <v>0</v>
      </c>
      <c r="T61" s="1">
        <f t="shared" ca="1" si="11"/>
        <v>4546.3621651164785</v>
      </c>
      <c r="U61" s="1">
        <f ca="1">IF(R61&lt;&gt;"",INDEX(T61:T168, MATCH(Variables!D$13,R61:R168,0))-T61,"")</f>
        <v>0</v>
      </c>
      <c r="V61" s="1">
        <f>IF(R61&lt;&gt;"",IF(MOD(R61,Variables!D$13)=0,Variables!D$15,0),"")</f>
        <v>120</v>
      </c>
      <c r="W61" s="1">
        <f ca="1">IF(R61&lt;&gt;"",IF(R61=Variables!D$13,T61+V61,0),"")</f>
        <v>4666.3621651164785</v>
      </c>
      <c r="X61" s="18">
        <f ca="1">IF(R61&lt;&gt;"",INDEX(W61:W160,MATCH(Variables!D$13,R61:R160,0)),"")</f>
        <v>4666.3621651164785</v>
      </c>
      <c r="Y61" s="22">
        <f t="shared" ca="1" si="12"/>
        <v>270.85740771413202</v>
      </c>
      <c r="Z61" s="17" cm="1">
        <f t="array" ref="Z61">IF(R61&lt;&gt;"",IF(R61=1,_xll.RiskPert(Variables!J$21,Variables!K$21,Variables!L$21),0),"")</f>
        <v>0</v>
      </c>
      <c r="AA61" s="1">
        <f t="shared" ca="1" si="13"/>
        <v>4937.2195728306106</v>
      </c>
      <c r="AB61" s="1" cm="1">
        <f t="array" aca="1" ref="AB61" ca="1">IF(R61&lt;&gt;"",_xll.RiskUniform(Variables!J$23,Variables!L$23),"")</f>
        <v>23.283708725833602</v>
      </c>
      <c r="AC61" s="18">
        <f t="shared" ca="1" si="14"/>
        <v>4960.5032815564446</v>
      </c>
      <c r="AD61" s="26">
        <f ca="1">IF(R61&lt;&gt;"",IF(AC61&lt;Variables!D$9,AC61-C61,0),"")</f>
        <v>751.47222149579284</v>
      </c>
      <c r="AE61" s="26">
        <f ca="1">IF(R61&lt;&gt;"",IF(AC61&lt;Variables!D$9,D61,0),"")</f>
        <v>68.399731347905799</v>
      </c>
      <c r="AF61" s="26">
        <f ca="1">IF(R61&lt;&gt;"",IF(AC61&lt;Variables!D$9,I61,0),"")</f>
        <v>0</v>
      </c>
      <c r="AG61" s="26">
        <f ca="1">IF(R61&lt;&gt;"",IF(AC61&lt;Variables!D$9,M61,0),"")</f>
        <v>85.006553825396622</v>
      </c>
      <c r="AH61" s="26">
        <f ca="1">IF(R61&lt;&gt;"",IF(AC61&lt;Variables!D$9,S61,0),"")</f>
        <v>0</v>
      </c>
      <c r="AI61" s="26">
        <f ca="1">IF(R61&lt;&gt;"",IF(AC61&lt;Variables!D$9,Y61,0),"")</f>
        <v>270.85740771413202</v>
      </c>
      <c r="AJ61" s="24">
        <f t="shared" ca="1" si="15"/>
        <v>424.26369288743444</v>
      </c>
      <c r="AK61" s="26">
        <f t="shared" ca="1" si="16"/>
        <v>12.524537024929881</v>
      </c>
      <c r="AL61" s="24">
        <f t="shared" ca="1" si="17"/>
        <v>1</v>
      </c>
      <c r="AM61" s="104">
        <f ca="1">IF(AND(R61&lt;"",AC61&lt;Variables!D$9),AC61/(7*24*60),"")</f>
        <v>0.49211342078932979</v>
      </c>
      <c r="AN61" s="18">
        <f t="shared" ca="1" si="18"/>
        <v>1</v>
      </c>
      <c r="AO61" s="24" cm="1">
        <f t="array" aca="1" ref="AO61" ca="1">IF(R61&lt;&gt;"",_xll.RiskBinomial(1,Variables!D$16/100),0)</f>
        <v>0</v>
      </c>
    </row>
    <row r="62" spans="1:41" x14ac:dyDescent="0.35">
      <c r="A62" s="12">
        <v>33</v>
      </c>
      <c r="B62" s="17" cm="1">
        <f t="array" aca="1" ref="B62" ca="1">_xll.RiskExpon(Variables!M$8)</f>
        <v>63.652452643270905</v>
      </c>
      <c r="C62" s="18">
        <f t="shared" ca="1" si="0"/>
        <v>4272.683512703923</v>
      </c>
      <c r="D62" s="22">
        <f t="shared" ca="1" si="1"/>
        <v>114.0424473629073</v>
      </c>
      <c r="E62" s="17" cm="1">
        <f t="array" aca="1" ref="E62" ca="1">_xll.RiskPert(Variables!J$10,Variables!K$10,Variables!L$10)</f>
        <v>55.896700048667789</v>
      </c>
      <c r="F62" s="1">
        <f t="shared" ca="1" si="2"/>
        <v>4386.7259600668303</v>
      </c>
      <c r="G62" s="1" cm="1">
        <f t="array" aca="1" ref="G62" ca="1">_xll.RiskUniform(Variables!J$12,Variables!L$12)</f>
        <v>51.314984984439299</v>
      </c>
      <c r="H62" s="18">
        <f t="shared" ca="1" si="3"/>
        <v>4438.0409450512698</v>
      </c>
      <c r="I62" s="22">
        <f t="shared" ca="1" si="4"/>
        <v>0</v>
      </c>
      <c r="J62" s="17">
        <f t="shared" ca="1" si="5"/>
        <v>4438.0409450512698</v>
      </c>
      <c r="K62" s="1" cm="1">
        <f t="array" aca="1" ref="K62" ca="1">_xll.RiskWeibull(Variables!J$14,Variables!K$14)</f>
        <v>103.5092017446011</v>
      </c>
      <c r="L62" s="18">
        <f t="shared" ca="1" si="6"/>
        <v>4541.5501467958711</v>
      </c>
      <c r="M62" s="22">
        <f t="shared" ca="1" si="7"/>
        <v>128.00920690994735</v>
      </c>
      <c r="N62" s="17" cm="1">
        <f t="array" aca="1" ref="N62" ca="1">_xll.RiskGamma(_xll.RiskSimtable(Variables!J$16:J$17),1/Variables!L$16)</f>
        <v>128.00920690994747</v>
      </c>
      <c r="O62" s="1">
        <f t="shared" ca="1" si="8"/>
        <v>4669.5593537058185</v>
      </c>
      <c r="P62" s="1" cm="1">
        <f t="array" aca="1" ref="P62" ca="1">_xll.RiskUniform(Variables!J$19,Variables!L$19)</f>
        <v>21.018621295696846</v>
      </c>
      <c r="Q62" s="18">
        <f t="shared" ca="1" si="9"/>
        <v>4690.5779750015154</v>
      </c>
      <c r="R62" s="17">
        <f>IF(A62&lt;=(FLOOR(INT(Variables!D$10) / Variables!D$13, 1)*Variables!D$13),IF(R61=Variables!D$13,1,R61+1),"")</f>
        <v>1</v>
      </c>
      <c r="S62" s="22">
        <f t="shared" ca="1" si="10"/>
        <v>1089.184295691698</v>
      </c>
      <c r="T62" s="1">
        <f t="shared" ca="1" si="11"/>
        <v>4690.5779750015154</v>
      </c>
      <c r="U62" s="1">
        <f ca="1">IF(R62&lt;&gt;"",INDEX(T62:T169, MATCH(Variables!D$13,R62:R169,0))-T62,"")</f>
        <v>1089.184295691698</v>
      </c>
      <c r="V62" s="1">
        <f>IF(R62&lt;&gt;"",IF(MOD(R62,Variables!D$13)=0,Variables!D$15,0),"")</f>
        <v>0</v>
      </c>
      <c r="W62" s="1">
        <f>IF(R62&lt;&gt;"",IF(R62=Variables!D$13,T62+V62,0),"")</f>
        <v>0</v>
      </c>
      <c r="X62" s="18">
        <f ca="1">IF(R62&lt;&gt;"",INDEX(W62:W161,MATCH(Variables!D$13,R62:R161,0)),"")</f>
        <v>5899.7622706932134</v>
      </c>
      <c r="Y62" s="22">
        <f t="shared" ca="1" si="12"/>
        <v>83.361321404066985</v>
      </c>
      <c r="Z62" s="17" cm="1">
        <f t="array" aca="1" ref="Z62" ca="1">IF(R62&lt;&gt;"",IF(R62=1,_xll.RiskPert(Variables!J$21,Variables!K$21,Variables!L$21),0),"")</f>
        <v>83.361321404066899</v>
      </c>
      <c r="AA62" s="1">
        <f t="shared" ca="1" si="13"/>
        <v>5983.1235920972804</v>
      </c>
      <c r="AB62" s="1" cm="1">
        <f t="array" aca="1" ref="AB62" ca="1">IF(R62&lt;&gt;"",_xll.RiskUniform(Variables!J$23,Variables!L$23),"")</f>
        <v>27.112307242363372</v>
      </c>
      <c r="AC62" s="18">
        <f t="shared" ca="1" si="14"/>
        <v>6010.2358993396438</v>
      </c>
      <c r="AD62" s="26">
        <f ca="1">IF(R62&lt;&gt;"",IF(AC62&lt;Variables!D$9,AC62-C62,0),"")</f>
        <v>1737.5523866357207</v>
      </c>
      <c r="AE62" s="26">
        <f ca="1">IF(R62&lt;&gt;"",IF(AC62&lt;Variables!D$9,D62,0),"")</f>
        <v>114.0424473629073</v>
      </c>
      <c r="AF62" s="26">
        <f ca="1">IF(R62&lt;&gt;"",IF(AC62&lt;Variables!D$9,I62,0),"")</f>
        <v>0</v>
      </c>
      <c r="AG62" s="26">
        <f ca="1">IF(R62&lt;&gt;"",IF(AC62&lt;Variables!D$9,M62,0),"")</f>
        <v>128.00920690994735</v>
      </c>
      <c r="AH62" s="26">
        <f ca="1">IF(R62&lt;&gt;"",IF(AC62&lt;Variables!D$9,S62,0),"")</f>
        <v>1089.184295691698</v>
      </c>
      <c r="AI62" s="26">
        <f ca="1">IF(R62&lt;&gt;"",IF(AC62&lt;Variables!D$9,Y62,0),"")</f>
        <v>83.361321404066985</v>
      </c>
      <c r="AJ62" s="24">
        <f t="shared" ca="1" si="15"/>
        <v>1414.5972713686197</v>
      </c>
      <c r="AK62" s="26">
        <f t="shared" ca="1" si="16"/>
        <v>28.959206443928679</v>
      </c>
      <c r="AL62" s="24">
        <f t="shared" ca="1" si="17"/>
        <v>0</v>
      </c>
      <c r="AM62" s="104">
        <f ca="1">IF(AND(R62&lt;"",AC62&lt;Variables!D$9),AC62/(7*24*60),"")</f>
        <v>0.59625356144242503</v>
      </c>
      <c r="AN62" s="18">
        <f t="shared" ca="1" si="18"/>
        <v>1</v>
      </c>
      <c r="AO62" s="24" cm="1">
        <f t="array" aca="1" ref="AO62" ca="1">IF(R62&lt;&gt;"",_xll.RiskBinomial(1,Variables!D$16/100),0)</f>
        <v>0</v>
      </c>
    </row>
    <row r="63" spans="1:41" x14ac:dyDescent="0.35">
      <c r="A63" s="12">
        <v>34</v>
      </c>
      <c r="B63" s="17" cm="1">
        <f t="array" aca="1" ref="B63" ca="1">_xll.RiskExpon(Variables!M$8)</f>
        <v>93.810117311874464</v>
      </c>
      <c r="C63" s="18">
        <f t="shared" ca="1" si="0"/>
        <v>4366.4936300157979</v>
      </c>
      <c r="D63" s="22">
        <f t="shared" ca="1" si="1"/>
        <v>125.15471618246102</v>
      </c>
      <c r="E63" s="17" cm="1">
        <f t="array" aca="1" ref="E63" ca="1">_xll.RiskPert(Variables!J$10,Variables!K$10,Variables!L$10)</f>
        <v>53.607401146988821</v>
      </c>
      <c r="F63" s="1">
        <f t="shared" ca="1" si="2"/>
        <v>4491.6483461982589</v>
      </c>
      <c r="G63" s="1" cm="1">
        <f t="array" aca="1" ref="G63" ca="1">_xll.RiskUniform(Variables!J$12,Variables!L$12)</f>
        <v>59.641577220306473</v>
      </c>
      <c r="H63" s="18">
        <f t="shared" ca="1" si="3"/>
        <v>4551.2899234185652</v>
      </c>
      <c r="I63" s="22">
        <f t="shared" ca="1" si="4"/>
        <v>0</v>
      </c>
      <c r="J63" s="17">
        <f t="shared" ca="1" si="5"/>
        <v>4551.2899234185652</v>
      </c>
      <c r="K63" s="1" cm="1">
        <f t="array" aca="1" ref="K63" ca="1">_xll.RiskWeibull(Variables!J$14,Variables!K$14)</f>
        <v>70.641001443366193</v>
      </c>
      <c r="L63" s="18">
        <f t="shared" ca="1" si="6"/>
        <v>4621.9309248619311</v>
      </c>
      <c r="M63" s="22">
        <f t="shared" ca="1" si="7"/>
        <v>115.51189074881404</v>
      </c>
      <c r="N63" s="17" cm="1">
        <f t="array" aca="1" ref="N63" ca="1">_xll.RiskGamma(_xll.RiskSimtable(Variables!J$16:J$17),1/Variables!L$16)</f>
        <v>115.51189074881439</v>
      </c>
      <c r="O63" s="1">
        <f t="shared" ca="1" si="8"/>
        <v>4737.4428156107451</v>
      </c>
      <c r="P63" s="1" cm="1">
        <f t="array" aca="1" ref="P63" ca="1">_xll.RiskUniform(Variables!J$19,Variables!L$19)</f>
        <v>17.04676810307916</v>
      </c>
      <c r="Q63" s="18">
        <f t="shared" ca="1" si="9"/>
        <v>4754.4895837138247</v>
      </c>
      <c r="R63" s="17">
        <f>IF(A63&lt;=(FLOOR(INT(Variables!D$10) / Variables!D$13, 1)*Variables!D$13),IF(R62=Variables!D$13,1,R62+1),"")</f>
        <v>2</v>
      </c>
      <c r="S63" s="22">
        <f t="shared" ca="1" si="10"/>
        <v>1025.2726869793887</v>
      </c>
      <c r="T63" s="1">
        <f t="shared" ca="1" si="11"/>
        <v>4754.4895837138247</v>
      </c>
      <c r="U63" s="1">
        <f ca="1">IF(R63&lt;&gt;"",INDEX(T63:T170, MATCH(Variables!D$13,R63:R170,0))-T63,"")</f>
        <v>1025.2726869793887</v>
      </c>
      <c r="V63" s="1">
        <f>IF(R63&lt;&gt;"",IF(MOD(R63,Variables!D$13)=0,Variables!D$15,0),"")</f>
        <v>0</v>
      </c>
      <c r="W63" s="1">
        <f>IF(R63&lt;&gt;"",IF(R63=Variables!D$13,T63+V63,0),"")</f>
        <v>0</v>
      </c>
      <c r="X63" s="18">
        <f ca="1">IF(R63&lt;&gt;"",INDEX(W63:W162,MATCH(Variables!D$13,R63:R162,0)),"")</f>
        <v>5899.7622706932134</v>
      </c>
      <c r="Y63" s="22">
        <f t="shared" ca="1" si="12"/>
        <v>110.47362864643037</v>
      </c>
      <c r="Z63" s="17" cm="1">
        <f t="array" ref="Z63">IF(R63&lt;&gt;"",IF(R63=1,_xll.RiskPert(Variables!J$21,Variables!K$21,Variables!L$21),0),"")</f>
        <v>0</v>
      </c>
      <c r="AA63" s="1">
        <f t="shared" ca="1" si="13"/>
        <v>6010.2358993396438</v>
      </c>
      <c r="AB63" s="1" cm="1">
        <f t="array" aca="1" ref="AB63" ca="1">IF(R63&lt;&gt;"",_xll.RiskUniform(Variables!J$23,Variables!L$23),"")</f>
        <v>29.68660412521551</v>
      </c>
      <c r="AC63" s="18">
        <f t="shared" ca="1" si="14"/>
        <v>6039.9225034648589</v>
      </c>
      <c r="AD63" s="26">
        <f ca="1">IF(R63&lt;&gt;"",IF(AC63&lt;Variables!D$9,AC63-C63,0),"")</f>
        <v>1673.428873449061</v>
      </c>
      <c r="AE63" s="26">
        <f ca="1">IF(R63&lt;&gt;"",IF(AC63&lt;Variables!D$9,D63,0),"")</f>
        <v>125.15471618246102</v>
      </c>
      <c r="AF63" s="26">
        <f ca="1">IF(R63&lt;&gt;"",IF(AC63&lt;Variables!D$9,I63,0),"")</f>
        <v>0</v>
      </c>
      <c r="AG63" s="26">
        <f ca="1">IF(R63&lt;&gt;"",IF(AC63&lt;Variables!D$9,M63,0),"")</f>
        <v>115.51189074881404</v>
      </c>
      <c r="AH63" s="26">
        <f ca="1">IF(R63&lt;&gt;"",IF(AC63&lt;Variables!D$9,S63,0),"")</f>
        <v>1025.2726869793887</v>
      </c>
      <c r="AI63" s="26">
        <f ca="1">IF(R63&lt;&gt;"",IF(AC63&lt;Variables!D$9,Y63,0),"")</f>
        <v>110.47362864643037</v>
      </c>
      <c r="AJ63" s="24">
        <f t="shared" ca="1" si="15"/>
        <v>1376.4129225570941</v>
      </c>
      <c r="AK63" s="26">
        <f t="shared" ca="1" si="16"/>
        <v>27.890481224151017</v>
      </c>
      <c r="AL63" s="24">
        <f t="shared" ca="1" si="17"/>
        <v>0</v>
      </c>
      <c r="AM63" s="104">
        <f ca="1">IF(AND(R63&lt;"",AC63&lt;Variables!D$9),AC63/(7*24*60),"")</f>
        <v>0.59919866105802166</v>
      </c>
      <c r="AN63" s="18">
        <f t="shared" ca="1" si="18"/>
        <v>1</v>
      </c>
      <c r="AO63" s="24" cm="1">
        <f t="array" aca="1" ref="AO63" ca="1">IF(R63&lt;&gt;"",_xll.RiskBinomial(1,Variables!D$16/100),0)</f>
        <v>0</v>
      </c>
    </row>
    <row r="64" spans="1:41" x14ac:dyDescent="0.35">
      <c r="A64" s="12">
        <v>35</v>
      </c>
      <c r="B64" s="17" cm="1">
        <f t="array" aca="1" ref="B64" ca="1">_xll.RiskExpon(Variables!M$8)</f>
        <v>450.62607699232399</v>
      </c>
      <c r="C64" s="18">
        <f t="shared" ca="1" si="0"/>
        <v>4817.1197070081216</v>
      </c>
      <c r="D64" s="22">
        <f t="shared" ca="1" si="1"/>
        <v>49.527045538085076</v>
      </c>
      <c r="E64" s="17" cm="1">
        <f t="array" aca="1" ref="E64" ca="1">_xll.RiskPert(Variables!J$10,Variables!K$10,Variables!L$10)</f>
        <v>49.527045538084842</v>
      </c>
      <c r="F64" s="1">
        <f t="shared" ca="1" si="2"/>
        <v>4866.6467525462067</v>
      </c>
      <c r="G64" s="1" cm="1">
        <f t="array" aca="1" ref="G64" ca="1">_xll.RiskUniform(Variables!J$12,Variables!L$12)</f>
        <v>51.525030225593682</v>
      </c>
      <c r="H64" s="18">
        <f t="shared" ca="1" si="3"/>
        <v>4918.1717827718003</v>
      </c>
      <c r="I64" s="22">
        <f t="shared" ca="1" si="4"/>
        <v>0</v>
      </c>
      <c r="J64" s="17">
        <f t="shared" ca="1" si="5"/>
        <v>4918.1717827718003</v>
      </c>
      <c r="K64" s="1" cm="1">
        <f t="array" aca="1" ref="K64" ca="1">_xll.RiskWeibull(Variables!J$14,Variables!K$14)</f>
        <v>109.79323757312798</v>
      </c>
      <c r="L64" s="18">
        <f t="shared" ca="1" si="6"/>
        <v>5027.9650203449282</v>
      </c>
      <c r="M64" s="22">
        <f t="shared" ca="1" si="7"/>
        <v>124.58891599306753</v>
      </c>
      <c r="N64" s="17" cm="1">
        <f t="array" aca="1" ref="N64" ca="1">_xll.RiskGamma(_xll.RiskSimtable(Variables!J$16:J$17),1/Variables!L$16)</f>
        <v>124.58891599306727</v>
      </c>
      <c r="O64" s="1">
        <f t="shared" ca="1" si="8"/>
        <v>5152.5539363379958</v>
      </c>
      <c r="P64" s="1" cm="1">
        <f t="array" aca="1" ref="P64" ca="1">_xll.RiskUniform(Variables!J$19,Variables!L$19)</f>
        <v>18.116129491104562</v>
      </c>
      <c r="Q64" s="18">
        <f t="shared" ca="1" si="9"/>
        <v>5170.6700658291002</v>
      </c>
      <c r="R64" s="17">
        <f>IF(A64&lt;=(FLOOR(INT(Variables!D$10) / Variables!D$13, 1)*Variables!D$13),IF(R63=Variables!D$13,1,R63+1),"")</f>
        <v>3</v>
      </c>
      <c r="S64" s="22">
        <f t="shared" ca="1" si="10"/>
        <v>609.09220486411323</v>
      </c>
      <c r="T64" s="1">
        <f t="shared" ca="1" si="11"/>
        <v>5170.6700658291002</v>
      </c>
      <c r="U64" s="1">
        <f ca="1">IF(R64&lt;&gt;"",INDEX(T64:T171, MATCH(Variables!D$13,R64:R171,0))-T64,"")</f>
        <v>609.09220486411323</v>
      </c>
      <c r="V64" s="1">
        <f>IF(R64&lt;&gt;"",IF(MOD(R64,Variables!D$13)=0,Variables!D$15,0),"")</f>
        <v>0</v>
      </c>
      <c r="W64" s="1">
        <f>IF(R64&lt;&gt;"",IF(R64=Variables!D$13,T64+V64,0),"")</f>
        <v>0</v>
      </c>
      <c r="X64" s="18">
        <f ca="1">IF(R64&lt;&gt;"",INDEX(W64:W163,MATCH(Variables!D$13,R64:R163,0)),"")</f>
        <v>5899.7622706932134</v>
      </c>
      <c r="Y64" s="22">
        <f t="shared" ca="1" si="12"/>
        <v>140.1602327716455</v>
      </c>
      <c r="Z64" s="17" cm="1">
        <f t="array" ref="Z64">IF(R64&lt;&gt;"",IF(R64=1,_xll.RiskPert(Variables!J$21,Variables!K$21,Variables!L$21),0),"")</f>
        <v>0</v>
      </c>
      <c r="AA64" s="1">
        <f t="shared" ca="1" si="13"/>
        <v>6039.9225034648589</v>
      </c>
      <c r="AB64" s="1" cm="1">
        <f t="array" aca="1" ref="AB64" ca="1">IF(R64&lt;&gt;"",_xll.RiskUniform(Variables!J$23,Variables!L$23),"")</f>
        <v>24.413835339873689</v>
      </c>
      <c r="AC64" s="18">
        <f t="shared" ca="1" si="14"/>
        <v>6064.3363388047328</v>
      </c>
      <c r="AD64" s="26">
        <f ca="1">IF(R64&lt;&gt;"",IF(AC64&lt;Variables!D$9,AC64-C64,0),"")</f>
        <v>1247.2166317966112</v>
      </c>
      <c r="AE64" s="26">
        <f ca="1">IF(R64&lt;&gt;"",IF(AC64&lt;Variables!D$9,D64,0),"")</f>
        <v>49.527045538085076</v>
      </c>
      <c r="AF64" s="26">
        <f ca="1">IF(R64&lt;&gt;"",IF(AC64&lt;Variables!D$9,I64,0),"")</f>
        <v>0</v>
      </c>
      <c r="AG64" s="26">
        <f ca="1">IF(R64&lt;&gt;"",IF(AC64&lt;Variables!D$9,M64,0),"")</f>
        <v>124.58891599306753</v>
      </c>
      <c r="AH64" s="26">
        <f ca="1">IF(R64&lt;&gt;"",IF(AC64&lt;Variables!D$9,S64,0),"")</f>
        <v>609.09220486411323</v>
      </c>
      <c r="AI64" s="26">
        <f ca="1">IF(R64&lt;&gt;"",IF(AC64&lt;Variables!D$9,Y64,0),"")</f>
        <v>140.1602327716455</v>
      </c>
      <c r="AJ64" s="24">
        <f t="shared" ca="1" si="15"/>
        <v>923.36839916691133</v>
      </c>
      <c r="AK64" s="26">
        <f t="shared" ca="1" si="16"/>
        <v>20.786943863276854</v>
      </c>
      <c r="AL64" s="24">
        <f t="shared" ca="1" si="17"/>
        <v>1</v>
      </c>
      <c r="AM64" s="104">
        <f ca="1">IF(AND(R64&lt;"",AC64&lt;Variables!D$9),AC64/(7*24*60),"")</f>
        <v>0.60162066853221552</v>
      </c>
      <c r="AN64" s="18">
        <f t="shared" ca="1" si="18"/>
        <v>1</v>
      </c>
      <c r="AO64" s="24" cm="1">
        <f t="array" aca="1" ref="AO64" ca="1">IF(R64&lt;&gt;"",_xll.RiskBinomial(1,Variables!D$16/100),0)</f>
        <v>0</v>
      </c>
    </row>
    <row r="65" spans="1:41" x14ac:dyDescent="0.35">
      <c r="A65" s="12">
        <v>36</v>
      </c>
      <c r="B65" s="17" cm="1">
        <f t="array" aca="1" ref="B65" ca="1">_xll.RiskExpon(Variables!M$8)</f>
        <v>131.9817588002214</v>
      </c>
      <c r="C65" s="18">
        <f t="shared" ca="1" si="0"/>
        <v>4949.1014658083432</v>
      </c>
      <c r="D65" s="22">
        <f t="shared" ca="1" si="1"/>
        <v>41.694829485515584</v>
      </c>
      <c r="E65" s="17" cm="1">
        <f t="array" aca="1" ref="E65" ca="1">_xll.RiskPert(Variables!J$10,Variables!K$10,Variables!L$10)</f>
        <v>41.694829485515804</v>
      </c>
      <c r="F65" s="1">
        <f t="shared" ca="1" si="2"/>
        <v>4990.7962952938587</v>
      </c>
      <c r="G65" s="1" cm="1">
        <f t="array" aca="1" ref="G65" ca="1">_xll.RiskUniform(Variables!J$12,Variables!L$12)</f>
        <v>67.540424255548459</v>
      </c>
      <c r="H65" s="18">
        <f t="shared" ca="1" si="3"/>
        <v>5058.3367195494075</v>
      </c>
      <c r="I65" s="22">
        <f t="shared" ca="1" si="4"/>
        <v>0</v>
      </c>
      <c r="J65" s="17">
        <f t="shared" ca="1" si="5"/>
        <v>5058.3367195494075</v>
      </c>
      <c r="K65" s="1" cm="1">
        <f t="array" aca="1" ref="K65" ca="1">_xll.RiskWeibull(Variables!J$14,Variables!K$14)</f>
        <v>70.48408296506669</v>
      </c>
      <c r="L65" s="18">
        <f t="shared" ca="1" si="6"/>
        <v>5128.8208025144741</v>
      </c>
      <c r="M65" s="22">
        <f t="shared" ca="1" si="7"/>
        <v>156.1820956960828</v>
      </c>
      <c r="N65" s="17" cm="1">
        <f t="array" aca="1" ref="N65" ca="1">_xll.RiskGamma(_xll.RiskSimtable(Variables!J$16:J$17),1/Variables!L$16)</f>
        <v>156.18209569608311</v>
      </c>
      <c r="O65" s="1">
        <f t="shared" ca="1" si="8"/>
        <v>5285.0028982105569</v>
      </c>
      <c r="P65" s="1" cm="1">
        <f t="array" aca="1" ref="P65" ca="1">_xll.RiskUniform(Variables!J$19,Variables!L$19)</f>
        <v>15.897741250911618</v>
      </c>
      <c r="Q65" s="18">
        <f t="shared" ca="1" si="9"/>
        <v>5300.900639461468</v>
      </c>
      <c r="R65" s="17">
        <f>IF(A65&lt;=(FLOOR(INT(Variables!D$10) / Variables!D$13, 1)*Variables!D$13),IF(R64=Variables!D$13,1,R64+1),"")</f>
        <v>4</v>
      </c>
      <c r="S65" s="22">
        <f t="shared" ca="1" si="10"/>
        <v>478.86163123174538</v>
      </c>
      <c r="T65" s="1">
        <f t="shared" ca="1" si="11"/>
        <v>5300.900639461468</v>
      </c>
      <c r="U65" s="1">
        <f ca="1">IF(R65&lt;&gt;"",INDEX(T65:T172, MATCH(Variables!D$13,R65:R172,0))-T65,"")</f>
        <v>478.86163123174538</v>
      </c>
      <c r="V65" s="1">
        <f>IF(R65&lt;&gt;"",IF(MOD(R65,Variables!D$13)=0,Variables!D$15,0),"")</f>
        <v>0</v>
      </c>
      <c r="W65" s="1">
        <f>IF(R65&lt;&gt;"",IF(R65=Variables!D$13,T65+V65,0),"")</f>
        <v>0</v>
      </c>
      <c r="X65" s="18">
        <f ca="1">IF(R65&lt;&gt;"",INDEX(W65:W164,MATCH(Variables!D$13,R65:R164,0)),"")</f>
        <v>5899.7622706932134</v>
      </c>
      <c r="Y65" s="22">
        <f t="shared" ca="1" si="12"/>
        <v>164.57406811151941</v>
      </c>
      <c r="Z65" s="17" cm="1">
        <f t="array" ref="Z65">IF(R65&lt;&gt;"",IF(R65=1,_xll.RiskPert(Variables!J$21,Variables!K$21,Variables!L$21),0),"")</f>
        <v>0</v>
      </c>
      <c r="AA65" s="1">
        <f t="shared" ca="1" si="13"/>
        <v>6064.3363388047328</v>
      </c>
      <c r="AB65" s="1" cm="1">
        <f t="array" aca="1" ref="AB65" ca="1">IF(R65&lt;&gt;"",_xll.RiskUniform(Variables!J$23,Variables!L$23),"")</f>
        <v>23.75831233686409</v>
      </c>
      <c r="AC65" s="18">
        <f t="shared" ca="1" si="14"/>
        <v>6088.0946511415968</v>
      </c>
      <c r="AD65" s="26">
        <f ca="1">IF(R65&lt;&gt;"",IF(AC65&lt;Variables!D$9,AC65-C65,0),"")</f>
        <v>1138.9931853332537</v>
      </c>
      <c r="AE65" s="26">
        <f ca="1">IF(R65&lt;&gt;"",IF(AC65&lt;Variables!D$9,D65,0),"")</f>
        <v>41.694829485515584</v>
      </c>
      <c r="AF65" s="26">
        <f ca="1">IF(R65&lt;&gt;"",IF(AC65&lt;Variables!D$9,I65,0),"")</f>
        <v>0</v>
      </c>
      <c r="AG65" s="26">
        <f ca="1">IF(R65&lt;&gt;"",IF(AC65&lt;Variables!D$9,M65,0),"")</f>
        <v>156.1820956960828</v>
      </c>
      <c r="AH65" s="26">
        <f ca="1">IF(R65&lt;&gt;"",IF(AC65&lt;Variables!D$9,S65,0),"")</f>
        <v>478.86163123174538</v>
      </c>
      <c r="AI65" s="26">
        <f ca="1">IF(R65&lt;&gt;"",IF(AC65&lt;Variables!D$9,Y65,0),"")</f>
        <v>164.57406811151941</v>
      </c>
      <c r="AJ65" s="24">
        <f t="shared" ca="1" si="15"/>
        <v>841.31262452486317</v>
      </c>
      <c r="AK65" s="26">
        <f t="shared" ca="1" si="16"/>
        <v>18.983219755554227</v>
      </c>
      <c r="AL65" s="24">
        <f t="shared" ca="1" si="17"/>
        <v>1</v>
      </c>
      <c r="AM65" s="104">
        <f ca="1">IF(AND(R65&lt;"",AC65&lt;Variables!D$9),AC65/(7*24*60),"")</f>
        <v>0.60397764396246001</v>
      </c>
      <c r="AN65" s="18">
        <f t="shared" ca="1" si="18"/>
        <v>1</v>
      </c>
      <c r="AO65" s="24" cm="1">
        <f t="array" aca="1" ref="AO65" ca="1">IF(R65&lt;&gt;"",_xll.RiskBinomial(1,Variables!D$16/100),0)</f>
        <v>0</v>
      </c>
    </row>
    <row r="66" spans="1:41" x14ac:dyDescent="0.35">
      <c r="A66" s="12">
        <v>37</v>
      </c>
      <c r="B66" s="17" cm="1">
        <f t="array" aca="1" ref="B66" ca="1">_xll.RiskExpon(Variables!M$8)</f>
        <v>8.1156587876301867</v>
      </c>
      <c r="C66" s="18">
        <f t="shared" ca="1" si="0"/>
        <v>4957.2171245959735</v>
      </c>
      <c r="D66" s="22">
        <f t="shared" ca="1" si="1"/>
        <v>152.47775000706861</v>
      </c>
      <c r="E66" s="17" cm="1">
        <f t="array" aca="1" ref="E66" ca="1">_xll.RiskPert(Variables!J$10,Variables!K$10,Variables!L$10)</f>
        <v>51.358155053634228</v>
      </c>
      <c r="F66" s="1">
        <f t="shared" ca="1" si="2"/>
        <v>5109.6948746030421</v>
      </c>
      <c r="G66" s="1" cm="1">
        <f t="array" aca="1" ref="G66" ca="1">_xll.RiskUniform(Variables!J$12,Variables!L$12)</f>
        <v>59.199278909542933</v>
      </c>
      <c r="H66" s="18">
        <f t="shared" ca="1" si="3"/>
        <v>5168.894153512585</v>
      </c>
      <c r="I66" s="22">
        <f t="shared" ca="1" si="4"/>
        <v>0</v>
      </c>
      <c r="J66" s="17">
        <f t="shared" ca="1" si="5"/>
        <v>5168.894153512585</v>
      </c>
      <c r="K66" s="1" cm="1">
        <f t="array" aca="1" ref="K66" ca="1">_xll.RiskWeibull(Variables!J$14,Variables!K$14)</f>
        <v>83.213123038686021</v>
      </c>
      <c r="L66" s="18">
        <f t="shared" ca="1" si="6"/>
        <v>5252.1072765512708</v>
      </c>
      <c r="M66" s="22">
        <f t="shared" ca="1" si="7"/>
        <v>163.23048604366613</v>
      </c>
      <c r="N66" s="17" cm="1">
        <f t="array" aca="1" ref="N66" ca="1">_xll.RiskGamma(_xll.RiskSimtable(Variables!J$16:J$17),1/Variables!L$16)</f>
        <v>163.23048604366608</v>
      </c>
      <c r="O66" s="1">
        <f t="shared" ca="1" si="8"/>
        <v>5415.337762594937</v>
      </c>
      <c r="P66" s="1" cm="1">
        <f t="array" aca="1" ref="P66" ca="1">_xll.RiskUniform(Variables!J$19,Variables!L$19)</f>
        <v>20.754937326504212</v>
      </c>
      <c r="Q66" s="18">
        <f t="shared" ca="1" si="9"/>
        <v>5436.0926999214416</v>
      </c>
      <c r="R66" s="17">
        <f>IF(A66&lt;=(FLOOR(INT(Variables!D$10) / Variables!D$13, 1)*Variables!D$13),IF(R65=Variables!D$13,1,R65+1),"")</f>
        <v>5</v>
      </c>
      <c r="S66" s="22">
        <f t="shared" ca="1" si="10"/>
        <v>343.66957077177176</v>
      </c>
      <c r="T66" s="1">
        <f t="shared" ca="1" si="11"/>
        <v>5436.0926999214416</v>
      </c>
      <c r="U66" s="1">
        <f ca="1">IF(R66&lt;&gt;"",INDEX(T66:T173, MATCH(Variables!D$13,R66:R173,0))-T66,"")</f>
        <v>343.66957077177176</v>
      </c>
      <c r="V66" s="1">
        <f>IF(R66&lt;&gt;"",IF(MOD(R66,Variables!D$13)=0,Variables!D$15,0),"")</f>
        <v>0</v>
      </c>
      <c r="W66" s="1">
        <f>IF(R66&lt;&gt;"",IF(R66=Variables!D$13,T66+V66,0),"")</f>
        <v>0</v>
      </c>
      <c r="X66" s="18">
        <f ca="1">IF(R66&lt;&gt;"",INDEX(W66:W165,MATCH(Variables!D$13,R66:R165,0)),"")</f>
        <v>5899.7622706932134</v>
      </c>
      <c r="Y66" s="22">
        <f t="shared" ca="1" si="12"/>
        <v>188.33238044838345</v>
      </c>
      <c r="Z66" s="17" cm="1">
        <f t="array" ref="Z66">IF(R66&lt;&gt;"",IF(R66=1,_xll.RiskPert(Variables!J$21,Variables!K$21,Variables!L$21),0),"")</f>
        <v>0</v>
      </c>
      <c r="AA66" s="1">
        <f t="shared" ca="1" si="13"/>
        <v>6088.0946511415968</v>
      </c>
      <c r="AB66" s="1" cm="1">
        <f t="array" aca="1" ref="AB66" ca="1">IF(R66&lt;&gt;"",_xll.RiskUniform(Variables!J$23,Variables!L$23),"")</f>
        <v>24.220809214963793</v>
      </c>
      <c r="AC66" s="18">
        <f t="shared" ca="1" si="14"/>
        <v>6112.3154603565608</v>
      </c>
      <c r="AD66" s="26">
        <f ca="1">IF(R66&lt;&gt;"",IF(AC66&lt;Variables!D$9,AC66-C66,0),"")</f>
        <v>1155.0983357605874</v>
      </c>
      <c r="AE66" s="26">
        <f ca="1">IF(R66&lt;&gt;"",IF(AC66&lt;Variables!D$9,D66,0),"")</f>
        <v>152.47775000706861</v>
      </c>
      <c r="AF66" s="26">
        <f ca="1">IF(R66&lt;&gt;"",IF(AC66&lt;Variables!D$9,I66,0),"")</f>
        <v>0</v>
      </c>
      <c r="AG66" s="26">
        <f ca="1">IF(R66&lt;&gt;"",IF(AC66&lt;Variables!D$9,M66,0),"")</f>
        <v>163.23048604366613</v>
      </c>
      <c r="AH66" s="26">
        <f ca="1">IF(R66&lt;&gt;"",IF(AC66&lt;Variables!D$9,S66,0),"")</f>
        <v>343.66957077177176</v>
      </c>
      <c r="AI66" s="26">
        <f ca="1">IF(R66&lt;&gt;"",IF(AC66&lt;Variables!D$9,Y66,0),"")</f>
        <v>188.33238044838345</v>
      </c>
      <c r="AJ66" s="24">
        <f t="shared" ca="1" si="15"/>
        <v>847.71018727088995</v>
      </c>
      <c r="AK66" s="26">
        <f t="shared" ca="1" si="16"/>
        <v>19.251638929343123</v>
      </c>
      <c r="AL66" s="24">
        <f t="shared" ca="1" si="17"/>
        <v>1</v>
      </c>
      <c r="AM66" s="104">
        <f ca="1">IF(AND(R66&lt;"",AC66&lt;Variables!D$9),AC66/(7*24*60),"")</f>
        <v>0.60638050201950011</v>
      </c>
      <c r="AN66" s="18">
        <f t="shared" ca="1" si="18"/>
        <v>1</v>
      </c>
      <c r="AO66" s="24" cm="1">
        <f t="array" aca="1" ref="AO66" ca="1">IF(R66&lt;&gt;"",_xll.RiskBinomial(1,Variables!D$16/100),0)</f>
        <v>0</v>
      </c>
    </row>
    <row r="67" spans="1:41" x14ac:dyDescent="0.35">
      <c r="A67" s="12">
        <v>38</v>
      </c>
      <c r="B67" s="17" cm="1">
        <f t="array" aca="1" ref="B67" ca="1">_xll.RiskExpon(Variables!M$8)</f>
        <v>73.972255151643935</v>
      </c>
      <c r="C67" s="18">
        <f t="shared" ca="1" si="0"/>
        <v>5031.1893797476177</v>
      </c>
      <c r="D67" s="22">
        <f t="shared" ca="1" si="1"/>
        <v>182.24734037244889</v>
      </c>
      <c r="E67" s="17" cm="1">
        <f t="array" aca="1" ref="E67" ca="1">_xll.RiskPert(Variables!J$10,Variables!K$10,Variables!L$10)</f>
        <v>44.542566607481795</v>
      </c>
      <c r="F67" s="1">
        <f t="shared" ca="1" si="2"/>
        <v>5213.4367201200666</v>
      </c>
      <c r="G67" s="1" cm="1">
        <f t="array" aca="1" ref="G67" ca="1">_xll.RiskUniform(Variables!J$12,Variables!L$12)</f>
        <v>52.726613053770656</v>
      </c>
      <c r="H67" s="18">
        <f t="shared" ca="1" si="3"/>
        <v>5266.1633331738376</v>
      </c>
      <c r="I67" s="22">
        <f t="shared" ca="1" si="4"/>
        <v>0</v>
      </c>
      <c r="J67" s="17">
        <f t="shared" ca="1" si="5"/>
        <v>5266.1633331738376</v>
      </c>
      <c r="K67" s="1" cm="1">
        <f t="array" aca="1" ref="K67" ca="1">_xll.RiskWeibull(Variables!J$14,Variables!K$14)</f>
        <v>111.46073205373067</v>
      </c>
      <c r="L67" s="18">
        <f t="shared" ca="1" si="6"/>
        <v>5377.6240652275683</v>
      </c>
      <c r="M67" s="22">
        <f t="shared" ca="1" si="7"/>
        <v>156.20465982170663</v>
      </c>
      <c r="N67" s="17" cm="1">
        <f t="array" aca="1" ref="N67" ca="1">_xll.RiskGamma(_xll.RiskSimtable(Variables!J$16:J$17),1/Variables!L$16)</f>
        <v>156.2046598217062</v>
      </c>
      <c r="O67" s="1">
        <f t="shared" ca="1" si="8"/>
        <v>5533.8287250492749</v>
      </c>
      <c r="P67" s="1" cm="1">
        <f t="array" aca="1" ref="P67" ca="1">_xll.RiskUniform(Variables!J$19,Variables!L$19)</f>
        <v>18.145496813038896</v>
      </c>
      <c r="Q67" s="18">
        <f t="shared" ca="1" si="9"/>
        <v>5551.9742218623142</v>
      </c>
      <c r="R67" s="17">
        <f>IF(A67&lt;=(FLOOR(INT(Variables!D$10) / Variables!D$13, 1)*Variables!D$13),IF(R66=Variables!D$13,1,R66+1),"")</f>
        <v>6</v>
      </c>
      <c r="S67" s="22">
        <f t="shared" ca="1" si="10"/>
        <v>227.78804883089924</v>
      </c>
      <c r="T67" s="1">
        <f t="shared" ca="1" si="11"/>
        <v>5551.9742218623142</v>
      </c>
      <c r="U67" s="1">
        <f ca="1">IF(R67&lt;&gt;"",INDEX(T67:T174, MATCH(Variables!D$13,R67:R174,0))-T67,"")</f>
        <v>227.78804883089924</v>
      </c>
      <c r="V67" s="1">
        <f>IF(R67&lt;&gt;"",IF(MOD(R67,Variables!D$13)=0,Variables!D$15,0),"")</f>
        <v>0</v>
      </c>
      <c r="W67" s="1">
        <f>IF(R67&lt;&gt;"",IF(R67=Variables!D$13,T67+V67,0),"")</f>
        <v>0</v>
      </c>
      <c r="X67" s="18">
        <f ca="1">IF(R67&lt;&gt;"",INDEX(W67:W166,MATCH(Variables!D$13,R67:R166,0)),"")</f>
        <v>5899.7622706932134</v>
      </c>
      <c r="Y67" s="22">
        <f t="shared" ca="1" si="12"/>
        <v>212.55318966334744</v>
      </c>
      <c r="Z67" s="17" cm="1">
        <f t="array" ref="Z67">IF(R67&lt;&gt;"",IF(R67=1,_xll.RiskPert(Variables!J$21,Variables!K$21,Variables!L$21),0),"")</f>
        <v>0</v>
      </c>
      <c r="AA67" s="1">
        <f t="shared" ca="1" si="13"/>
        <v>6112.3154603565608</v>
      </c>
      <c r="AB67" s="1" cm="1">
        <f t="array" aca="1" ref="AB67" ca="1">IF(R67&lt;&gt;"",_xll.RiskUniform(Variables!J$23,Variables!L$23),"")</f>
        <v>27.541242171300954</v>
      </c>
      <c r="AC67" s="18">
        <f t="shared" ca="1" si="14"/>
        <v>6139.8567025278617</v>
      </c>
      <c r="AD67" s="26">
        <f ca="1">IF(R67&lt;&gt;"",IF(AC67&lt;Variables!D$9,AC67-C67,0),"")</f>
        <v>1108.6673227802439</v>
      </c>
      <c r="AE67" s="26">
        <f ca="1">IF(R67&lt;&gt;"",IF(AC67&lt;Variables!D$9,D67,0),"")</f>
        <v>182.24734037244889</v>
      </c>
      <c r="AF67" s="26">
        <f ca="1">IF(R67&lt;&gt;"",IF(AC67&lt;Variables!D$9,I67,0),"")</f>
        <v>0</v>
      </c>
      <c r="AG67" s="26">
        <f ca="1">IF(R67&lt;&gt;"",IF(AC67&lt;Variables!D$9,M67,0),"")</f>
        <v>156.20465982170663</v>
      </c>
      <c r="AH67" s="26">
        <f ca="1">IF(R67&lt;&gt;"",IF(AC67&lt;Variables!D$9,S67,0),"")</f>
        <v>227.78804883089924</v>
      </c>
      <c r="AI67" s="26">
        <f ca="1">IF(R67&lt;&gt;"",IF(AC67&lt;Variables!D$9,Y67,0),"")</f>
        <v>212.55318966334744</v>
      </c>
      <c r="AJ67" s="24">
        <f t="shared" ca="1" si="15"/>
        <v>778.7932386884022</v>
      </c>
      <c r="AK67" s="26">
        <f t="shared" ca="1" si="16"/>
        <v>18.477788713004067</v>
      </c>
      <c r="AL67" s="24">
        <f t="shared" ca="1" si="17"/>
        <v>1</v>
      </c>
      <c r="AM67" s="104">
        <f ca="1">IF(AND(R67&lt;"",AC67&lt;Variables!D$9),AC67/(7*24*60),"")</f>
        <v>0.60911276810792281</v>
      </c>
      <c r="AN67" s="18">
        <f t="shared" ca="1" si="18"/>
        <v>1</v>
      </c>
      <c r="AO67" s="24" cm="1">
        <f t="array" aca="1" ref="AO67" ca="1">IF(R67&lt;&gt;"",_xll.RiskBinomial(1,Variables!D$16/100),0)</f>
        <v>0</v>
      </c>
    </row>
    <row r="68" spans="1:41" x14ac:dyDescent="0.35">
      <c r="A68" s="12">
        <v>39</v>
      </c>
      <c r="B68" s="17" cm="1">
        <f t="array" aca="1" ref="B68" ca="1">_xll.RiskExpon(Variables!M$8)</f>
        <v>152.34880629735082</v>
      </c>
      <c r="C68" s="18">
        <f t="shared" ca="1" si="0"/>
        <v>5183.5381860449688</v>
      </c>
      <c r="D68" s="22">
        <f t="shared" ca="1" si="1"/>
        <v>139.44111982871436</v>
      </c>
      <c r="E68" s="17" cm="1">
        <f t="array" aca="1" ref="E68" ca="1">_xll.RiskPert(Variables!J$10,Variables!K$10,Variables!L$10)</f>
        <v>56.815972699845837</v>
      </c>
      <c r="F68" s="1">
        <f t="shared" ca="1" si="2"/>
        <v>5322.9793058736832</v>
      </c>
      <c r="G68" s="1" cm="1">
        <f t="array" aca="1" ref="G68" ca="1">_xll.RiskUniform(Variables!J$12,Variables!L$12)</f>
        <v>65.984124478215122</v>
      </c>
      <c r="H68" s="18">
        <f t="shared" ca="1" si="3"/>
        <v>5388.9634303518988</v>
      </c>
      <c r="I68" s="22">
        <f t="shared" ca="1" si="4"/>
        <v>0</v>
      </c>
      <c r="J68" s="17">
        <f t="shared" ca="1" si="5"/>
        <v>5388.9634303518988</v>
      </c>
      <c r="K68" s="1" cm="1">
        <f t="array" aca="1" ref="K68" ca="1">_xll.RiskWeibull(Variables!J$14,Variables!K$14)</f>
        <v>74.57118005602932</v>
      </c>
      <c r="L68" s="18">
        <f t="shared" ca="1" si="6"/>
        <v>5463.5346104079281</v>
      </c>
      <c r="M68" s="22">
        <f t="shared" ca="1" si="7"/>
        <v>66.178325014622715</v>
      </c>
      <c r="N68" s="17" cm="1">
        <f t="array" aca="1" ref="N68" ca="1">_xll.RiskGamma(_xll.RiskSimtable(Variables!J$16:J$17),1/Variables!L$16)</f>
        <v>66.178325014622999</v>
      </c>
      <c r="O68" s="1">
        <f t="shared" ca="1" si="8"/>
        <v>5529.7129354225508</v>
      </c>
      <c r="P68" s="1" cm="1">
        <f t="array" aca="1" ref="P68" ca="1">_xll.RiskUniform(Variables!J$19,Variables!L$19)</f>
        <v>21.996811165622614</v>
      </c>
      <c r="Q68" s="18">
        <f t="shared" ca="1" si="9"/>
        <v>5551.7097465881734</v>
      </c>
      <c r="R68" s="17">
        <f>IF(A68&lt;=(FLOOR(INT(Variables!D$10) / Variables!D$13, 1)*Variables!D$13),IF(R67=Variables!D$13,1,R67+1),"")</f>
        <v>7</v>
      </c>
      <c r="S68" s="22">
        <f t="shared" ca="1" si="10"/>
        <v>228.05252410503999</v>
      </c>
      <c r="T68" s="1">
        <f t="shared" ca="1" si="11"/>
        <v>5551.7097465881734</v>
      </c>
      <c r="U68" s="1">
        <f ca="1">IF(R68&lt;&gt;"",INDEX(T68:T175, MATCH(Variables!D$13,R68:R175,0))-T68,"")</f>
        <v>228.05252410503999</v>
      </c>
      <c r="V68" s="1">
        <f>IF(R68&lt;&gt;"",IF(MOD(R68,Variables!D$13)=0,Variables!D$15,0),"")</f>
        <v>0</v>
      </c>
      <c r="W68" s="1">
        <f>IF(R68&lt;&gt;"",IF(R68=Variables!D$13,T68+V68,0),"")</f>
        <v>0</v>
      </c>
      <c r="X68" s="18">
        <f ca="1">IF(R68&lt;&gt;"",INDEX(W68:W167,MATCH(Variables!D$13,R68:R167,0)),"")</f>
        <v>5899.7622706932134</v>
      </c>
      <c r="Y68" s="22">
        <f t="shared" ca="1" si="12"/>
        <v>240.09443183464828</v>
      </c>
      <c r="Z68" s="17" cm="1">
        <f t="array" ref="Z68">IF(R68&lt;&gt;"",IF(R68=1,_xll.RiskPert(Variables!J$21,Variables!K$21,Variables!L$21),0),"")</f>
        <v>0</v>
      </c>
      <c r="AA68" s="1">
        <f t="shared" ca="1" si="13"/>
        <v>6139.8567025278617</v>
      </c>
      <c r="AB68" s="1" cm="1">
        <f t="array" aca="1" ref="AB68" ca="1">IF(R68&lt;&gt;"",_xll.RiskUniform(Variables!J$23,Variables!L$23),"")</f>
        <v>21.315025960516273</v>
      </c>
      <c r="AC68" s="18">
        <f t="shared" ca="1" si="14"/>
        <v>6161.171728488378</v>
      </c>
      <c r="AD68" s="26">
        <f ca="1">IF(R68&lt;&gt;"",IF(AC68&lt;Variables!D$9,AC68-C68,0),"")</f>
        <v>977.63354244340917</v>
      </c>
      <c r="AE68" s="26">
        <f ca="1">IF(R68&lt;&gt;"",IF(AC68&lt;Variables!D$9,D68,0),"")</f>
        <v>139.44111982871436</v>
      </c>
      <c r="AF68" s="26">
        <f ca="1">IF(R68&lt;&gt;"",IF(AC68&lt;Variables!D$9,I68,0),"")</f>
        <v>0</v>
      </c>
      <c r="AG68" s="26">
        <f ca="1">IF(R68&lt;&gt;"",IF(AC68&lt;Variables!D$9,M68,0),"")</f>
        <v>66.178325014622715</v>
      </c>
      <c r="AH68" s="26">
        <f ca="1">IF(R68&lt;&gt;"",IF(AC68&lt;Variables!D$9,S68,0),"")</f>
        <v>228.05252410503999</v>
      </c>
      <c r="AI68" s="26">
        <f ca="1">IF(R68&lt;&gt;"",IF(AC68&lt;Variables!D$9,Y68,0),"")</f>
        <v>240.09443183464828</v>
      </c>
      <c r="AJ68" s="24">
        <f t="shared" ca="1" si="15"/>
        <v>673.76640078302535</v>
      </c>
      <c r="AK68" s="26">
        <f t="shared" ca="1" si="16"/>
        <v>16.293892374056821</v>
      </c>
      <c r="AL68" s="24">
        <f t="shared" ca="1" si="17"/>
        <v>1</v>
      </c>
      <c r="AM68" s="104">
        <f ca="1">IF(AND(R68&lt;"",AC68&lt;Variables!D$9),AC68/(7*24*60),"")</f>
        <v>0.61122735401670414</v>
      </c>
      <c r="AN68" s="18">
        <f t="shared" ca="1" si="18"/>
        <v>1</v>
      </c>
      <c r="AO68" s="24" cm="1">
        <f t="array" aca="1" ref="AO68" ca="1">IF(R68&lt;&gt;"",_xll.RiskBinomial(1,Variables!D$16/100),0)</f>
        <v>0</v>
      </c>
    </row>
    <row r="69" spans="1:41" x14ac:dyDescent="0.35">
      <c r="A69" s="12">
        <v>40</v>
      </c>
      <c r="B69" s="17" cm="1">
        <f t="array" aca="1" ref="B69" ca="1">_xll.RiskExpon(Variables!M$8)</f>
        <v>25.225525487880969</v>
      </c>
      <c r="C69" s="18">
        <f t="shared" ca="1" si="0"/>
        <v>5208.7637115328498</v>
      </c>
      <c r="D69" s="22">
        <f t="shared" ca="1" si="1"/>
        <v>232.50974235034573</v>
      </c>
      <c r="E69" s="17" cm="1">
        <f t="array" aca="1" ref="E69" ca="1">_xll.RiskPert(Variables!J$10,Variables!K$10,Variables!L$10)</f>
        <v>52.310023531297148</v>
      </c>
      <c r="F69" s="1">
        <f t="shared" ca="1" si="2"/>
        <v>5441.2734538831955</v>
      </c>
      <c r="G69" s="1" cm="1">
        <f t="array" aca="1" ref="G69" ca="1">_xll.RiskUniform(Variables!J$12,Variables!L$12)</f>
        <v>52.680758885817283</v>
      </c>
      <c r="H69" s="18">
        <f t="shared" ca="1" si="3"/>
        <v>5493.9542127690129</v>
      </c>
      <c r="I69" s="22">
        <f t="shared" ca="1" si="4"/>
        <v>0</v>
      </c>
      <c r="J69" s="17">
        <f t="shared" ca="1" si="5"/>
        <v>5493.9542127690129</v>
      </c>
      <c r="K69" s="1" cm="1">
        <f t="array" aca="1" ref="K69" ca="1">_xll.RiskWeibull(Variables!J$14,Variables!K$14)</f>
        <v>82.420421563323515</v>
      </c>
      <c r="L69" s="18">
        <f t="shared" ca="1" si="6"/>
        <v>5576.3746343323364</v>
      </c>
      <c r="M69" s="22">
        <f t="shared" ca="1" si="7"/>
        <v>185.97368366521187</v>
      </c>
      <c r="N69" s="17" cm="1">
        <f t="array" aca="1" ref="N69" ca="1">_xll.RiskGamma(_xll.RiskSimtable(Variables!J$16:J$17),1/Variables!L$16)</f>
        <v>185.97368366521218</v>
      </c>
      <c r="O69" s="1">
        <f t="shared" ca="1" si="8"/>
        <v>5762.3483179975483</v>
      </c>
      <c r="P69" s="1" cm="1">
        <f t="array" aca="1" ref="P69" ca="1">_xll.RiskUniform(Variables!J$19,Variables!L$19)</f>
        <v>17.413952695664673</v>
      </c>
      <c r="Q69" s="18">
        <f t="shared" ca="1" si="9"/>
        <v>5779.7622706932134</v>
      </c>
      <c r="R69" s="17">
        <f>IF(A69&lt;=(FLOOR(INT(Variables!D$10) / Variables!D$13, 1)*Variables!D$13),IF(R68=Variables!D$13,1,R68+1),"")</f>
        <v>8</v>
      </c>
      <c r="S69" s="22">
        <f t="shared" ca="1" si="10"/>
        <v>0</v>
      </c>
      <c r="T69" s="1">
        <f t="shared" ca="1" si="11"/>
        <v>5779.7622706932134</v>
      </c>
      <c r="U69" s="1">
        <f ca="1">IF(R69&lt;&gt;"",INDEX(T69:T176, MATCH(Variables!D$13,R69:R176,0))-T69,"")</f>
        <v>0</v>
      </c>
      <c r="V69" s="1">
        <f>IF(R69&lt;&gt;"",IF(MOD(R69,Variables!D$13)=0,Variables!D$15,0),"")</f>
        <v>120</v>
      </c>
      <c r="W69" s="1">
        <f ca="1">IF(R69&lt;&gt;"",IF(R69=Variables!D$13,T69+V69,0),"")</f>
        <v>5899.7622706932134</v>
      </c>
      <c r="X69" s="18">
        <f ca="1">IF(R69&lt;&gt;"",INDEX(W69:W168,MATCH(Variables!D$13,R69:R168,0)),"")</f>
        <v>5899.7622706932134</v>
      </c>
      <c r="Y69" s="22">
        <f t="shared" ca="1" si="12"/>
        <v>261.4094577951646</v>
      </c>
      <c r="Z69" s="17" cm="1">
        <f t="array" ref="Z69">IF(R69&lt;&gt;"",IF(R69=1,_xll.RiskPert(Variables!J$21,Variables!K$21,Variables!L$21),0),"")</f>
        <v>0</v>
      </c>
      <c r="AA69" s="1">
        <f t="shared" ca="1" si="13"/>
        <v>6161.171728488378</v>
      </c>
      <c r="AB69" s="1" cm="1">
        <f t="array" aca="1" ref="AB69" ca="1">IF(R69&lt;&gt;"",_xll.RiskUniform(Variables!J$23,Variables!L$23),"")</f>
        <v>23.58425903975251</v>
      </c>
      <c r="AC69" s="18">
        <f t="shared" ca="1" si="14"/>
        <v>6184.7559875281304</v>
      </c>
      <c r="AD69" s="26">
        <f ca="1">IF(R69&lt;&gt;"",IF(AC69&lt;Variables!D$9,AC69-C69,0),"")</f>
        <v>975.99227599528058</v>
      </c>
      <c r="AE69" s="26">
        <f ca="1">IF(R69&lt;&gt;"",IF(AC69&lt;Variables!D$9,D69,0),"")</f>
        <v>232.50974235034573</v>
      </c>
      <c r="AF69" s="26">
        <f ca="1">IF(R69&lt;&gt;"",IF(AC69&lt;Variables!D$9,I69,0),"")</f>
        <v>0</v>
      </c>
      <c r="AG69" s="26">
        <f ca="1">IF(R69&lt;&gt;"",IF(AC69&lt;Variables!D$9,M69,0),"")</f>
        <v>185.97368366521187</v>
      </c>
      <c r="AH69" s="26">
        <f ca="1">IF(R69&lt;&gt;"",IF(AC69&lt;Variables!D$9,S69,0),"")</f>
        <v>0</v>
      </c>
      <c r="AI69" s="26">
        <f ca="1">IF(R69&lt;&gt;"",IF(AC69&lt;Variables!D$9,Y69,0),"")</f>
        <v>261.4094577951646</v>
      </c>
      <c r="AJ69" s="24">
        <f t="shared" ca="1" si="15"/>
        <v>679.8928838107222</v>
      </c>
      <c r="AK69" s="26">
        <f t="shared" ca="1" si="16"/>
        <v>16.266537933254675</v>
      </c>
      <c r="AL69" s="24">
        <f t="shared" ca="1" si="17"/>
        <v>1</v>
      </c>
      <c r="AM69" s="104">
        <f ca="1">IF(AND(R69&lt;"",AC69&lt;Variables!D$9),AC69/(7*24*60),"")</f>
        <v>0.61356706225477486</v>
      </c>
      <c r="AN69" s="18">
        <f t="shared" ca="1" si="18"/>
        <v>1</v>
      </c>
      <c r="AO69" s="24" cm="1">
        <f t="array" aca="1" ref="AO69" ca="1">IF(R69&lt;&gt;"",_xll.RiskBinomial(1,Variables!D$16/100),0)</f>
        <v>0</v>
      </c>
    </row>
    <row r="70" spans="1:41" x14ac:dyDescent="0.35">
      <c r="A70" s="12">
        <v>41</v>
      </c>
      <c r="B70" s="17" cm="1">
        <f t="array" aca="1" ref="B70" ca="1">_xll.RiskExpon(Variables!M$8)</f>
        <v>19.702757310882916</v>
      </c>
      <c r="C70" s="18">
        <f t="shared" ca="1" si="0"/>
        <v>5228.4664688437324</v>
      </c>
      <c r="D70" s="22">
        <f t="shared" ca="1" si="1"/>
        <v>320.67080043833175</v>
      </c>
      <c r="E70" s="17" cm="1">
        <f t="array" aca="1" ref="E70" ca="1">_xll.RiskPert(Variables!J$10,Variables!K$10,Variables!L$10)</f>
        <v>55.18305651305112</v>
      </c>
      <c r="F70" s="1">
        <f t="shared" ca="1" si="2"/>
        <v>5549.1372692820642</v>
      </c>
      <c r="G70" s="1" cm="1">
        <f t="array" aca="1" ref="G70" ca="1">_xll.RiskUniform(Variables!J$12,Variables!L$12)</f>
        <v>66.306389749029307</v>
      </c>
      <c r="H70" s="18">
        <f t="shared" ca="1" si="3"/>
        <v>5615.4436590310934</v>
      </c>
      <c r="I70" s="22">
        <f t="shared" ca="1" si="4"/>
        <v>0</v>
      </c>
      <c r="J70" s="17">
        <f t="shared" ca="1" si="5"/>
        <v>5615.4436590310934</v>
      </c>
      <c r="K70" s="1" cm="1">
        <f t="array" aca="1" ref="K70" ca="1">_xll.RiskWeibull(Variables!J$14,Variables!K$14)</f>
        <v>108.43024693923</v>
      </c>
      <c r="L70" s="18">
        <f t="shared" ca="1" si="6"/>
        <v>5723.873905970323</v>
      </c>
      <c r="M70" s="22">
        <f t="shared" ca="1" si="7"/>
        <v>165.17427277942352</v>
      </c>
      <c r="N70" s="17" cm="1">
        <f t="array" aca="1" ref="N70" ca="1">_xll.RiskGamma(_xll.RiskSimtable(Variables!J$16:J$17),1/Variables!L$16)</f>
        <v>165.17427277942355</v>
      </c>
      <c r="O70" s="1">
        <f t="shared" ca="1" si="8"/>
        <v>5889.0481787497465</v>
      </c>
      <c r="P70" s="1" cm="1">
        <f t="array" aca="1" ref="P70" ca="1">_xll.RiskUniform(Variables!J$19,Variables!L$19)</f>
        <v>21.293638812988775</v>
      </c>
      <c r="Q70" s="18">
        <f t="shared" ca="1" si="9"/>
        <v>5910.3418175627357</v>
      </c>
      <c r="R70" s="17">
        <f>IF(A70&lt;=(FLOOR(INT(Variables!D$10) / Variables!D$13, 1)*Variables!D$13),IF(R69=Variables!D$13,1,R69+1),"")</f>
        <v>1</v>
      </c>
      <c r="S70" s="22">
        <f t="shared" ca="1" si="10"/>
        <v>651.11503759866264</v>
      </c>
      <c r="T70" s="1">
        <f t="shared" ca="1" si="11"/>
        <v>5910.3418175627357</v>
      </c>
      <c r="U70" s="1">
        <f ca="1">IF(R70&lt;&gt;"",INDEX(T70:T177, MATCH(Variables!D$13,R70:R177,0))-T70,"")</f>
        <v>651.11503759866264</v>
      </c>
      <c r="V70" s="1">
        <f>IF(R70&lt;&gt;"",IF(MOD(R70,Variables!D$13)=0,Variables!D$15,0),"")</f>
        <v>0</v>
      </c>
      <c r="W70" s="1">
        <f>IF(R70&lt;&gt;"",IF(R70=Variables!D$13,T70+V70,0),"")</f>
        <v>0</v>
      </c>
      <c r="X70" s="18">
        <f ca="1">IF(R70&lt;&gt;"",INDEX(W70:W169,MATCH(Variables!D$13,R70:R169,0)),"")</f>
        <v>6681.4568551613984</v>
      </c>
      <c r="Y70" s="22">
        <f t="shared" ca="1" si="12"/>
        <v>106.86214223882234</v>
      </c>
      <c r="Z70" s="17" cm="1">
        <f t="array" aca="1" ref="Z70" ca="1">IF(R70&lt;&gt;"",IF(R70=1,_xll.RiskPert(Variables!J$21,Variables!K$21,Variables!L$21),0),"")</f>
        <v>106.86214223882239</v>
      </c>
      <c r="AA70" s="1">
        <f t="shared" ca="1" si="13"/>
        <v>6788.3189974002207</v>
      </c>
      <c r="AB70" s="1" cm="1">
        <f t="array" aca="1" ref="AB70" ca="1">IF(R70&lt;&gt;"",_xll.RiskUniform(Variables!J$23,Variables!L$23),"")</f>
        <v>23.897860336565135</v>
      </c>
      <c r="AC70" s="18">
        <f t="shared" ca="1" si="14"/>
        <v>6812.2168577367856</v>
      </c>
      <c r="AD70" s="26">
        <f ca="1">IF(R70&lt;&gt;"",IF(AC70&lt;Variables!D$9,AC70-C70,0),"")</f>
        <v>1583.7503888930532</v>
      </c>
      <c r="AE70" s="26">
        <f ca="1">IF(R70&lt;&gt;"",IF(AC70&lt;Variables!D$9,D70,0),"")</f>
        <v>320.67080043833175</v>
      </c>
      <c r="AF70" s="26">
        <f ca="1">IF(R70&lt;&gt;"",IF(AC70&lt;Variables!D$9,I70,0),"")</f>
        <v>0</v>
      </c>
      <c r="AG70" s="26">
        <f ca="1">IF(R70&lt;&gt;"",IF(AC70&lt;Variables!D$9,M70,0),"")</f>
        <v>165.17427277942352</v>
      </c>
      <c r="AH70" s="26">
        <f ca="1">IF(R70&lt;&gt;"",IF(AC70&lt;Variables!D$9,S70,0),"")</f>
        <v>651.11503759866264</v>
      </c>
      <c r="AI70" s="26">
        <f ca="1">IF(R70&lt;&gt;"",IF(AC70&lt;Variables!D$9,Y70,0),"")</f>
        <v>106.86214223882234</v>
      </c>
      <c r="AJ70" s="24">
        <f t="shared" ca="1" si="15"/>
        <v>1243.8222530552403</v>
      </c>
      <c r="AK70" s="26">
        <f t="shared" ca="1" si="16"/>
        <v>26.395839814884219</v>
      </c>
      <c r="AL70" s="24">
        <f t="shared" ca="1" si="17"/>
        <v>0</v>
      </c>
      <c r="AM70" s="104">
        <f ca="1">IF(AND(R70&lt;"",AC70&lt;Variables!D$9),AC70/(7*24*60),"")</f>
        <v>0.67581516445801448</v>
      </c>
      <c r="AN70" s="18">
        <f t="shared" ca="1" si="18"/>
        <v>1</v>
      </c>
      <c r="AO70" s="24" cm="1">
        <f t="array" aca="1" ref="AO70" ca="1">IF(R70&lt;&gt;"",_xll.RiskBinomial(1,Variables!D$16/100),0)</f>
        <v>1</v>
      </c>
    </row>
    <row r="71" spans="1:41" x14ac:dyDescent="0.35">
      <c r="A71" s="12">
        <v>42</v>
      </c>
      <c r="B71" s="17" cm="1">
        <f t="array" aca="1" ref="B71" ca="1">_xll.RiskExpon(Variables!M$8)</f>
        <v>23.966179576736728</v>
      </c>
      <c r="C71" s="18">
        <f t="shared" ca="1" si="0"/>
        <v>5252.4326484204694</v>
      </c>
      <c r="D71" s="22">
        <f t="shared" ca="1" si="1"/>
        <v>416.11395434359656</v>
      </c>
      <c r="E71" s="17" cm="1">
        <f t="array" aca="1" ref="E71" ca="1">_xll.RiskPert(Variables!J$10,Variables!K$10,Variables!L$10)</f>
        <v>53.102943732972669</v>
      </c>
      <c r="F71" s="1">
        <f t="shared" ca="1" si="2"/>
        <v>5668.5466027640659</v>
      </c>
      <c r="G71" s="1" cm="1">
        <f t="array" aca="1" ref="G71" ca="1">_xll.RiskUniform(Variables!J$12,Variables!L$12)</f>
        <v>61.185717594070596</v>
      </c>
      <c r="H71" s="18">
        <f t="shared" ca="1" si="3"/>
        <v>5729.7323203581363</v>
      </c>
      <c r="I71" s="22">
        <f t="shared" ca="1" si="4"/>
        <v>0</v>
      </c>
      <c r="J71" s="17">
        <f t="shared" ca="1" si="5"/>
        <v>5729.7323203581363</v>
      </c>
      <c r="K71" s="1" cm="1">
        <f t="array" aca="1" ref="K71" ca="1">_xll.RiskWeibull(Variables!J$14,Variables!K$14)</f>
        <v>121.5992951541914</v>
      </c>
      <c r="L71" s="18">
        <f t="shared" ca="1" si="6"/>
        <v>5851.3316155123275</v>
      </c>
      <c r="M71" s="22">
        <f t="shared" ca="1" si="7"/>
        <v>143.37063109728206</v>
      </c>
      <c r="N71" s="17" cm="1">
        <f t="array" aca="1" ref="N71" ca="1">_xll.RiskGamma(_xll.RiskSimtable(Variables!J$16:J$17),1/Variables!L$16)</f>
        <v>143.37063109728234</v>
      </c>
      <c r="O71" s="1">
        <f t="shared" ca="1" si="8"/>
        <v>5994.7022466096096</v>
      </c>
      <c r="P71" s="1" cm="1">
        <f t="array" aca="1" ref="P71" ca="1">_xll.RiskUniform(Variables!J$19,Variables!L$19)</f>
        <v>15.817503881519237</v>
      </c>
      <c r="Q71" s="18">
        <f t="shared" ca="1" si="9"/>
        <v>6010.5197504911284</v>
      </c>
      <c r="R71" s="17">
        <f>IF(A71&lt;=(FLOOR(INT(Variables!D$10) / Variables!D$13, 1)*Variables!D$13),IF(R70=Variables!D$13,1,R70+1),"")</f>
        <v>2</v>
      </c>
      <c r="S71" s="22">
        <f t="shared" ca="1" si="10"/>
        <v>550.93710467026995</v>
      </c>
      <c r="T71" s="1">
        <f t="shared" ca="1" si="11"/>
        <v>6010.5197504911284</v>
      </c>
      <c r="U71" s="1">
        <f ca="1">IF(R71&lt;&gt;"",INDEX(T71:T178, MATCH(Variables!D$13,R71:R178,0))-T71,"")</f>
        <v>550.93710467026995</v>
      </c>
      <c r="V71" s="1">
        <f>IF(R71&lt;&gt;"",IF(MOD(R71,Variables!D$13)=0,Variables!D$15,0),"")</f>
        <v>0</v>
      </c>
      <c r="W71" s="1">
        <f>IF(R71&lt;&gt;"",IF(R71=Variables!D$13,T71+V71,0),"")</f>
        <v>0</v>
      </c>
      <c r="X71" s="18">
        <f ca="1">IF(R71&lt;&gt;"",INDEX(W71:W170,MATCH(Variables!D$13,R71:R170,0)),"")</f>
        <v>6681.4568551613984</v>
      </c>
      <c r="Y71" s="22">
        <f t="shared" ca="1" si="12"/>
        <v>130.76000257538726</v>
      </c>
      <c r="Z71" s="17" cm="1">
        <f t="array" ref="Z71">IF(R71&lt;&gt;"",IF(R71=1,_xll.RiskPert(Variables!J$21,Variables!K$21,Variables!L$21),0),"")</f>
        <v>0</v>
      </c>
      <c r="AA71" s="1">
        <f t="shared" ca="1" si="13"/>
        <v>6812.2168577367856</v>
      </c>
      <c r="AB71" s="1" cm="1">
        <f t="array" aca="1" ref="AB71" ca="1">IF(R71&lt;&gt;"",_xll.RiskUniform(Variables!J$23,Variables!L$23),"")</f>
        <v>28.818818325886948</v>
      </c>
      <c r="AC71" s="18">
        <f t="shared" ca="1" si="14"/>
        <v>6841.0356760626728</v>
      </c>
      <c r="AD71" s="26">
        <f ca="1">IF(R71&lt;&gt;"",IF(AC71&lt;Variables!D$9,AC71-C71,0),"")</f>
        <v>1588.6030276422034</v>
      </c>
      <c r="AE71" s="26">
        <f ca="1">IF(R71&lt;&gt;"",IF(AC71&lt;Variables!D$9,D71,0),"")</f>
        <v>416.11395434359656</v>
      </c>
      <c r="AF71" s="26">
        <f ca="1">IF(R71&lt;&gt;"",IF(AC71&lt;Variables!D$9,I71,0),"")</f>
        <v>0</v>
      </c>
      <c r="AG71" s="26">
        <f ca="1">IF(R71&lt;&gt;"",IF(AC71&lt;Variables!D$9,M71,0),"")</f>
        <v>143.37063109728206</v>
      </c>
      <c r="AH71" s="26">
        <f ca="1">IF(R71&lt;&gt;"",IF(AC71&lt;Variables!D$9,S71,0),"")</f>
        <v>550.93710467026995</v>
      </c>
      <c r="AI71" s="26">
        <f ca="1">IF(R71&lt;&gt;"",IF(AC71&lt;Variables!D$9,Y71,0),"")</f>
        <v>130.76000257538726</v>
      </c>
      <c r="AJ71" s="24">
        <f t="shared" ca="1" si="15"/>
        <v>1241.1816926865358</v>
      </c>
      <c r="AK71" s="26">
        <f t="shared" ca="1" si="16"/>
        <v>26.476717127370058</v>
      </c>
      <c r="AL71" s="24">
        <f t="shared" ca="1" si="17"/>
        <v>0</v>
      </c>
      <c r="AM71" s="104">
        <f ca="1">IF(AND(R71&lt;"",AC71&lt;Variables!D$9),AC71/(7*24*60),"")</f>
        <v>0.67867417421256671</v>
      </c>
      <c r="AN71" s="18">
        <f t="shared" ca="1" si="18"/>
        <v>1</v>
      </c>
      <c r="AO71" s="24" cm="1">
        <f t="array" aca="1" ref="AO71" ca="1">IF(R71&lt;&gt;"",_xll.RiskBinomial(1,Variables!D$16/100),0)</f>
        <v>0</v>
      </c>
    </row>
    <row r="72" spans="1:41" x14ac:dyDescent="0.35">
      <c r="A72" s="12">
        <v>43</v>
      </c>
      <c r="B72" s="17" cm="1">
        <f t="array" aca="1" ref="B72" ca="1">_xll.RiskExpon(Variables!M$8)</f>
        <v>195.03883487860881</v>
      </c>
      <c r="C72" s="18">
        <f t="shared" ca="1" si="0"/>
        <v>5447.4714832990785</v>
      </c>
      <c r="D72" s="22">
        <f t="shared" ca="1" si="1"/>
        <v>322.54880538094312</v>
      </c>
      <c r="E72" s="17" cm="1">
        <f t="array" aca="1" ref="E72" ca="1">_xll.RiskPert(Variables!J$10,Variables!K$10,Variables!L$10)</f>
        <v>40.287968321885373</v>
      </c>
      <c r="F72" s="1">
        <f t="shared" ca="1" si="2"/>
        <v>5770.0202886800216</v>
      </c>
      <c r="G72" s="1" cm="1">
        <f t="array" aca="1" ref="G72" ca="1">_xll.RiskUniform(Variables!J$12,Variables!L$12)</f>
        <v>67.371903576511528</v>
      </c>
      <c r="H72" s="18">
        <f t="shared" ca="1" si="3"/>
        <v>5837.3921922565332</v>
      </c>
      <c r="I72" s="22">
        <f t="shared" ca="1" si="4"/>
        <v>0</v>
      </c>
      <c r="J72" s="17">
        <f t="shared" ca="1" si="5"/>
        <v>5837.3921922565332</v>
      </c>
      <c r="K72" s="1" cm="1">
        <f t="array" aca="1" ref="K72" ca="1">_xll.RiskWeibull(Variables!J$14,Variables!K$14)</f>
        <v>101.75562175626958</v>
      </c>
      <c r="L72" s="18">
        <f t="shared" ca="1" si="6"/>
        <v>5939.1478140128029</v>
      </c>
      <c r="M72" s="22">
        <f t="shared" ca="1" si="7"/>
        <v>206.77112707237939</v>
      </c>
      <c r="N72" s="17" cm="1">
        <f t="array" aca="1" ref="N72" ca="1">_xll.RiskGamma(_xll.RiskSimtable(Variables!J$16:J$17),1/Variables!L$16)</f>
        <v>206.77112707237933</v>
      </c>
      <c r="O72" s="1">
        <f t="shared" ca="1" si="8"/>
        <v>6145.9189410851823</v>
      </c>
      <c r="P72" s="1" cm="1">
        <f t="array" aca="1" ref="P72" ca="1">_xll.RiskUniform(Variables!J$19,Variables!L$19)</f>
        <v>24.332908492636502</v>
      </c>
      <c r="Q72" s="18">
        <f t="shared" ca="1" si="9"/>
        <v>6170.2518495778186</v>
      </c>
      <c r="R72" s="17">
        <f>IF(A72&lt;=(FLOOR(INT(Variables!D$10) / Variables!D$13, 1)*Variables!D$13),IF(R71=Variables!D$13,1,R71+1),"")</f>
        <v>3</v>
      </c>
      <c r="S72" s="22">
        <f t="shared" ca="1" si="10"/>
        <v>391.2050055835798</v>
      </c>
      <c r="T72" s="1">
        <f t="shared" ca="1" si="11"/>
        <v>6170.2518495778186</v>
      </c>
      <c r="U72" s="1">
        <f ca="1">IF(R72&lt;&gt;"",INDEX(T72:T179, MATCH(Variables!D$13,R72:R179,0))-T72,"")</f>
        <v>391.2050055835798</v>
      </c>
      <c r="V72" s="1">
        <f>IF(R72&lt;&gt;"",IF(MOD(R72,Variables!D$13)=0,Variables!D$15,0),"")</f>
        <v>0</v>
      </c>
      <c r="W72" s="1">
        <f>IF(R72&lt;&gt;"",IF(R72=Variables!D$13,T72+V72,0),"")</f>
        <v>0</v>
      </c>
      <c r="X72" s="18">
        <f ca="1">IF(R72&lt;&gt;"",INDEX(W72:W171,MATCH(Variables!D$13,R72:R171,0)),"")</f>
        <v>6681.4568551613984</v>
      </c>
      <c r="Y72" s="22">
        <f t="shared" ca="1" si="12"/>
        <v>159.57882090127441</v>
      </c>
      <c r="Z72" s="17" cm="1">
        <f t="array" ref="Z72">IF(R72&lt;&gt;"",IF(R72=1,_xll.RiskPert(Variables!J$21,Variables!K$21,Variables!L$21),0),"")</f>
        <v>0</v>
      </c>
      <c r="AA72" s="1">
        <f t="shared" ca="1" si="13"/>
        <v>6841.0356760626728</v>
      </c>
      <c r="AB72" s="1" cm="1">
        <f t="array" aca="1" ref="AB72" ca="1">IF(R72&lt;&gt;"",_xll.RiskUniform(Variables!J$23,Variables!L$23),"")</f>
        <v>26.269355148178079</v>
      </c>
      <c r="AC72" s="18">
        <f t="shared" ca="1" si="14"/>
        <v>6867.3050312108508</v>
      </c>
      <c r="AD72" s="26">
        <f ca="1">IF(R72&lt;&gt;"",IF(AC72&lt;Variables!D$9,AC72-C72,0),"")</f>
        <v>1419.8335479117723</v>
      </c>
      <c r="AE72" s="26">
        <f ca="1">IF(R72&lt;&gt;"",IF(AC72&lt;Variables!D$9,D72,0),"")</f>
        <v>322.54880538094312</v>
      </c>
      <c r="AF72" s="26">
        <f ca="1">IF(R72&lt;&gt;"",IF(AC72&lt;Variables!D$9,I72,0),"")</f>
        <v>0</v>
      </c>
      <c r="AG72" s="26">
        <f ca="1">IF(R72&lt;&gt;"",IF(AC72&lt;Variables!D$9,M72,0),"")</f>
        <v>206.77112707237939</v>
      </c>
      <c r="AH72" s="26">
        <f ca="1">IF(R72&lt;&gt;"",IF(AC72&lt;Variables!D$9,S72,0),"")</f>
        <v>391.2050055835798</v>
      </c>
      <c r="AI72" s="26">
        <f ca="1">IF(R72&lt;&gt;"",IF(AC72&lt;Variables!D$9,Y72,0),"")</f>
        <v>159.57882090127441</v>
      </c>
      <c r="AJ72" s="24">
        <f t="shared" ca="1" si="15"/>
        <v>1080.1037589381767</v>
      </c>
      <c r="AK72" s="26">
        <f t="shared" ca="1" si="16"/>
        <v>23.663892465196206</v>
      </c>
      <c r="AL72" s="24">
        <f t="shared" ca="1" si="17"/>
        <v>1</v>
      </c>
      <c r="AM72" s="104">
        <f ca="1">IF(AND(R72&lt;"",AC72&lt;Variables!D$9),AC72/(7*24*60),"")</f>
        <v>0.68128026103282247</v>
      </c>
      <c r="AN72" s="18">
        <f t="shared" ca="1" si="18"/>
        <v>1</v>
      </c>
      <c r="AO72" s="24" cm="1">
        <f t="array" aca="1" ref="AO72" ca="1">IF(R72&lt;&gt;"",_xll.RiskBinomial(1,Variables!D$16/100),0)</f>
        <v>1</v>
      </c>
    </row>
    <row r="73" spans="1:41" x14ac:dyDescent="0.35">
      <c r="A73" s="12">
        <v>44</v>
      </c>
      <c r="B73" s="17" cm="1">
        <f t="array" aca="1" ref="B73" ca="1">_xll.RiskExpon(Variables!M$8)</f>
        <v>68.067965075906983</v>
      </c>
      <c r="C73" s="18">
        <f t="shared" ca="1" si="0"/>
        <v>5515.5394483749851</v>
      </c>
      <c r="D73" s="22">
        <f t="shared" ca="1" si="1"/>
        <v>372.28690960499898</v>
      </c>
      <c r="E73" s="17" cm="1">
        <f t="array" aca="1" ref="E73" ca="1">_xll.RiskPert(Variables!J$10,Variables!K$10,Variables!L$10)</f>
        <v>50.434165723450619</v>
      </c>
      <c r="F73" s="1">
        <f t="shared" ca="1" si="2"/>
        <v>5887.8263579799841</v>
      </c>
      <c r="G73" s="1" cm="1">
        <f t="array" aca="1" ref="G73" ca="1">_xll.RiskUniform(Variables!J$12,Variables!L$12)</f>
        <v>54.429668982186264</v>
      </c>
      <c r="H73" s="18">
        <f t="shared" ca="1" si="3"/>
        <v>5942.2560269621699</v>
      </c>
      <c r="I73" s="22">
        <f t="shared" ca="1" si="4"/>
        <v>0</v>
      </c>
      <c r="J73" s="17">
        <f t="shared" ca="1" si="5"/>
        <v>5942.2560269621699</v>
      </c>
      <c r="K73" s="1" cm="1">
        <f t="array" aca="1" ref="K73" ca="1">_xll.RiskWeibull(Variables!J$14,Variables!K$14)</f>
        <v>104.55840178367608</v>
      </c>
      <c r="L73" s="18">
        <f t="shared" ca="1" si="6"/>
        <v>6046.8144287458463</v>
      </c>
      <c r="M73" s="22">
        <f t="shared" ca="1" si="7"/>
        <v>241.56938046553842</v>
      </c>
      <c r="N73" s="17" cm="1">
        <f t="array" aca="1" ref="N73" ca="1">_xll.RiskGamma(_xll.RiskSimtable(Variables!J$16:J$17),1/Variables!L$16)</f>
        <v>241.56938046553805</v>
      </c>
      <c r="O73" s="1">
        <f t="shared" ca="1" si="8"/>
        <v>6288.3838092113847</v>
      </c>
      <c r="P73" s="1" cm="1">
        <f t="array" aca="1" ref="P73" ca="1">_xll.RiskUniform(Variables!J$19,Variables!L$19)</f>
        <v>21.395866847975359</v>
      </c>
      <c r="Q73" s="18">
        <f t="shared" ca="1" si="9"/>
        <v>6309.7796760593601</v>
      </c>
      <c r="R73" s="17">
        <f>IF(A73&lt;=(FLOOR(INT(Variables!D$10) / Variables!D$13, 1)*Variables!D$13),IF(R72=Variables!D$13,1,R72+1),"")</f>
        <v>4</v>
      </c>
      <c r="S73" s="22">
        <f t="shared" ca="1" si="10"/>
        <v>251.67717910203828</v>
      </c>
      <c r="T73" s="1">
        <f t="shared" ca="1" si="11"/>
        <v>6309.7796760593601</v>
      </c>
      <c r="U73" s="1">
        <f ca="1">IF(R73&lt;&gt;"",INDEX(T73:T180, MATCH(Variables!D$13,R73:R180,0))-T73,"")</f>
        <v>251.67717910203828</v>
      </c>
      <c r="V73" s="1">
        <f>IF(R73&lt;&gt;"",IF(MOD(R73,Variables!D$13)=0,Variables!D$15,0),"")</f>
        <v>0</v>
      </c>
      <c r="W73" s="1">
        <f>IF(R73&lt;&gt;"",IF(R73=Variables!D$13,T73+V73,0),"")</f>
        <v>0</v>
      </c>
      <c r="X73" s="18">
        <f ca="1">IF(R73&lt;&gt;"",INDEX(W73:W172,MATCH(Variables!D$13,R73:R172,0)),"")</f>
        <v>6681.4568551613984</v>
      </c>
      <c r="Y73" s="22">
        <f t="shared" ca="1" si="12"/>
        <v>185.84817604945238</v>
      </c>
      <c r="Z73" s="17" cm="1">
        <f t="array" ref="Z73">IF(R73&lt;&gt;"",IF(R73=1,_xll.RiskPert(Variables!J$21,Variables!K$21,Variables!L$21),0),"")</f>
        <v>0</v>
      </c>
      <c r="AA73" s="1">
        <f t="shared" ca="1" si="13"/>
        <v>6867.3050312108508</v>
      </c>
      <c r="AB73" s="1" cm="1">
        <f t="array" aca="1" ref="AB73" ca="1">IF(R73&lt;&gt;"",_xll.RiskUniform(Variables!J$23,Variables!L$23),"")</f>
        <v>27.745163915777407</v>
      </c>
      <c r="AC73" s="18">
        <f t="shared" ca="1" si="14"/>
        <v>6895.0501951266278</v>
      </c>
      <c r="AD73" s="26">
        <f ca="1">IF(R73&lt;&gt;"",IF(AC73&lt;Variables!D$9,AC73-C73,0),"")</f>
        <v>1379.5107467516427</v>
      </c>
      <c r="AE73" s="26">
        <f ca="1">IF(R73&lt;&gt;"",IF(AC73&lt;Variables!D$9,D73,0),"")</f>
        <v>372.28690960499898</v>
      </c>
      <c r="AF73" s="26">
        <f ca="1">IF(R73&lt;&gt;"",IF(AC73&lt;Variables!D$9,I73,0),"")</f>
        <v>0</v>
      </c>
      <c r="AG73" s="26">
        <f ca="1">IF(R73&lt;&gt;"",IF(AC73&lt;Variables!D$9,M73,0),"")</f>
        <v>241.56938046553842</v>
      </c>
      <c r="AH73" s="26">
        <f ca="1">IF(R73&lt;&gt;"",IF(AC73&lt;Variables!D$9,S73,0),"")</f>
        <v>251.67717910203828</v>
      </c>
      <c r="AI73" s="26">
        <f ca="1">IF(R73&lt;&gt;"",IF(AC73&lt;Variables!D$9,Y73,0),"")</f>
        <v>185.84817604945238</v>
      </c>
      <c r="AJ73" s="24">
        <f t="shared" ca="1" si="15"/>
        <v>1051.3816452220281</v>
      </c>
      <c r="AK73" s="26">
        <f t="shared" ca="1" si="16"/>
        <v>22.991845779194044</v>
      </c>
      <c r="AL73" s="24">
        <f t="shared" ca="1" si="17"/>
        <v>1</v>
      </c>
      <c r="AM73" s="104">
        <f ca="1">IF(AND(R73&lt;"",AC73&lt;Variables!D$9),AC73/(7*24*60),"")</f>
        <v>0.68403275745303849</v>
      </c>
      <c r="AN73" s="18">
        <f t="shared" ca="1" si="18"/>
        <v>1</v>
      </c>
      <c r="AO73" s="24" cm="1">
        <f t="array" aca="1" ref="AO73" ca="1">IF(R73&lt;&gt;"",_xll.RiskBinomial(1,Variables!D$16/100),0)</f>
        <v>0</v>
      </c>
    </row>
    <row r="74" spans="1:41" x14ac:dyDescent="0.35">
      <c r="A74" s="12">
        <v>45</v>
      </c>
      <c r="B74" s="17" cm="1">
        <f t="array" aca="1" ref="B74" ca="1">_xll.RiskExpon(Variables!M$8)</f>
        <v>161.5301872365753</v>
      </c>
      <c r="C74" s="18">
        <f t="shared" ca="1" si="0"/>
        <v>5677.0696356115604</v>
      </c>
      <c r="D74" s="22">
        <f t="shared" ca="1" si="1"/>
        <v>310.84673992771241</v>
      </c>
      <c r="E74" s="17" cm="1">
        <f t="array" aca="1" ref="E74" ca="1">_xll.RiskPert(Variables!J$10,Variables!K$10,Variables!L$10)</f>
        <v>45.660348577102511</v>
      </c>
      <c r="F74" s="1">
        <f t="shared" ca="1" si="2"/>
        <v>5987.9163755392728</v>
      </c>
      <c r="G74" s="1" cm="1">
        <f t="array" aca="1" ref="G74" ca="1">_xll.RiskUniform(Variables!J$12,Variables!L$12)</f>
        <v>53.143483395290147</v>
      </c>
      <c r="H74" s="18">
        <f t="shared" ca="1" si="3"/>
        <v>6041.0598589345627</v>
      </c>
      <c r="I74" s="22">
        <f t="shared" ca="1" si="4"/>
        <v>0</v>
      </c>
      <c r="J74" s="17">
        <f t="shared" ca="1" si="5"/>
        <v>6041.0598589345627</v>
      </c>
      <c r="K74" s="1" cm="1">
        <f t="array" aca="1" ref="K74" ca="1">_xll.RiskWeibull(Variables!J$14,Variables!K$14)</f>
        <v>100.79953035925288</v>
      </c>
      <c r="L74" s="18">
        <f t="shared" ca="1" si="6"/>
        <v>6141.8593892938152</v>
      </c>
      <c r="M74" s="22">
        <f t="shared" ca="1" si="7"/>
        <v>120.82100702031039</v>
      </c>
      <c r="N74" s="17" cm="1">
        <f t="array" aca="1" ref="N74" ca="1">_xll.RiskGamma(_xll.RiskSimtable(Variables!J$16:J$17),1/Variables!L$16)</f>
        <v>120.82100702031052</v>
      </c>
      <c r="O74" s="1">
        <f t="shared" ca="1" si="8"/>
        <v>6262.6803963141256</v>
      </c>
      <c r="P74" s="1" cm="1">
        <f t="array" aca="1" ref="P74" ca="1">_xll.RiskUniform(Variables!J$19,Variables!L$19)</f>
        <v>22.788480011897651</v>
      </c>
      <c r="Q74" s="18">
        <f t="shared" ca="1" si="9"/>
        <v>6285.4688763260228</v>
      </c>
      <c r="R74" s="17">
        <f>IF(A74&lt;=(FLOOR(INT(Variables!D$10) / Variables!D$13, 1)*Variables!D$13),IF(R73=Variables!D$13,1,R73+1),"")</f>
        <v>5</v>
      </c>
      <c r="S74" s="22">
        <f t="shared" ca="1" si="10"/>
        <v>275.98797883537554</v>
      </c>
      <c r="T74" s="1">
        <f t="shared" ca="1" si="11"/>
        <v>6285.4688763260228</v>
      </c>
      <c r="U74" s="1">
        <f ca="1">IF(R74&lt;&gt;"",INDEX(T74:T181, MATCH(Variables!D$13,R74:R181,0))-T74,"")</f>
        <v>275.98797883537554</v>
      </c>
      <c r="V74" s="1">
        <f>IF(R74&lt;&gt;"",IF(MOD(R74,Variables!D$13)=0,Variables!D$15,0),"")</f>
        <v>0</v>
      </c>
      <c r="W74" s="1">
        <f>IF(R74&lt;&gt;"",IF(R74=Variables!D$13,T74+V74,0),"")</f>
        <v>0</v>
      </c>
      <c r="X74" s="18">
        <f ca="1">IF(R74&lt;&gt;"",INDEX(W74:W173,MATCH(Variables!D$13,R74:R173,0)),"")</f>
        <v>6681.4568551613984</v>
      </c>
      <c r="Y74" s="22">
        <f t="shared" ca="1" si="12"/>
        <v>213.59333996522946</v>
      </c>
      <c r="Z74" s="17" cm="1">
        <f t="array" ref="Z74">IF(R74&lt;&gt;"",IF(R74=1,_xll.RiskPert(Variables!J$21,Variables!K$21,Variables!L$21),0),"")</f>
        <v>0</v>
      </c>
      <c r="AA74" s="1">
        <f t="shared" ca="1" si="13"/>
        <v>6895.0501951266278</v>
      </c>
      <c r="AB74" s="1" cm="1">
        <f t="array" aca="1" ref="AB74" ca="1">IF(R74&lt;&gt;"",_xll.RiskUniform(Variables!J$23,Variables!L$23),"")</f>
        <v>25.528007608545039</v>
      </c>
      <c r="AC74" s="18">
        <f t="shared" ca="1" si="14"/>
        <v>6920.5782027351725</v>
      </c>
      <c r="AD74" s="26">
        <f ca="1">IF(R74&lt;&gt;"",IF(AC74&lt;Variables!D$9,AC74-C74,0),"")</f>
        <v>1243.508567123612</v>
      </c>
      <c r="AE74" s="26">
        <f ca="1">IF(R74&lt;&gt;"",IF(AC74&lt;Variables!D$9,D74,0),"")</f>
        <v>310.84673992771241</v>
      </c>
      <c r="AF74" s="26">
        <f ca="1">IF(R74&lt;&gt;"",IF(AC74&lt;Variables!D$9,I74,0),"")</f>
        <v>0</v>
      </c>
      <c r="AG74" s="26">
        <f ca="1">IF(R74&lt;&gt;"",IF(AC74&lt;Variables!D$9,M74,0),"")</f>
        <v>120.82100702031039</v>
      </c>
      <c r="AH74" s="26">
        <f ca="1">IF(R74&lt;&gt;"",IF(AC74&lt;Variables!D$9,S74,0),"")</f>
        <v>275.98797883537554</v>
      </c>
      <c r="AI74" s="26">
        <f ca="1">IF(R74&lt;&gt;"",IF(AC74&lt;Variables!D$9,Y74,0),"")</f>
        <v>213.59333996522946</v>
      </c>
      <c r="AJ74" s="24">
        <f t="shared" ca="1" si="15"/>
        <v>921.2490657486278</v>
      </c>
      <c r="AK74" s="26">
        <f t="shared" ca="1" si="16"/>
        <v>20.725142785393533</v>
      </c>
      <c r="AL74" s="24">
        <f t="shared" ca="1" si="17"/>
        <v>1</v>
      </c>
      <c r="AM74" s="104">
        <f ca="1">IF(AND(R74&lt;"",AC74&lt;Variables!D$9),AC74/(7*24*60),"")</f>
        <v>0.68656529789039411</v>
      </c>
      <c r="AN74" s="18">
        <f t="shared" ca="1" si="18"/>
        <v>1</v>
      </c>
      <c r="AO74" s="24" cm="1">
        <f t="array" aca="1" ref="AO74" ca="1">IF(R74&lt;&gt;"",_xll.RiskBinomial(1,Variables!D$16/100),0)</f>
        <v>0</v>
      </c>
    </row>
    <row r="75" spans="1:41" x14ac:dyDescent="0.35">
      <c r="A75" s="12">
        <v>46</v>
      </c>
      <c r="B75" s="17" cm="1">
        <f t="array" aca="1" ref="B75" ca="1">_xll.RiskExpon(Variables!M$8)</f>
        <v>2.2073107654000972</v>
      </c>
      <c r="C75" s="18">
        <f t="shared" ca="1" si="0"/>
        <v>5679.276946376961</v>
      </c>
      <c r="D75" s="22">
        <f t="shared" ca="1" si="1"/>
        <v>405.84719029552525</v>
      </c>
      <c r="E75" s="17" cm="1">
        <f t="array" aca="1" ref="E75" ca="1">_xll.RiskPert(Variables!J$10,Variables!K$10,Variables!L$10)</f>
        <v>44.064277737923064</v>
      </c>
      <c r="F75" s="1">
        <f t="shared" ca="1" si="2"/>
        <v>6085.1241366724862</v>
      </c>
      <c r="G75" s="1" cm="1">
        <f t="array" aca="1" ref="G75" ca="1">_xll.RiskUniform(Variables!J$12,Variables!L$12)</f>
        <v>67.917803843148448</v>
      </c>
      <c r="H75" s="18">
        <f t="shared" ca="1" si="3"/>
        <v>6153.0419405156345</v>
      </c>
      <c r="I75" s="22">
        <f t="shared" ca="1" si="4"/>
        <v>0</v>
      </c>
      <c r="J75" s="17">
        <f t="shared" ca="1" si="5"/>
        <v>6153.0419405156345</v>
      </c>
      <c r="K75" s="1" cm="1">
        <f t="array" aca="1" ref="K75" ca="1">_xll.RiskWeibull(Variables!J$14,Variables!K$14)</f>
        <v>113.68453203334256</v>
      </c>
      <c r="L75" s="18">
        <f t="shared" ca="1" si="6"/>
        <v>6266.7264725489767</v>
      </c>
      <c r="M75" s="22">
        <f t="shared" ca="1" si="7"/>
        <v>113.19932201902247</v>
      </c>
      <c r="N75" s="17" cm="1">
        <f t="array" aca="1" ref="N75" ca="1">_xll.RiskGamma(_xll.RiskSimtable(Variables!J$16:J$17),1/Variables!L$16)</f>
        <v>113.19932201902238</v>
      </c>
      <c r="O75" s="1">
        <f t="shared" ca="1" si="8"/>
        <v>6379.9257945679992</v>
      </c>
      <c r="P75" s="1" cm="1">
        <f t="array" aca="1" ref="P75" ca="1">_xll.RiskUniform(Variables!J$19,Variables!L$19)</f>
        <v>22.870178424335275</v>
      </c>
      <c r="Q75" s="18">
        <f t="shared" ca="1" si="9"/>
        <v>6402.7959729923341</v>
      </c>
      <c r="R75" s="17">
        <f>IF(A75&lt;=(FLOOR(INT(Variables!D$10) / Variables!D$13, 1)*Variables!D$13),IF(R74=Variables!D$13,1,R74+1),"")</f>
        <v>6</v>
      </c>
      <c r="S75" s="22">
        <f t="shared" ca="1" si="10"/>
        <v>158.66088216906428</v>
      </c>
      <c r="T75" s="1">
        <f t="shared" ca="1" si="11"/>
        <v>6402.7959729923341</v>
      </c>
      <c r="U75" s="1">
        <f ca="1">IF(R75&lt;&gt;"",INDEX(T75:T182, MATCH(Variables!D$13,R75:R182,0))-T75,"")</f>
        <v>158.66088216906428</v>
      </c>
      <c r="V75" s="1">
        <f>IF(R75&lt;&gt;"",IF(MOD(R75,Variables!D$13)=0,Variables!D$15,0),"")</f>
        <v>0</v>
      </c>
      <c r="W75" s="1">
        <f>IF(R75&lt;&gt;"",IF(R75=Variables!D$13,T75+V75,0),"")</f>
        <v>0</v>
      </c>
      <c r="X75" s="18">
        <f ca="1">IF(R75&lt;&gt;"",INDEX(W75:W174,MATCH(Variables!D$13,R75:R174,0)),"")</f>
        <v>6681.4568551613984</v>
      </c>
      <c r="Y75" s="22">
        <f t="shared" ca="1" si="12"/>
        <v>239.12134757377407</v>
      </c>
      <c r="Z75" s="17" cm="1">
        <f t="array" ref="Z75">IF(R75&lt;&gt;"",IF(R75=1,_xll.RiskPert(Variables!J$21,Variables!K$21,Variables!L$21),0),"")</f>
        <v>0</v>
      </c>
      <c r="AA75" s="1">
        <f t="shared" ca="1" si="13"/>
        <v>6920.5782027351725</v>
      </c>
      <c r="AB75" s="1" cm="1">
        <f t="array" aca="1" ref="AB75" ca="1">IF(R75&lt;&gt;"",_xll.RiskUniform(Variables!J$23,Variables!L$23),"")</f>
        <v>28.022467207967971</v>
      </c>
      <c r="AC75" s="18">
        <f t="shared" ca="1" si="14"/>
        <v>6948.60066994314</v>
      </c>
      <c r="AD75" s="26">
        <f ca="1">IF(R75&lt;&gt;"",IF(AC75&lt;Variables!D$9,AC75-C75,0),"")</f>
        <v>1269.3237235661791</v>
      </c>
      <c r="AE75" s="26">
        <f ca="1">IF(R75&lt;&gt;"",IF(AC75&lt;Variables!D$9,D75,0),"")</f>
        <v>405.84719029552525</v>
      </c>
      <c r="AF75" s="26">
        <f ca="1">IF(R75&lt;&gt;"",IF(AC75&lt;Variables!D$9,I75,0),"")</f>
        <v>0</v>
      </c>
      <c r="AG75" s="26">
        <f ca="1">IF(R75&lt;&gt;"",IF(AC75&lt;Variables!D$9,M75,0),"")</f>
        <v>113.19932201902247</v>
      </c>
      <c r="AH75" s="26">
        <f ca="1">IF(R75&lt;&gt;"",IF(AC75&lt;Variables!D$9,S75,0),"")</f>
        <v>158.66088216906428</v>
      </c>
      <c r="AI75" s="26">
        <f ca="1">IF(R75&lt;&gt;"",IF(AC75&lt;Variables!D$9,Y75,0),"")</f>
        <v>239.12134757377407</v>
      </c>
      <c r="AJ75" s="24">
        <f t="shared" ca="1" si="15"/>
        <v>916.82874205738608</v>
      </c>
      <c r="AK75" s="26">
        <f t="shared" ca="1" si="16"/>
        <v>21.155395392769652</v>
      </c>
      <c r="AL75" s="24">
        <f t="shared" ca="1" si="17"/>
        <v>1</v>
      </c>
      <c r="AM75" s="104">
        <f ca="1">IF(AND(R75&lt;"",AC75&lt;Variables!D$9),AC75/(7*24*60),"")</f>
        <v>0.68934530455785115</v>
      </c>
      <c r="AN75" s="18">
        <f t="shared" ca="1" si="18"/>
        <v>1</v>
      </c>
      <c r="AO75" s="24" cm="1">
        <f t="array" aca="1" ref="AO75" ca="1">IF(R75&lt;&gt;"",_xll.RiskBinomial(1,Variables!D$16/100),0)</f>
        <v>0</v>
      </c>
    </row>
    <row r="76" spans="1:41" x14ac:dyDescent="0.35">
      <c r="A76" s="12">
        <v>47</v>
      </c>
      <c r="B76" s="17" cm="1">
        <f t="array" aca="1" ref="B76" ca="1">_xll.RiskExpon(Variables!M$8)</f>
        <v>14.533945125167508</v>
      </c>
      <c r="C76" s="18">
        <f t="shared" ca="1" si="0"/>
        <v>5693.8108915021285</v>
      </c>
      <c r="D76" s="22">
        <f t="shared" ca="1" si="1"/>
        <v>508.90706886984481</v>
      </c>
      <c r="E76" s="17" cm="1">
        <f t="array" aca="1" ref="E76" ca="1">_xll.RiskPert(Variables!J$10,Variables!K$10,Variables!L$10)</f>
        <v>49.676019856338613</v>
      </c>
      <c r="F76" s="1">
        <f t="shared" ca="1" si="2"/>
        <v>6202.7179603719733</v>
      </c>
      <c r="G76" s="1" cm="1">
        <f t="array" aca="1" ref="G76" ca="1">_xll.RiskUniform(Variables!J$12,Variables!L$12)</f>
        <v>54.732757220003847</v>
      </c>
      <c r="H76" s="18">
        <f t="shared" ca="1" si="3"/>
        <v>6257.4507175919771</v>
      </c>
      <c r="I76" s="22">
        <f t="shared" ca="1" si="4"/>
        <v>0</v>
      </c>
      <c r="J76" s="17">
        <f t="shared" ca="1" si="5"/>
        <v>6257.4507175919771</v>
      </c>
      <c r="K76" s="1" cm="1">
        <f t="array" aca="1" ref="K76" ca="1">_xll.RiskWeibull(Variables!J$14,Variables!K$14)</f>
        <v>103.11766151917377</v>
      </c>
      <c r="L76" s="18">
        <f t="shared" ca="1" si="6"/>
        <v>6360.5683791111505</v>
      </c>
      <c r="M76" s="22">
        <f t="shared" ca="1" si="7"/>
        <v>55.74058076014262</v>
      </c>
      <c r="N76" s="17" cm="1">
        <f t="array" aca="1" ref="N76" ca="1">_xll.RiskGamma(_xll.RiskSimtable(Variables!J$16:J$17),1/Variables!L$16)</f>
        <v>55.740580760142365</v>
      </c>
      <c r="O76" s="1">
        <f t="shared" ca="1" si="8"/>
        <v>6416.3089598712932</v>
      </c>
      <c r="P76" s="1" cm="1">
        <f t="array" aca="1" ref="P76" ca="1">_xll.RiskUniform(Variables!J$19,Variables!L$19)</f>
        <v>20.930135167822581</v>
      </c>
      <c r="Q76" s="18">
        <f t="shared" ca="1" si="9"/>
        <v>6437.2390950391155</v>
      </c>
      <c r="R76" s="17">
        <f>IF(A76&lt;=(FLOOR(INT(Variables!D$10) / Variables!D$13, 1)*Variables!D$13),IF(R75=Variables!D$13,1,R75+1),"")</f>
        <v>7</v>
      </c>
      <c r="S76" s="22">
        <f t="shared" ca="1" si="10"/>
        <v>124.21776012228293</v>
      </c>
      <c r="T76" s="1">
        <f t="shared" ca="1" si="11"/>
        <v>6437.2390950391155</v>
      </c>
      <c r="U76" s="1">
        <f ca="1">IF(R76&lt;&gt;"",INDEX(T76:T183, MATCH(Variables!D$13,R76:R183,0))-T76,"")</f>
        <v>124.21776012228293</v>
      </c>
      <c r="V76" s="1">
        <f>IF(R76&lt;&gt;"",IF(MOD(R76,Variables!D$13)=0,Variables!D$15,0),"")</f>
        <v>0</v>
      </c>
      <c r="W76" s="1">
        <f>IF(R76&lt;&gt;"",IF(R76=Variables!D$13,T76+V76,0),"")</f>
        <v>0</v>
      </c>
      <c r="X76" s="18">
        <f ca="1">IF(R76&lt;&gt;"",INDEX(W76:W175,MATCH(Variables!D$13,R76:R175,0)),"")</f>
        <v>6681.4568551613984</v>
      </c>
      <c r="Y76" s="22">
        <f t="shared" ca="1" si="12"/>
        <v>267.14381478174164</v>
      </c>
      <c r="Z76" s="17" cm="1">
        <f t="array" ref="Z76">IF(R76&lt;&gt;"",IF(R76=1,_xll.RiskPert(Variables!J$21,Variables!K$21,Variables!L$21),0),"")</f>
        <v>0</v>
      </c>
      <c r="AA76" s="1">
        <f t="shared" ca="1" si="13"/>
        <v>6948.60066994314</v>
      </c>
      <c r="AB76" s="1" cm="1">
        <f t="array" aca="1" ref="AB76" ca="1">IF(R76&lt;&gt;"",_xll.RiskUniform(Variables!J$23,Variables!L$23),"")</f>
        <v>25.680395919890017</v>
      </c>
      <c r="AC76" s="18">
        <f t="shared" ca="1" si="14"/>
        <v>6974.2810658630297</v>
      </c>
      <c r="AD76" s="26">
        <f ca="1">IF(R76&lt;&gt;"",IF(AC76&lt;Variables!D$9,AC76-C76,0),"")</f>
        <v>1280.4701743609012</v>
      </c>
      <c r="AE76" s="26">
        <f ca="1">IF(R76&lt;&gt;"",IF(AC76&lt;Variables!D$9,D76,0),"")</f>
        <v>508.90706886984481</v>
      </c>
      <c r="AF76" s="26">
        <f ca="1">IF(R76&lt;&gt;"",IF(AC76&lt;Variables!D$9,I76,0),"")</f>
        <v>0</v>
      </c>
      <c r="AG76" s="26">
        <f ca="1">IF(R76&lt;&gt;"",IF(AC76&lt;Variables!D$9,M76,0),"")</f>
        <v>55.74058076014262</v>
      </c>
      <c r="AH76" s="26">
        <f ca="1">IF(R76&lt;&gt;"",IF(AC76&lt;Variables!D$9,S76,0),"")</f>
        <v>124.21776012228293</v>
      </c>
      <c r="AI76" s="26">
        <f ca="1">IF(R76&lt;&gt;"",IF(AC76&lt;Variables!D$9,Y76,0),"")</f>
        <v>267.14381478174164</v>
      </c>
      <c r="AJ76" s="24">
        <f t="shared" ca="1" si="15"/>
        <v>956.00922453401199</v>
      </c>
      <c r="AK76" s="26">
        <f t="shared" ca="1" si="16"/>
        <v>21.341169572681686</v>
      </c>
      <c r="AL76" s="24">
        <f t="shared" ca="1" si="17"/>
        <v>1</v>
      </c>
      <c r="AM76" s="104">
        <f ca="1">IF(AND(R76&lt;"",AC76&lt;Variables!D$9),AC76/(7*24*60),"")</f>
        <v>0.69189296288323709</v>
      </c>
      <c r="AN76" s="18">
        <f t="shared" ca="1" si="18"/>
        <v>1</v>
      </c>
      <c r="AO76" s="24" cm="1">
        <f t="array" aca="1" ref="AO76" ca="1">IF(R76&lt;&gt;"",_xll.RiskBinomial(1,Variables!D$16/100),0)</f>
        <v>0</v>
      </c>
    </row>
    <row r="77" spans="1:41" x14ac:dyDescent="0.35">
      <c r="A77" s="12">
        <v>48</v>
      </c>
      <c r="B77" s="17" cm="1">
        <f t="array" aca="1" ref="B77" ca="1">_xll.RiskExpon(Variables!M$8)</f>
        <v>81.657085038410898</v>
      </c>
      <c r="C77" s="18">
        <f t="shared" ca="1" si="0"/>
        <v>5775.467976540539</v>
      </c>
      <c r="D77" s="22">
        <f t="shared" ca="1" si="1"/>
        <v>525.2243543086297</v>
      </c>
      <c r="E77" s="17" cm="1">
        <f t="array" aca="1" ref="E77" ca="1">_xll.RiskPert(Variables!J$10,Variables!K$10,Variables!L$10)</f>
        <v>43.241613257191759</v>
      </c>
      <c r="F77" s="1">
        <f t="shared" ca="1" si="2"/>
        <v>6300.6923308491687</v>
      </c>
      <c r="G77" s="1" cm="1">
        <f t="array" aca="1" ref="G77" ca="1">_xll.RiskUniform(Variables!J$12,Variables!L$12)</f>
        <v>56.962671428674312</v>
      </c>
      <c r="H77" s="18">
        <f t="shared" ca="1" si="3"/>
        <v>6357.6550022778429</v>
      </c>
      <c r="I77" s="22">
        <f t="shared" ca="1" si="4"/>
        <v>0</v>
      </c>
      <c r="J77" s="17">
        <f t="shared" ca="1" si="5"/>
        <v>6357.6550022778429</v>
      </c>
      <c r="K77" s="1" cm="1">
        <f t="array" aca="1" ref="K77" ca="1">_xll.RiskWeibull(Variables!J$14,Variables!K$14)</f>
        <v>90.793223637911069</v>
      </c>
      <c r="L77" s="18">
        <f t="shared" ca="1" si="6"/>
        <v>6448.4482259157539</v>
      </c>
      <c r="M77" s="22">
        <f t="shared" ca="1" si="7"/>
        <v>90.976946028641578</v>
      </c>
      <c r="N77" s="17" cm="1">
        <f t="array" aca="1" ref="N77" ca="1">_xll.RiskGamma(_xll.RiskSimtable(Variables!J$16:J$17),1/Variables!L$16)</f>
        <v>90.976946028641535</v>
      </c>
      <c r="O77" s="1">
        <f t="shared" ca="1" si="8"/>
        <v>6539.4251719443955</v>
      </c>
      <c r="P77" s="1" cm="1">
        <f t="array" aca="1" ref="P77" ca="1">_xll.RiskUniform(Variables!J$19,Variables!L$19)</f>
        <v>22.031683217003021</v>
      </c>
      <c r="Q77" s="18">
        <f t="shared" ca="1" si="9"/>
        <v>6561.4568551613984</v>
      </c>
      <c r="R77" s="17">
        <f>IF(A77&lt;=(FLOOR(INT(Variables!D$10) / Variables!D$13, 1)*Variables!D$13),IF(R76=Variables!D$13,1,R76+1),"")</f>
        <v>8</v>
      </c>
      <c r="S77" s="22">
        <f t="shared" ca="1" si="10"/>
        <v>0</v>
      </c>
      <c r="T77" s="1">
        <f t="shared" ca="1" si="11"/>
        <v>6561.4568551613984</v>
      </c>
      <c r="U77" s="1">
        <f ca="1">IF(R77&lt;&gt;"",INDEX(T77:T184, MATCH(Variables!D$13,R77:R184,0))-T77,"")</f>
        <v>0</v>
      </c>
      <c r="V77" s="1">
        <f>IF(R77&lt;&gt;"",IF(MOD(R77,Variables!D$13)=0,Variables!D$15,0),"")</f>
        <v>120</v>
      </c>
      <c r="W77" s="1">
        <f ca="1">IF(R77&lt;&gt;"",IF(R77=Variables!D$13,T77+V77,0),"")</f>
        <v>6681.4568551613984</v>
      </c>
      <c r="X77" s="18">
        <f ca="1">IF(R77&lt;&gt;"",INDEX(W77:W176,MATCH(Variables!D$13,R77:R176,0)),"")</f>
        <v>6681.4568551613984</v>
      </c>
      <c r="Y77" s="22">
        <f t="shared" ca="1" si="12"/>
        <v>292.82421070163127</v>
      </c>
      <c r="Z77" s="17" cm="1">
        <f t="array" ref="Z77">IF(R77&lt;&gt;"",IF(R77=1,_xll.RiskPert(Variables!J$21,Variables!K$21,Variables!L$21),0),"")</f>
        <v>0</v>
      </c>
      <c r="AA77" s="1">
        <f t="shared" ca="1" si="13"/>
        <v>6974.2810658630297</v>
      </c>
      <c r="AB77" s="1" cm="1">
        <f t="array" aca="1" ref="AB77" ca="1">IF(R77&lt;&gt;"",_xll.RiskUniform(Variables!J$23,Variables!L$23),"")</f>
        <v>21.166668611868886</v>
      </c>
      <c r="AC77" s="18">
        <f t="shared" ca="1" si="14"/>
        <v>6995.4477344748984</v>
      </c>
      <c r="AD77" s="26">
        <f ca="1">IF(R77&lt;&gt;"",IF(AC77&lt;Variables!D$9,AC77-C77,0),"")</f>
        <v>1219.9797579343594</v>
      </c>
      <c r="AE77" s="26">
        <f ca="1">IF(R77&lt;&gt;"",IF(AC77&lt;Variables!D$9,D77,0),"")</f>
        <v>525.2243543086297</v>
      </c>
      <c r="AF77" s="26">
        <f ca="1">IF(R77&lt;&gt;"",IF(AC77&lt;Variables!D$9,I77,0),"")</f>
        <v>0</v>
      </c>
      <c r="AG77" s="26">
        <f ca="1">IF(R77&lt;&gt;"",IF(AC77&lt;Variables!D$9,M77,0),"")</f>
        <v>90.976946028641578</v>
      </c>
      <c r="AH77" s="26">
        <f ca="1">IF(R77&lt;&gt;"",IF(AC77&lt;Variables!D$9,S77,0),"")</f>
        <v>0</v>
      </c>
      <c r="AI77" s="26">
        <f ca="1">IF(R77&lt;&gt;"",IF(AC77&lt;Variables!D$9,Y77,0),"")</f>
        <v>292.82421070163127</v>
      </c>
      <c r="AJ77" s="24">
        <f t="shared" ca="1" si="15"/>
        <v>909.02551103890255</v>
      </c>
      <c r="AK77" s="26">
        <f t="shared" ca="1" si="16"/>
        <v>20.332995965572657</v>
      </c>
      <c r="AL77" s="24">
        <f t="shared" ca="1" si="17"/>
        <v>1</v>
      </c>
      <c r="AM77" s="104">
        <f ca="1">IF(AND(R77&lt;"",AC77&lt;Variables!D$9),AC77/(7*24*60),"")</f>
        <v>0.69399283080108121</v>
      </c>
      <c r="AN77" s="18">
        <f t="shared" ca="1" si="18"/>
        <v>1</v>
      </c>
      <c r="AO77" s="24" cm="1">
        <f t="array" aca="1" ref="AO77" ca="1">IF(R77&lt;&gt;"",_xll.RiskBinomial(1,Variables!D$16/100),0)</f>
        <v>0</v>
      </c>
    </row>
    <row r="78" spans="1:41" x14ac:dyDescent="0.35">
      <c r="A78" s="12">
        <v>49</v>
      </c>
      <c r="B78" s="17" cm="1">
        <f t="array" aca="1" ref="B78" ca="1">_xll.RiskExpon(Variables!M$8)</f>
        <v>68.369488015819286</v>
      </c>
      <c r="C78" s="18">
        <f t="shared" ca="1" si="0"/>
        <v>5843.8374645563581</v>
      </c>
      <c r="D78" s="22">
        <f t="shared" ca="1" si="1"/>
        <v>558.14105648726854</v>
      </c>
      <c r="E78" s="17" cm="1">
        <f t="array" aca="1" ref="E78" ca="1">_xll.RiskPert(Variables!J$10,Variables!K$10,Variables!L$10)</f>
        <v>44.323518765784129</v>
      </c>
      <c r="F78" s="1">
        <f t="shared" ca="1" si="2"/>
        <v>6401.9785210436266</v>
      </c>
      <c r="G78" s="1" cm="1">
        <f t="array" aca="1" ref="G78" ca="1">_xll.RiskUniform(Variables!J$12,Variables!L$12)</f>
        <v>66.089332971254848</v>
      </c>
      <c r="H78" s="18">
        <f t="shared" ca="1" si="3"/>
        <v>6468.067854014881</v>
      </c>
      <c r="I78" s="22">
        <f t="shared" ca="1" si="4"/>
        <v>0</v>
      </c>
      <c r="J78" s="17">
        <f t="shared" ca="1" si="5"/>
        <v>6468.067854014881</v>
      </c>
      <c r="K78" s="1" cm="1">
        <f t="array" aca="1" ref="K78" ca="1">_xll.RiskWeibull(Variables!J$14,Variables!K$14)</f>
        <v>107.87829159767335</v>
      </c>
      <c r="L78" s="18">
        <f t="shared" ca="1" si="6"/>
        <v>6575.9461456125546</v>
      </c>
      <c r="M78" s="22">
        <f t="shared" ca="1" si="7"/>
        <v>88.595765893695898</v>
      </c>
      <c r="N78" s="17" cm="1">
        <f t="array" aca="1" ref="N78" ca="1">_xll.RiskGamma(_xll.RiskSimtable(Variables!J$16:J$17),1/Variables!L$16)</f>
        <v>88.595765893695713</v>
      </c>
      <c r="O78" s="1">
        <f t="shared" ca="1" si="8"/>
        <v>6664.5419115062505</v>
      </c>
      <c r="P78" s="1" cm="1">
        <f t="array" aca="1" ref="P78" ca="1">_xll.RiskUniform(Variables!J$19,Variables!L$19)</f>
        <v>21.703067815931789</v>
      </c>
      <c r="Q78" s="18">
        <f t="shared" ca="1" si="9"/>
        <v>6686.2449793221822</v>
      </c>
      <c r="R78" s="17">
        <f>IF(A78&lt;=(FLOOR(INT(Variables!D$10) / Variables!D$13, 1)*Variables!D$13),IF(R77=Variables!D$13,1,R77+1),"")</f>
        <v>1</v>
      </c>
      <c r="S78" s="22">
        <f t="shared" ca="1" si="10"/>
        <v>709.0909308605751</v>
      </c>
      <c r="T78" s="1">
        <f t="shared" ca="1" si="11"/>
        <v>6686.2449793221822</v>
      </c>
      <c r="U78" s="1">
        <f ca="1">IF(R78&lt;&gt;"",INDEX(T78:T185, MATCH(Variables!D$13,R78:R185,0))-T78,"")</f>
        <v>709.0909308605751</v>
      </c>
      <c r="V78" s="1">
        <f>IF(R78&lt;&gt;"",IF(MOD(R78,Variables!D$13)=0,Variables!D$15,0),"")</f>
        <v>0</v>
      </c>
      <c r="W78" s="1">
        <f>IF(R78&lt;&gt;"",IF(R78=Variables!D$13,T78+V78,0),"")</f>
        <v>0</v>
      </c>
      <c r="X78" s="18">
        <f ca="1">IF(R78&lt;&gt;"",INDEX(W78:W177,MATCH(Variables!D$13,R78:R177,0)),"")</f>
        <v>7515.3359101827573</v>
      </c>
      <c r="Y78" s="22">
        <f t="shared" ca="1" si="12"/>
        <v>91.064305393065297</v>
      </c>
      <c r="Z78" s="17" cm="1">
        <f t="array" aca="1" ref="Z78" ca="1">IF(R78&lt;&gt;"",IF(R78=1,_xll.RiskPert(Variables!J$21,Variables!K$21,Variables!L$21),0),"")</f>
        <v>91.064305393065638</v>
      </c>
      <c r="AA78" s="1">
        <f t="shared" ca="1" si="13"/>
        <v>7606.4002155758226</v>
      </c>
      <c r="AB78" s="1" cm="1">
        <f t="array" aca="1" ref="AB78" ca="1">IF(R78&lt;&gt;"",_xll.RiskUniform(Variables!J$23,Variables!L$23),"")</f>
        <v>27.855451576924338</v>
      </c>
      <c r="AC78" s="18">
        <f t="shared" ca="1" si="14"/>
        <v>7634.2556671527473</v>
      </c>
      <c r="AD78" s="26">
        <f ca="1">IF(R78&lt;&gt;"",IF(AC78&lt;Variables!D$9,AC78-C78,0),"")</f>
        <v>1790.4182025963892</v>
      </c>
      <c r="AE78" s="26">
        <f ca="1">IF(R78&lt;&gt;"",IF(AC78&lt;Variables!D$9,D78,0),"")</f>
        <v>558.14105648726854</v>
      </c>
      <c r="AF78" s="26">
        <f ca="1">IF(R78&lt;&gt;"",IF(AC78&lt;Variables!D$9,I78,0),"")</f>
        <v>0</v>
      </c>
      <c r="AG78" s="26">
        <f ca="1">IF(R78&lt;&gt;"",IF(AC78&lt;Variables!D$9,M78,0),"")</f>
        <v>88.595765893695898</v>
      </c>
      <c r="AH78" s="26">
        <f ca="1">IF(R78&lt;&gt;"",IF(AC78&lt;Variables!D$9,S78,0),"")</f>
        <v>709.0909308605751</v>
      </c>
      <c r="AI78" s="26">
        <f ca="1">IF(R78&lt;&gt;"",IF(AC78&lt;Variables!D$9,Y78,0),"")</f>
        <v>91.064305393065297</v>
      </c>
      <c r="AJ78" s="24">
        <f t="shared" ca="1" si="15"/>
        <v>1446.8920586346048</v>
      </c>
      <c r="AK78" s="26">
        <f t="shared" ca="1" si="16"/>
        <v>29.840303376606485</v>
      </c>
      <c r="AL78" s="24">
        <f t="shared" ca="1" si="17"/>
        <v>0</v>
      </c>
      <c r="AM78" s="104">
        <f ca="1">IF(AND(R78&lt;"",AC78&lt;Variables!D$9),AC78/(7*24*60),"")</f>
        <v>0.7573666336461059</v>
      </c>
      <c r="AN78" s="18">
        <f t="shared" ca="1" si="18"/>
        <v>1</v>
      </c>
      <c r="AO78" s="24" cm="1">
        <f t="array" aca="1" ref="AO78" ca="1">IF(R78&lt;&gt;"",_xll.RiskBinomial(1,Variables!D$16/100),0)</f>
        <v>0</v>
      </c>
    </row>
    <row r="79" spans="1:41" x14ac:dyDescent="0.35">
      <c r="A79" s="12">
        <v>50</v>
      </c>
      <c r="B79" s="17" cm="1">
        <f t="array" aca="1" ref="B79" ca="1">_xll.RiskExpon(Variables!M$8)</f>
        <v>54.1141752020729</v>
      </c>
      <c r="C79" s="18">
        <f t="shared" ca="1" si="0"/>
        <v>5897.9516397584312</v>
      </c>
      <c r="D79" s="22">
        <f t="shared" ca="1" si="1"/>
        <v>612.78440734671494</v>
      </c>
      <c r="E79" s="17" cm="1">
        <f t="array" aca="1" ref="E79" ca="1">_xll.RiskPert(Variables!J$10,Variables!K$10,Variables!L$10)</f>
        <v>42.668193090264715</v>
      </c>
      <c r="F79" s="1">
        <f t="shared" ca="1" si="2"/>
        <v>6510.7360471051461</v>
      </c>
      <c r="G79" s="1" cm="1">
        <f t="array" aca="1" ref="G79" ca="1">_xll.RiskUniform(Variables!J$12,Variables!L$12)</f>
        <v>54.100676053594285</v>
      </c>
      <c r="H79" s="18">
        <f t="shared" ca="1" si="3"/>
        <v>6564.8367231587408</v>
      </c>
      <c r="I79" s="22">
        <f t="shared" ca="1" si="4"/>
        <v>0</v>
      </c>
      <c r="J79" s="17">
        <f t="shared" ca="1" si="5"/>
        <v>6564.8367231587408</v>
      </c>
      <c r="K79" s="1" cm="1">
        <f t="array" aca="1" ref="K79" ca="1">_xll.RiskWeibull(Variables!J$14,Variables!K$14)</f>
        <v>102.86700667150721</v>
      </c>
      <c r="L79" s="18">
        <f t="shared" ca="1" si="6"/>
        <v>6667.7037298302484</v>
      </c>
      <c r="M79" s="22">
        <f t="shared" ca="1" si="7"/>
        <v>63.514836372785794</v>
      </c>
      <c r="N79" s="17" cm="1">
        <f t="array" aca="1" ref="N79" ca="1">_xll.RiskGamma(_xll.RiskSimtable(Variables!J$16:J$17),1/Variables!L$16)</f>
        <v>63.514836372785574</v>
      </c>
      <c r="O79" s="1">
        <f t="shared" ca="1" si="8"/>
        <v>6731.2185662030342</v>
      </c>
      <c r="P79" s="1" cm="1">
        <f t="array" aca="1" ref="P79" ca="1">_xll.RiskUniform(Variables!J$19,Variables!L$19)</f>
        <v>21.52008947508979</v>
      </c>
      <c r="Q79" s="18">
        <f t="shared" ca="1" si="9"/>
        <v>6752.7386556781239</v>
      </c>
      <c r="R79" s="17">
        <f>IF(A79&lt;=(FLOOR(INT(Variables!D$10) / Variables!D$13, 1)*Variables!D$13),IF(R78=Variables!D$13,1,R78+1),"")</f>
        <v>2</v>
      </c>
      <c r="S79" s="22">
        <f t="shared" ca="1" si="10"/>
        <v>642.59725450463338</v>
      </c>
      <c r="T79" s="1">
        <f t="shared" ca="1" si="11"/>
        <v>6752.7386556781239</v>
      </c>
      <c r="U79" s="1">
        <f ca="1">IF(R79&lt;&gt;"",INDEX(T79:T186, MATCH(Variables!D$13,R79:R186,0))-T79,"")</f>
        <v>642.59725450463338</v>
      </c>
      <c r="V79" s="1">
        <f>IF(R79&lt;&gt;"",IF(MOD(R79,Variables!D$13)=0,Variables!D$15,0),"")</f>
        <v>0</v>
      </c>
      <c r="W79" s="1">
        <f>IF(R79&lt;&gt;"",IF(R79=Variables!D$13,T79+V79,0),"")</f>
        <v>0</v>
      </c>
      <c r="X79" s="18">
        <f ca="1">IF(R79&lt;&gt;"",INDEX(W79:W178,MATCH(Variables!D$13,R79:R178,0)),"")</f>
        <v>7515.3359101827573</v>
      </c>
      <c r="Y79" s="22">
        <f t="shared" ca="1" si="12"/>
        <v>118.91975696998998</v>
      </c>
      <c r="Z79" s="17" cm="1">
        <f t="array" ref="Z79">IF(R79&lt;&gt;"",IF(R79=1,_xll.RiskPert(Variables!J$21,Variables!K$21,Variables!L$21),0),"")</f>
        <v>0</v>
      </c>
      <c r="AA79" s="1">
        <f t="shared" ca="1" si="13"/>
        <v>7634.2556671527473</v>
      </c>
      <c r="AB79" s="1" cm="1">
        <f t="array" aca="1" ref="AB79" ca="1">IF(R79&lt;&gt;"",_xll.RiskUniform(Variables!J$23,Variables!L$23),"")</f>
        <v>27.996880421196508</v>
      </c>
      <c r="AC79" s="18">
        <f t="shared" ca="1" si="14"/>
        <v>7662.252547573944</v>
      </c>
      <c r="AD79" s="26">
        <f ca="1">IF(R79&lt;&gt;"",IF(AC79&lt;Variables!D$9,AC79-C79,0),"")</f>
        <v>1764.3009078155128</v>
      </c>
      <c r="AE79" s="26">
        <f ca="1">IF(R79&lt;&gt;"",IF(AC79&lt;Variables!D$9,D79,0),"")</f>
        <v>612.78440734671494</v>
      </c>
      <c r="AF79" s="26">
        <f ca="1">IF(R79&lt;&gt;"",IF(AC79&lt;Variables!D$9,I79,0),"")</f>
        <v>0</v>
      </c>
      <c r="AG79" s="26">
        <f ca="1">IF(R79&lt;&gt;"",IF(AC79&lt;Variables!D$9,M79,0),"")</f>
        <v>63.514836372785794</v>
      </c>
      <c r="AH79" s="26">
        <f ca="1">IF(R79&lt;&gt;"",IF(AC79&lt;Variables!D$9,S79,0),"")</f>
        <v>642.59725450463338</v>
      </c>
      <c r="AI79" s="26">
        <f ca="1">IF(R79&lt;&gt;"",IF(AC79&lt;Variables!D$9,Y79,0),"")</f>
        <v>118.91975696998998</v>
      </c>
      <c r="AJ79" s="24">
        <f t="shared" ca="1" si="15"/>
        <v>1437.8162551941241</v>
      </c>
      <c r="AK79" s="26">
        <f t="shared" ca="1" si="16"/>
        <v>29.405015130258548</v>
      </c>
      <c r="AL79" s="24">
        <f t="shared" ca="1" si="17"/>
        <v>0</v>
      </c>
      <c r="AM79" s="104">
        <f ca="1">IF(AND(R79&lt;"",AC79&lt;Variables!D$9),AC79/(7*24*60),"")</f>
        <v>0.76014410194185955</v>
      </c>
      <c r="AN79" s="18">
        <f t="shared" ca="1" si="18"/>
        <v>1</v>
      </c>
      <c r="AO79" s="24" cm="1">
        <f t="array" aca="1" ref="AO79" ca="1">IF(R79&lt;&gt;"",_xll.RiskBinomial(1,Variables!D$16/100),0)</f>
        <v>0</v>
      </c>
    </row>
    <row r="80" spans="1:41" x14ac:dyDescent="0.35">
      <c r="A80" s="12">
        <v>51</v>
      </c>
      <c r="B80" s="17" cm="1">
        <f t="array" aca="1" ref="B80" ca="1">_xll.RiskExpon(Variables!M$8)</f>
        <v>0.84236155169104199</v>
      </c>
      <c r="C80" s="18">
        <f t="shared" ca="1" si="0"/>
        <v>5898.7940013101224</v>
      </c>
      <c r="D80" s="22">
        <f t="shared" ca="1" si="1"/>
        <v>720.44726374142556</v>
      </c>
      <c r="E80" s="17" cm="1">
        <f t="array" aca="1" ref="E80" ca="1">_xll.RiskPert(Variables!J$10,Variables!K$10,Variables!L$10)</f>
        <v>54.404541892806975</v>
      </c>
      <c r="F80" s="1">
        <f t="shared" ca="1" si="2"/>
        <v>6619.241265051548</v>
      </c>
      <c r="G80" s="1" cm="1">
        <f t="array" aca="1" ref="G80" ca="1">_xll.RiskUniform(Variables!J$12,Variables!L$12)</f>
        <v>63.020590128460739</v>
      </c>
      <c r="H80" s="18">
        <f t="shared" ca="1" si="3"/>
        <v>6682.2618551800088</v>
      </c>
      <c r="I80" s="22">
        <f t="shared" ca="1" si="4"/>
        <v>0</v>
      </c>
      <c r="J80" s="17">
        <f t="shared" ca="1" si="5"/>
        <v>6682.2618551800088</v>
      </c>
      <c r="K80" s="1" cm="1">
        <f t="array" aca="1" ref="K80" ca="1">_xll.RiskWeibull(Variables!J$14,Variables!K$14)</f>
        <v>99.192054886932652</v>
      </c>
      <c r="L80" s="18">
        <f t="shared" ca="1" si="6"/>
        <v>6781.4539100669417</v>
      </c>
      <c r="M80" s="22">
        <f t="shared" ca="1" si="7"/>
        <v>105.32303204310847</v>
      </c>
      <c r="N80" s="17" cm="1">
        <f t="array" aca="1" ref="N80" ca="1">_xll.RiskGamma(_xll.RiskSimtable(Variables!J$16:J$17),1/Variables!L$16)</f>
        <v>105.32303204310838</v>
      </c>
      <c r="O80" s="1">
        <f t="shared" ca="1" si="8"/>
        <v>6886.7769421100502</v>
      </c>
      <c r="P80" s="1" cm="1">
        <f t="array" aca="1" ref="P80" ca="1">_xll.RiskUniform(Variables!J$19,Variables!L$19)</f>
        <v>15.410027073512927</v>
      </c>
      <c r="Q80" s="18">
        <f t="shared" ca="1" si="9"/>
        <v>6902.1869691835627</v>
      </c>
      <c r="R80" s="17">
        <f>IF(A80&lt;=(FLOOR(INT(Variables!D$10) / Variables!D$13, 1)*Variables!D$13),IF(R79=Variables!D$13,1,R79+1),"")</f>
        <v>3</v>
      </c>
      <c r="S80" s="22">
        <f t="shared" ca="1" si="10"/>
        <v>493.14894099919456</v>
      </c>
      <c r="T80" s="1">
        <f t="shared" ca="1" si="11"/>
        <v>6902.1869691835627</v>
      </c>
      <c r="U80" s="1">
        <f ca="1">IF(R80&lt;&gt;"",INDEX(T80:T187, MATCH(Variables!D$13,R80:R187,0))-T80,"")</f>
        <v>493.14894099919456</v>
      </c>
      <c r="V80" s="1">
        <f>IF(R80&lt;&gt;"",IF(MOD(R80,Variables!D$13)=0,Variables!D$15,0),"")</f>
        <v>0</v>
      </c>
      <c r="W80" s="1">
        <f>IF(R80&lt;&gt;"",IF(R80=Variables!D$13,T80+V80,0),"")</f>
        <v>0</v>
      </c>
      <c r="X80" s="18">
        <f ca="1">IF(R80&lt;&gt;"",INDEX(W80:W179,MATCH(Variables!D$13,R80:R179,0)),"")</f>
        <v>7515.3359101827573</v>
      </c>
      <c r="Y80" s="22">
        <f t="shared" ca="1" si="12"/>
        <v>146.91663739118667</v>
      </c>
      <c r="Z80" s="17" cm="1">
        <f t="array" ref="Z80">IF(R80&lt;&gt;"",IF(R80=1,_xll.RiskPert(Variables!J$21,Variables!K$21,Variables!L$21),0),"")</f>
        <v>0</v>
      </c>
      <c r="AA80" s="1">
        <f t="shared" ca="1" si="13"/>
        <v>7662.252547573944</v>
      </c>
      <c r="AB80" s="1" cm="1">
        <f t="array" aca="1" ref="AB80" ca="1">IF(R80&lt;&gt;"",_xll.RiskUniform(Variables!J$23,Variables!L$23),"")</f>
        <v>26.779397803497258</v>
      </c>
      <c r="AC80" s="18">
        <f t="shared" ca="1" si="14"/>
        <v>7689.0319453774409</v>
      </c>
      <c r="AD80" s="26">
        <f ca="1">IF(R80&lt;&gt;"",IF(AC80&lt;Variables!D$9,AC80-C80,0),"")</f>
        <v>1790.2379440673185</v>
      </c>
      <c r="AE80" s="26">
        <f ca="1">IF(R80&lt;&gt;"",IF(AC80&lt;Variables!D$9,D80,0),"")</f>
        <v>720.44726374142556</v>
      </c>
      <c r="AF80" s="26">
        <f ca="1">IF(R80&lt;&gt;"",IF(AC80&lt;Variables!D$9,I80,0),"")</f>
        <v>0</v>
      </c>
      <c r="AG80" s="26">
        <f ca="1">IF(R80&lt;&gt;"",IF(AC80&lt;Variables!D$9,M80,0),"")</f>
        <v>105.32303204310847</v>
      </c>
      <c r="AH80" s="26">
        <f ca="1">IF(R80&lt;&gt;"",IF(AC80&lt;Variables!D$9,S80,0),"")</f>
        <v>493.14894099919456</v>
      </c>
      <c r="AI80" s="26">
        <f ca="1">IF(R80&lt;&gt;"",IF(AC80&lt;Variables!D$9,Y80,0),"")</f>
        <v>146.91663739118667</v>
      </c>
      <c r="AJ80" s="24">
        <f t="shared" ca="1" si="15"/>
        <v>1465.8358741749153</v>
      </c>
      <c r="AK80" s="26">
        <f t="shared" ca="1" si="16"/>
        <v>29.837299067788642</v>
      </c>
      <c r="AL80" s="24">
        <f t="shared" ca="1" si="17"/>
        <v>0</v>
      </c>
      <c r="AM80" s="104">
        <f ca="1">IF(AND(R80&lt;"",AC80&lt;Variables!D$9),AC80/(7*24*60),"")</f>
        <v>0.76280078823188902</v>
      </c>
      <c r="AN80" s="18">
        <f t="shared" ca="1" si="18"/>
        <v>1</v>
      </c>
      <c r="AO80" s="24" cm="1">
        <f t="array" aca="1" ref="AO80" ca="1">IF(R80&lt;&gt;"",_xll.RiskBinomial(1,Variables!D$16/100),0)</f>
        <v>0</v>
      </c>
    </row>
    <row r="81" spans="1:41" x14ac:dyDescent="0.35">
      <c r="A81" s="12">
        <v>52</v>
      </c>
      <c r="B81" s="17" cm="1">
        <f t="array" aca="1" ref="B81" ca="1">_xll.RiskExpon(Variables!M$8)</f>
        <v>136.08341760013218</v>
      </c>
      <c r="C81" s="18">
        <f t="shared" ca="1" si="0"/>
        <v>6034.8774189102551</v>
      </c>
      <c r="D81" s="22">
        <f t="shared" ca="1" si="1"/>
        <v>697.42965790874314</v>
      </c>
      <c r="E81" s="17" cm="1">
        <f t="array" aca="1" ref="E81" ca="1">_xll.RiskPert(Variables!J$10,Variables!K$10,Variables!L$10)</f>
        <v>50.045221638989396</v>
      </c>
      <c r="F81" s="1">
        <f t="shared" ca="1" si="2"/>
        <v>6732.3070768189982</v>
      </c>
      <c r="G81" s="1" cm="1">
        <f t="array" aca="1" ref="G81" ca="1">_xll.RiskUniform(Variables!J$12,Variables!L$12)</f>
        <v>64.277705292228418</v>
      </c>
      <c r="H81" s="18">
        <f t="shared" ca="1" si="3"/>
        <v>6796.5847821112266</v>
      </c>
      <c r="I81" s="22">
        <f t="shared" ca="1" si="4"/>
        <v>0</v>
      </c>
      <c r="J81" s="17">
        <f t="shared" ca="1" si="5"/>
        <v>6796.5847821112266</v>
      </c>
      <c r="K81" s="1" cm="1">
        <f t="array" aca="1" ref="K81" ca="1">_xll.RiskWeibull(Variables!J$14,Variables!K$14)</f>
        <v>92.221223138730082</v>
      </c>
      <c r="L81" s="18">
        <f t="shared" ca="1" si="6"/>
        <v>6888.8060052499568</v>
      </c>
      <c r="M81" s="22">
        <f t="shared" ca="1" si="7"/>
        <v>46.668142790344064</v>
      </c>
      <c r="N81" s="17" cm="1">
        <f t="array" aca="1" ref="N81" ca="1">_xll.RiskGamma(_xll.RiskSimtable(Variables!J$16:J$17),1/Variables!L$16)</f>
        <v>46.668142790344056</v>
      </c>
      <c r="O81" s="1">
        <f t="shared" ca="1" si="8"/>
        <v>6935.4741480403009</v>
      </c>
      <c r="P81" s="1" cm="1">
        <f t="array" aca="1" ref="P81" ca="1">_xll.RiskUniform(Variables!J$19,Variables!L$19)</f>
        <v>19.595318092788339</v>
      </c>
      <c r="Q81" s="18">
        <f t="shared" ca="1" si="9"/>
        <v>6955.069466133089</v>
      </c>
      <c r="R81" s="17">
        <f>IF(A81&lt;=(FLOOR(INT(Variables!D$10) / Variables!D$13, 1)*Variables!D$13),IF(R80=Variables!D$13,1,R80+1),"")</f>
        <v>4</v>
      </c>
      <c r="S81" s="22">
        <f t="shared" ca="1" si="10"/>
        <v>440.26644404966828</v>
      </c>
      <c r="T81" s="1">
        <f t="shared" ca="1" si="11"/>
        <v>6955.069466133089</v>
      </c>
      <c r="U81" s="1">
        <f ca="1">IF(R81&lt;&gt;"",INDEX(T81:T188, MATCH(Variables!D$13,R81:R188,0))-T81,"")</f>
        <v>440.26644404966828</v>
      </c>
      <c r="V81" s="1">
        <f>IF(R81&lt;&gt;"",IF(MOD(R81,Variables!D$13)=0,Variables!D$15,0),"")</f>
        <v>0</v>
      </c>
      <c r="W81" s="1">
        <f>IF(R81&lt;&gt;"",IF(R81=Variables!D$13,T81+V81,0),"")</f>
        <v>0</v>
      </c>
      <c r="X81" s="18">
        <f ca="1">IF(R81&lt;&gt;"",INDEX(W81:W180,MATCH(Variables!D$13,R81:R180,0)),"")</f>
        <v>7515.3359101827573</v>
      </c>
      <c r="Y81" s="22">
        <f t="shared" ca="1" si="12"/>
        <v>173.69603519468365</v>
      </c>
      <c r="Z81" s="17" cm="1">
        <f t="array" ref="Z81">IF(R81&lt;&gt;"",IF(R81=1,_xll.RiskPert(Variables!J$21,Variables!K$21,Variables!L$21),0),"")</f>
        <v>0</v>
      </c>
      <c r="AA81" s="1">
        <f t="shared" ca="1" si="13"/>
        <v>7689.0319453774409</v>
      </c>
      <c r="AB81" s="1" cm="1">
        <f t="array" aca="1" ref="AB81" ca="1">IF(R81&lt;&gt;"",_xll.RiskUniform(Variables!J$23,Variables!L$23),"")</f>
        <v>21.197433919352466</v>
      </c>
      <c r="AC81" s="18">
        <f t="shared" ca="1" si="14"/>
        <v>7710.229379296793</v>
      </c>
      <c r="AD81" s="26">
        <f ca="1">IF(R81&lt;&gt;"",IF(AC81&lt;Variables!D$9,AC81-C81,0),"")</f>
        <v>1675.3519603865379</v>
      </c>
      <c r="AE81" s="26">
        <f ca="1">IF(R81&lt;&gt;"",IF(AC81&lt;Variables!D$9,D81,0),"")</f>
        <v>697.42965790874314</v>
      </c>
      <c r="AF81" s="26">
        <f ca="1">IF(R81&lt;&gt;"",IF(AC81&lt;Variables!D$9,I81,0),"")</f>
        <v>0</v>
      </c>
      <c r="AG81" s="26">
        <f ca="1">IF(R81&lt;&gt;"",IF(AC81&lt;Variables!D$9,M81,0),"")</f>
        <v>46.668142790344064</v>
      </c>
      <c r="AH81" s="26">
        <f ca="1">IF(R81&lt;&gt;"",IF(AC81&lt;Variables!D$9,S81,0),"")</f>
        <v>440.26644404966828</v>
      </c>
      <c r="AI81" s="26">
        <f ca="1">IF(R81&lt;&gt;"",IF(AC81&lt;Variables!D$9,Y81,0),"")</f>
        <v>173.69603519468365</v>
      </c>
      <c r="AJ81" s="24">
        <f t="shared" ca="1" si="15"/>
        <v>1358.0602799434391</v>
      </c>
      <c r="AK81" s="26">
        <f t="shared" ca="1" si="16"/>
        <v>27.922532673108964</v>
      </c>
      <c r="AL81" s="24">
        <f t="shared" ca="1" si="17"/>
        <v>0</v>
      </c>
      <c r="AM81" s="104">
        <f ca="1">IF(AND(R81&lt;"",AC81&lt;Variables!D$9),AC81/(7*24*60),"")</f>
        <v>0.76490370826357068</v>
      </c>
      <c r="AN81" s="18">
        <f t="shared" ca="1" si="18"/>
        <v>1</v>
      </c>
      <c r="AO81" s="24" cm="1">
        <f t="array" aca="1" ref="AO81" ca="1">IF(R81&lt;&gt;"",_xll.RiskBinomial(1,Variables!D$16/100),0)</f>
        <v>0</v>
      </c>
    </row>
    <row r="82" spans="1:41" x14ac:dyDescent="0.35">
      <c r="A82" s="12">
        <v>53</v>
      </c>
      <c r="B82" s="17" cm="1">
        <f t="array" aca="1" ref="B82" ca="1">_xll.RiskExpon(Variables!M$8)</f>
        <v>9.5653866389093983E-2</v>
      </c>
      <c r="C82" s="18">
        <f t="shared" ca="1" si="0"/>
        <v>6034.9730727766446</v>
      </c>
      <c r="D82" s="22">
        <f t="shared" ca="1" si="1"/>
        <v>804.23661895503847</v>
      </c>
      <c r="E82" s="17" cm="1">
        <f t="array" aca="1" ref="E82" ca="1">_xll.RiskPert(Variables!J$10,Variables!K$10,Variables!L$10)</f>
        <v>42.624909620456584</v>
      </c>
      <c r="F82" s="1">
        <f t="shared" ca="1" si="2"/>
        <v>6839.2096917316831</v>
      </c>
      <c r="G82" s="1" cm="1">
        <f t="array" aca="1" ref="G82" ca="1">_xll.RiskUniform(Variables!J$12,Variables!L$12)</f>
        <v>55.723184669994019</v>
      </c>
      <c r="H82" s="18">
        <f t="shared" ca="1" si="3"/>
        <v>6894.9328764016773</v>
      </c>
      <c r="I82" s="22">
        <f t="shared" ca="1" si="4"/>
        <v>0</v>
      </c>
      <c r="J82" s="17">
        <f t="shared" ca="1" si="5"/>
        <v>6894.9328764016773</v>
      </c>
      <c r="K82" s="1" cm="1">
        <f t="array" aca="1" ref="K82" ca="1">_xll.RiskWeibull(Variables!J$14,Variables!K$14)</f>
        <v>77.81309367077624</v>
      </c>
      <c r="L82" s="18">
        <f t="shared" ca="1" si="6"/>
        <v>6972.7459700724539</v>
      </c>
      <c r="M82" s="22">
        <f t="shared" ca="1" si="7"/>
        <v>160.0201505452751</v>
      </c>
      <c r="N82" s="17" cm="1">
        <f t="array" aca="1" ref="N82" ca="1">_xll.RiskGamma(_xll.RiskSimtable(Variables!J$16:J$17),1/Variables!L$16)</f>
        <v>160.0201505452747</v>
      </c>
      <c r="O82" s="1">
        <f t="shared" ca="1" si="8"/>
        <v>7132.766120617729</v>
      </c>
      <c r="P82" s="1" cm="1">
        <f t="array" aca="1" ref="P82" ca="1">_xll.RiskUniform(Variables!J$19,Variables!L$19)</f>
        <v>21.313500786691112</v>
      </c>
      <c r="Q82" s="18">
        <f t="shared" ca="1" si="9"/>
        <v>7154.0796214044203</v>
      </c>
      <c r="R82" s="17">
        <f>IF(A82&lt;=(FLOOR(INT(Variables!D$10) / Variables!D$13, 1)*Variables!D$13),IF(R81=Variables!D$13,1,R81+1),"")</f>
        <v>5</v>
      </c>
      <c r="S82" s="22">
        <f t="shared" ca="1" si="10"/>
        <v>241.25628877833697</v>
      </c>
      <c r="T82" s="1">
        <f t="shared" ca="1" si="11"/>
        <v>7154.0796214044203</v>
      </c>
      <c r="U82" s="1">
        <f ca="1">IF(R82&lt;&gt;"",INDEX(T82:T189, MATCH(Variables!D$13,R82:R189,0))-T82,"")</f>
        <v>241.25628877833697</v>
      </c>
      <c r="V82" s="1">
        <f>IF(R82&lt;&gt;"",IF(MOD(R82,Variables!D$13)=0,Variables!D$15,0),"")</f>
        <v>0</v>
      </c>
      <c r="W82" s="1">
        <f>IF(R82&lt;&gt;"",IF(R82=Variables!D$13,T82+V82,0),"")</f>
        <v>0</v>
      </c>
      <c r="X82" s="18">
        <f ca="1">IF(R82&lt;&gt;"",INDEX(W82:W181,MATCH(Variables!D$13,R82:R181,0)),"")</f>
        <v>7515.3359101827573</v>
      </c>
      <c r="Y82" s="22">
        <f t="shared" ca="1" si="12"/>
        <v>194.89346911403572</v>
      </c>
      <c r="Z82" s="17" cm="1">
        <f t="array" ref="Z82">IF(R82&lt;&gt;"",IF(R82=1,_xll.RiskPert(Variables!J$21,Variables!K$21,Variables!L$21),0),"")</f>
        <v>0</v>
      </c>
      <c r="AA82" s="1">
        <f t="shared" ca="1" si="13"/>
        <v>7710.229379296793</v>
      </c>
      <c r="AB82" s="1" cm="1">
        <f t="array" aca="1" ref="AB82" ca="1">IF(R82&lt;&gt;"",_xll.RiskUniform(Variables!J$23,Variables!L$23),"")</f>
        <v>26.585092262847368</v>
      </c>
      <c r="AC82" s="18">
        <f t="shared" ca="1" si="14"/>
        <v>7736.81447155964</v>
      </c>
      <c r="AD82" s="26">
        <f ca="1">IF(R82&lt;&gt;"",IF(AC82&lt;Variables!D$9,AC82-C82,0),"")</f>
        <v>1701.8413987829954</v>
      </c>
      <c r="AE82" s="26">
        <f ca="1">IF(R82&lt;&gt;"",IF(AC82&lt;Variables!D$9,D82,0),"")</f>
        <v>804.23661895503847</v>
      </c>
      <c r="AF82" s="26">
        <f ca="1">IF(R82&lt;&gt;"",IF(AC82&lt;Variables!D$9,I82,0),"")</f>
        <v>0</v>
      </c>
      <c r="AG82" s="26">
        <f ca="1">IF(R82&lt;&gt;"",IF(AC82&lt;Variables!D$9,M82,0),"")</f>
        <v>160.0201505452751</v>
      </c>
      <c r="AH82" s="26">
        <f ca="1">IF(R82&lt;&gt;"",IF(AC82&lt;Variables!D$9,S82,0),"")</f>
        <v>241.25628877833697</v>
      </c>
      <c r="AI82" s="26">
        <f ca="1">IF(R82&lt;&gt;"",IF(AC82&lt;Variables!D$9,Y82,0),"")</f>
        <v>194.89346911403572</v>
      </c>
      <c r="AJ82" s="24">
        <f t="shared" ca="1" si="15"/>
        <v>1400.4065273926863</v>
      </c>
      <c r="AK82" s="26">
        <f t="shared" ca="1" si="16"/>
        <v>28.364023313049923</v>
      </c>
      <c r="AL82" s="24">
        <f t="shared" ca="1" si="17"/>
        <v>0</v>
      </c>
      <c r="AM82" s="104">
        <f ca="1">IF(AND(R82&lt;"",AC82&lt;Variables!D$9),AC82/(7*24*60),"")</f>
        <v>0.7675411182102817</v>
      </c>
      <c r="AN82" s="18">
        <f t="shared" ca="1" si="18"/>
        <v>1</v>
      </c>
      <c r="AO82" s="24" cm="1">
        <f t="array" aca="1" ref="AO82" ca="1">IF(R82&lt;&gt;"",_xll.RiskBinomial(1,Variables!D$16/100),0)</f>
        <v>0</v>
      </c>
    </row>
    <row r="83" spans="1:41" x14ac:dyDescent="0.35">
      <c r="A83" s="12">
        <v>54</v>
      </c>
      <c r="B83" s="17" cm="1">
        <f t="array" aca="1" ref="B83" ca="1">_xll.RiskExpon(Variables!M$8)</f>
        <v>124.32864292628221</v>
      </c>
      <c r="C83" s="18">
        <f t="shared" ca="1" si="0"/>
        <v>6159.3017157029271</v>
      </c>
      <c r="D83" s="22">
        <f t="shared" ca="1" si="1"/>
        <v>783.56216327029779</v>
      </c>
      <c r="E83" s="17" cm="1">
        <f t="array" aca="1" ref="E83" ca="1">_xll.RiskPert(Variables!J$10,Variables!K$10,Variables!L$10)</f>
        <v>47.931002571547992</v>
      </c>
      <c r="F83" s="1">
        <f t="shared" ca="1" si="2"/>
        <v>6942.8638789732249</v>
      </c>
      <c r="G83" s="1" cm="1">
        <f t="array" aca="1" ref="G83" ca="1">_xll.RiskUniform(Variables!J$12,Variables!L$12)</f>
        <v>66.220767627712306</v>
      </c>
      <c r="H83" s="18">
        <f t="shared" ca="1" si="3"/>
        <v>7009.084646600937</v>
      </c>
      <c r="I83" s="22">
        <f t="shared" ca="1" si="4"/>
        <v>0</v>
      </c>
      <c r="J83" s="17">
        <f t="shared" ca="1" si="5"/>
        <v>7009.084646600937</v>
      </c>
      <c r="K83" s="1" cm="1">
        <f t="array" aca="1" ref="K83" ca="1">_xll.RiskWeibull(Variables!J$14,Variables!K$14)</f>
        <v>106.36583326516779</v>
      </c>
      <c r="L83" s="18">
        <f t="shared" ca="1" si="6"/>
        <v>7115.4504798661046</v>
      </c>
      <c r="M83" s="22">
        <f t="shared" ca="1" si="7"/>
        <v>86.766378273600822</v>
      </c>
      <c r="N83" s="17" cm="1">
        <f t="array" aca="1" ref="N83" ca="1">_xll.RiskGamma(_xll.RiskSimtable(Variables!J$16:J$17),1/Variables!L$16)</f>
        <v>86.766378273600694</v>
      </c>
      <c r="O83" s="1">
        <f t="shared" ca="1" si="8"/>
        <v>7202.2168581397054</v>
      </c>
      <c r="P83" s="1" cm="1">
        <f t="array" aca="1" ref="P83" ca="1">_xll.RiskUniform(Variables!J$19,Variables!L$19)</f>
        <v>19.949025047583959</v>
      </c>
      <c r="Q83" s="18">
        <f t="shared" ca="1" si="9"/>
        <v>7222.1658831872892</v>
      </c>
      <c r="R83" s="17">
        <f>IF(A83&lt;=(FLOOR(INT(Variables!D$10) / Variables!D$13, 1)*Variables!D$13),IF(R82=Variables!D$13,1,R82+1),"")</f>
        <v>6</v>
      </c>
      <c r="S83" s="22">
        <f t="shared" ca="1" si="10"/>
        <v>173.17002699546811</v>
      </c>
      <c r="T83" s="1">
        <f t="shared" ca="1" si="11"/>
        <v>7222.1658831872892</v>
      </c>
      <c r="U83" s="1">
        <f ca="1">IF(R83&lt;&gt;"",INDEX(T83:T190, MATCH(Variables!D$13,R83:R190,0))-T83,"")</f>
        <v>173.17002699546811</v>
      </c>
      <c r="V83" s="1">
        <f>IF(R83&lt;&gt;"",IF(MOD(R83,Variables!D$13)=0,Variables!D$15,0),"")</f>
        <v>0</v>
      </c>
      <c r="W83" s="1">
        <f>IF(R83&lt;&gt;"",IF(R83=Variables!D$13,T83+V83,0),"")</f>
        <v>0</v>
      </c>
      <c r="X83" s="18">
        <f ca="1">IF(R83&lt;&gt;"",INDEX(W83:W182,MATCH(Variables!D$13,R83:R182,0)),"")</f>
        <v>7515.3359101827573</v>
      </c>
      <c r="Y83" s="22">
        <f t="shared" ca="1" si="12"/>
        <v>221.47856137688268</v>
      </c>
      <c r="Z83" s="17" cm="1">
        <f t="array" ref="Z83">IF(R83&lt;&gt;"",IF(R83=1,_xll.RiskPert(Variables!J$21,Variables!K$21,Variables!L$21),0),"")</f>
        <v>0</v>
      </c>
      <c r="AA83" s="1">
        <f t="shared" ca="1" si="13"/>
        <v>7736.81447155964</v>
      </c>
      <c r="AB83" s="1" cm="1">
        <f t="array" aca="1" ref="AB83" ca="1">IF(R83&lt;&gt;"",_xll.RiskUniform(Variables!J$23,Variables!L$23),"")</f>
        <v>26.496559936394238</v>
      </c>
      <c r="AC83" s="18">
        <f t="shared" ca="1" si="14"/>
        <v>7763.311031496034</v>
      </c>
      <c r="AD83" s="26">
        <f ca="1">IF(R83&lt;&gt;"",IF(AC83&lt;Variables!D$9,AC83-C83,0),"")</f>
        <v>1604.0093157931069</v>
      </c>
      <c r="AE83" s="26">
        <f ca="1">IF(R83&lt;&gt;"",IF(AC83&lt;Variables!D$9,D83,0),"")</f>
        <v>783.56216327029779</v>
      </c>
      <c r="AF83" s="26">
        <f ca="1">IF(R83&lt;&gt;"",IF(AC83&lt;Variables!D$9,I83,0),"")</f>
        <v>0</v>
      </c>
      <c r="AG83" s="26">
        <f ca="1">IF(R83&lt;&gt;"",IF(AC83&lt;Variables!D$9,M83,0),"")</f>
        <v>86.766378273600822</v>
      </c>
      <c r="AH83" s="26">
        <f ca="1">IF(R83&lt;&gt;"",IF(AC83&lt;Variables!D$9,S83,0),"")</f>
        <v>173.17002699546811</v>
      </c>
      <c r="AI83" s="26">
        <f ca="1">IF(R83&lt;&gt;"",IF(AC83&lt;Variables!D$9,Y83,0),"")</f>
        <v>221.47856137688268</v>
      </c>
      <c r="AJ83" s="24">
        <f t="shared" ca="1" si="15"/>
        <v>1264.9771299162494</v>
      </c>
      <c r="AK83" s="26">
        <f t="shared" ca="1" si="16"/>
        <v>26.733488596551783</v>
      </c>
      <c r="AL83" s="24">
        <f t="shared" ca="1" si="17"/>
        <v>0</v>
      </c>
      <c r="AM83" s="104">
        <f ca="1">IF(AND(R83&lt;"",AC83&lt;Variables!D$9),AC83/(7*24*60),"")</f>
        <v>0.77016974518809866</v>
      </c>
      <c r="AN83" s="18">
        <f t="shared" ca="1" si="18"/>
        <v>1</v>
      </c>
      <c r="AO83" s="24" cm="1">
        <f t="array" aca="1" ref="AO83" ca="1">IF(R83&lt;&gt;"",_xll.RiskBinomial(1,Variables!D$16/100),0)</f>
        <v>0</v>
      </c>
    </row>
    <row r="84" spans="1:41" x14ac:dyDescent="0.35">
      <c r="A84" s="12">
        <v>55</v>
      </c>
      <c r="B84" s="17" cm="1">
        <f t="array" aca="1" ref="B84" ca="1">_xll.RiskExpon(Variables!M$8)</f>
        <v>188.15283418164273</v>
      </c>
      <c r="C84" s="18">
        <f t="shared" ca="1" si="0"/>
        <v>6347.45454988457</v>
      </c>
      <c r="D84" s="22">
        <f t="shared" ca="1" si="1"/>
        <v>709.08882340237687</v>
      </c>
      <c r="E84" s="17" cm="1">
        <f t="array" aca="1" ref="E84" ca="1">_xll.RiskPert(Variables!J$10,Variables!K$10,Variables!L$10)</f>
        <v>47.458726686010138</v>
      </c>
      <c r="F84" s="1">
        <f t="shared" ca="1" si="2"/>
        <v>7056.5433732869469</v>
      </c>
      <c r="G84" s="1" cm="1">
        <f t="array" aca="1" ref="G84" ca="1">_xll.RiskUniform(Variables!J$12,Variables!L$12)</f>
        <v>50.927656503662433</v>
      </c>
      <c r="H84" s="18">
        <f t="shared" ca="1" si="3"/>
        <v>7107.4710297906095</v>
      </c>
      <c r="I84" s="22">
        <f t="shared" ca="1" si="4"/>
        <v>0</v>
      </c>
      <c r="J84" s="17">
        <f t="shared" ca="1" si="5"/>
        <v>7107.4710297906095</v>
      </c>
      <c r="K84" s="1" cm="1">
        <f t="array" aca="1" ref="K84" ca="1">_xll.RiskWeibull(Variables!J$14,Variables!K$14)</f>
        <v>112.54997242475142</v>
      </c>
      <c r="L84" s="18">
        <f t="shared" ca="1" si="6"/>
        <v>7220.0210022153606</v>
      </c>
      <c r="M84" s="22">
        <f t="shared" ca="1" si="7"/>
        <v>129.1822738692299</v>
      </c>
      <c r="N84" s="17" cm="1">
        <f t="array" aca="1" ref="N84" ca="1">_xll.RiskGamma(_xll.RiskSimtable(Variables!J$16:J$17),1/Variables!L$16)</f>
        <v>129.18227386923007</v>
      </c>
      <c r="O84" s="1">
        <f t="shared" ca="1" si="8"/>
        <v>7349.2032760845905</v>
      </c>
      <c r="P84" s="1" cm="1">
        <f t="array" aca="1" ref="P84" ca="1">_xll.RiskUniform(Variables!J$19,Variables!L$19)</f>
        <v>19.586563820080183</v>
      </c>
      <c r="Q84" s="18">
        <f t="shared" ca="1" si="9"/>
        <v>7368.7898399046708</v>
      </c>
      <c r="R84" s="17">
        <f>IF(A84&lt;=(FLOOR(INT(Variables!D$10) / Variables!D$13, 1)*Variables!D$13),IF(R83=Variables!D$13,1,R83+1),"")</f>
        <v>7</v>
      </c>
      <c r="S84" s="22">
        <f t="shared" ca="1" si="10"/>
        <v>26.546070278086518</v>
      </c>
      <c r="T84" s="1">
        <f t="shared" ca="1" si="11"/>
        <v>7368.7898399046708</v>
      </c>
      <c r="U84" s="1">
        <f ca="1">IF(R84&lt;&gt;"",INDEX(T84:T191, MATCH(Variables!D$13,R84:R191,0))-T84,"")</f>
        <v>26.546070278086518</v>
      </c>
      <c r="V84" s="1">
        <f>IF(R84&lt;&gt;"",IF(MOD(R84,Variables!D$13)=0,Variables!D$15,0),"")</f>
        <v>0</v>
      </c>
      <c r="W84" s="1">
        <f>IF(R84&lt;&gt;"",IF(R84=Variables!D$13,T84+V84,0),"")</f>
        <v>0</v>
      </c>
      <c r="X84" s="18">
        <f ca="1">IF(R84&lt;&gt;"",INDEX(W84:W183,MATCH(Variables!D$13,R84:R183,0)),"")</f>
        <v>7515.3359101827573</v>
      </c>
      <c r="Y84" s="22">
        <f t="shared" ca="1" si="12"/>
        <v>247.97512131327676</v>
      </c>
      <c r="Z84" s="17" cm="1">
        <f t="array" ref="Z84">IF(R84&lt;&gt;"",IF(R84=1,_xll.RiskPert(Variables!J$21,Variables!K$21,Variables!L$21),0),"")</f>
        <v>0</v>
      </c>
      <c r="AA84" s="1">
        <f t="shared" ca="1" si="13"/>
        <v>7763.311031496034</v>
      </c>
      <c r="AB84" s="1" cm="1">
        <f t="array" aca="1" ref="AB84" ca="1">IF(R84&lt;&gt;"",_xll.RiskUniform(Variables!J$23,Variables!L$23),"")</f>
        <v>22.769466093220473</v>
      </c>
      <c r="AC84" s="18">
        <f t="shared" ca="1" si="14"/>
        <v>7786.0804975892543</v>
      </c>
      <c r="AD84" s="26">
        <f ca="1">IF(R84&lt;&gt;"",IF(AC84&lt;Variables!D$9,AC84-C84,0),"")</f>
        <v>1438.6259477046842</v>
      </c>
      <c r="AE84" s="26">
        <f ca="1">IF(R84&lt;&gt;"",IF(AC84&lt;Variables!D$9,D84,0),"")</f>
        <v>709.08882340237687</v>
      </c>
      <c r="AF84" s="26">
        <f ca="1">IF(R84&lt;&gt;"",IF(AC84&lt;Variables!D$9,I84,0),"")</f>
        <v>0</v>
      </c>
      <c r="AG84" s="26">
        <f ca="1">IF(R84&lt;&gt;"",IF(AC84&lt;Variables!D$9,M84,0),"")</f>
        <v>129.1822738692299</v>
      </c>
      <c r="AH84" s="26">
        <f ca="1">IF(R84&lt;&gt;"",IF(AC84&lt;Variables!D$9,S84,0),"")</f>
        <v>26.546070278086518</v>
      </c>
      <c r="AI84" s="26">
        <f ca="1">IF(R84&lt;&gt;"",IF(AC84&lt;Variables!D$9,Y84,0),"")</f>
        <v>247.97512131327676</v>
      </c>
      <c r="AJ84" s="24">
        <f t="shared" ca="1" si="15"/>
        <v>1112.7922888629701</v>
      </c>
      <c r="AK84" s="26">
        <f t="shared" ca="1" si="16"/>
        <v>23.977099128411403</v>
      </c>
      <c r="AL84" s="24">
        <f t="shared" ca="1" si="17"/>
        <v>1</v>
      </c>
      <c r="AM84" s="104">
        <f ca="1">IF(AND(R84&lt;"",AC84&lt;Variables!D$9),AC84/(7*24*60),"")</f>
        <v>0.77242862079258479</v>
      </c>
      <c r="AN84" s="18">
        <f t="shared" ca="1" si="18"/>
        <v>1</v>
      </c>
      <c r="AO84" s="24" cm="1">
        <f t="array" aca="1" ref="AO84" ca="1">IF(R84&lt;&gt;"",_xll.RiskBinomial(1,Variables!D$16/100),0)</f>
        <v>0</v>
      </c>
    </row>
    <row r="85" spans="1:41" x14ac:dyDescent="0.35">
      <c r="A85" s="12">
        <v>56</v>
      </c>
      <c r="B85" s="17" cm="1">
        <f t="array" aca="1" ref="B85" ca="1">_xll.RiskExpon(Variables!M$8)</f>
        <v>23.146211976285947</v>
      </c>
      <c r="C85" s="18">
        <f t="shared" ca="1" si="0"/>
        <v>6370.6007618608564</v>
      </c>
      <c r="D85" s="22">
        <f t="shared" ca="1" si="1"/>
        <v>787.81450856397169</v>
      </c>
      <c r="E85" s="17" cm="1">
        <f t="array" aca="1" ref="E85" ca="1">_xll.RiskPert(Variables!J$10,Variables!K$10,Variables!L$10)</f>
        <v>50.944240634218232</v>
      </c>
      <c r="F85" s="1">
        <f t="shared" ca="1" si="2"/>
        <v>7158.4152704248281</v>
      </c>
      <c r="G85" s="1" cm="1">
        <f t="array" aca="1" ref="G85" ca="1">_xll.RiskUniform(Variables!J$12,Variables!L$12)</f>
        <v>61.519344672706453</v>
      </c>
      <c r="H85" s="18">
        <f t="shared" ca="1" si="3"/>
        <v>7219.9346150975343</v>
      </c>
      <c r="I85" s="22">
        <f t="shared" ca="1" si="4"/>
        <v>0</v>
      </c>
      <c r="J85" s="17">
        <f t="shared" ca="1" si="5"/>
        <v>7219.9346150975343</v>
      </c>
      <c r="K85" s="1" cm="1">
        <f t="array" aca="1" ref="K85" ca="1">_xll.RiskWeibull(Variables!J$14,Variables!K$14)</f>
        <v>106.97958648278278</v>
      </c>
      <c r="L85" s="18">
        <f t="shared" ca="1" si="6"/>
        <v>7326.9142015803172</v>
      </c>
      <c r="M85" s="22">
        <f t="shared" ca="1" si="7"/>
        <v>50.795186876686785</v>
      </c>
      <c r="N85" s="17" cm="1">
        <f t="array" aca="1" ref="N85" ca="1">_xll.RiskGamma(_xll.RiskSimtable(Variables!J$16:J$17),1/Variables!L$16)</f>
        <v>50.795186876687112</v>
      </c>
      <c r="O85" s="1">
        <f t="shared" ca="1" si="8"/>
        <v>7377.709388457004</v>
      </c>
      <c r="P85" s="1" cm="1">
        <f t="array" aca="1" ref="P85" ca="1">_xll.RiskUniform(Variables!J$19,Variables!L$19)</f>
        <v>17.626521725753307</v>
      </c>
      <c r="Q85" s="18">
        <f t="shared" ca="1" si="9"/>
        <v>7395.3359101827573</v>
      </c>
      <c r="R85" s="17">
        <f>IF(A85&lt;=(FLOOR(INT(Variables!D$10) / Variables!D$13, 1)*Variables!D$13),IF(R84=Variables!D$13,1,R84+1),"")</f>
        <v>8</v>
      </c>
      <c r="S85" s="22">
        <f t="shared" ca="1" si="10"/>
        <v>0</v>
      </c>
      <c r="T85" s="1">
        <f t="shared" ca="1" si="11"/>
        <v>7395.3359101827573</v>
      </c>
      <c r="U85" s="1">
        <f ca="1">IF(R85&lt;&gt;"",INDEX(T85:T192, MATCH(Variables!D$13,R85:R192,0))-T85,"")</f>
        <v>0</v>
      </c>
      <c r="V85" s="1">
        <f>IF(R85&lt;&gt;"",IF(MOD(R85,Variables!D$13)=0,Variables!D$15,0),"")</f>
        <v>120</v>
      </c>
      <c r="W85" s="1">
        <f ca="1">IF(R85&lt;&gt;"",IF(R85=Variables!D$13,T85+V85,0),"")</f>
        <v>7515.3359101827573</v>
      </c>
      <c r="X85" s="18">
        <f ca="1">IF(R85&lt;&gt;"",INDEX(W85:W184,MATCH(Variables!D$13,R85:R184,0)),"")</f>
        <v>7515.3359101827573</v>
      </c>
      <c r="Y85" s="22">
        <f t="shared" ca="1" si="12"/>
        <v>270.74458740649698</v>
      </c>
      <c r="Z85" s="17" cm="1">
        <f t="array" ref="Z85">IF(R85&lt;&gt;"",IF(R85=1,_xll.RiskPert(Variables!J$21,Variables!K$21,Variables!L$21),0),"")</f>
        <v>0</v>
      </c>
      <c r="AA85" s="1">
        <f t="shared" ca="1" si="13"/>
        <v>7786.0804975892543</v>
      </c>
      <c r="AB85" s="1" cm="1">
        <f t="array" aca="1" ref="AB85" ca="1">IF(R85&lt;&gt;"",_xll.RiskUniform(Variables!J$23,Variables!L$23),"")</f>
        <v>24.440662581948292</v>
      </c>
      <c r="AC85" s="18">
        <f t="shared" ca="1" si="14"/>
        <v>7810.5211601712026</v>
      </c>
      <c r="AD85" s="26">
        <f ca="1">IF(R85&lt;&gt;"",IF(AC85&lt;Variables!D$9,AC85-C85,0),"")</f>
        <v>1439.9203983103462</v>
      </c>
      <c r="AE85" s="26">
        <f ca="1">IF(R85&lt;&gt;"",IF(AC85&lt;Variables!D$9,D85,0),"")</f>
        <v>787.81450856397169</v>
      </c>
      <c r="AF85" s="26">
        <f ca="1">IF(R85&lt;&gt;"",IF(AC85&lt;Variables!D$9,I85,0),"")</f>
        <v>0</v>
      </c>
      <c r="AG85" s="26">
        <f ca="1">IF(R85&lt;&gt;"",IF(AC85&lt;Variables!D$9,M85,0),"")</f>
        <v>50.795186876686785</v>
      </c>
      <c r="AH85" s="26">
        <f ca="1">IF(R85&lt;&gt;"",IF(AC85&lt;Variables!D$9,S85,0),"")</f>
        <v>0</v>
      </c>
      <c r="AI85" s="26">
        <f ca="1">IF(R85&lt;&gt;"",IF(AC85&lt;Variables!D$9,Y85,0),"")</f>
        <v>270.74458740649698</v>
      </c>
      <c r="AJ85" s="24">
        <f t="shared" ca="1" si="15"/>
        <v>1109.3542828471554</v>
      </c>
      <c r="AK85" s="26">
        <f t="shared" ca="1" si="16"/>
        <v>23.998673305172435</v>
      </c>
      <c r="AL85" s="24">
        <f t="shared" ca="1" si="17"/>
        <v>1</v>
      </c>
      <c r="AM85" s="104">
        <f ca="1">IF(AND(R85&lt;"",AC85&lt;Variables!D$9),AC85/(7*24*60),"")</f>
        <v>0.77485328969952405</v>
      </c>
      <c r="AN85" s="18">
        <f t="shared" ca="1" si="18"/>
        <v>1</v>
      </c>
      <c r="AO85" s="24" cm="1">
        <f t="array" aca="1" ref="AO85" ca="1">IF(R85&lt;&gt;"",_xll.RiskBinomial(1,Variables!D$16/100),0)</f>
        <v>1</v>
      </c>
    </row>
    <row r="86" spans="1:41" x14ac:dyDescent="0.35">
      <c r="A86" s="12">
        <v>57</v>
      </c>
      <c r="B86" s="17" cm="1">
        <f t="array" aca="1" ref="B86" ca="1">_xll.RiskExpon(Variables!M$8)</f>
        <v>151.85755872052704</v>
      </c>
      <c r="C86" s="18">
        <f t="shared" ca="1" si="0"/>
        <v>6522.4583205813833</v>
      </c>
      <c r="D86" s="22">
        <f t="shared" ca="1" si="1"/>
        <v>740.99684382311625</v>
      </c>
      <c r="E86" s="17" cm="1">
        <f t="array" aca="1" ref="E86" ca="1">_xll.RiskPert(Variables!J$10,Variables!K$10,Variables!L$10)</f>
        <v>43.520549306965634</v>
      </c>
      <c r="F86" s="1">
        <f t="shared" ca="1" si="2"/>
        <v>7263.4551644044996</v>
      </c>
      <c r="G86" s="1" cm="1">
        <f t="array" aca="1" ref="G86" ca="1">_xll.RiskUniform(Variables!J$12,Variables!L$12)</f>
        <v>55.476973715855529</v>
      </c>
      <c r="H86" s="18">
        <f t="shared" ca="1" si="3"/>
        <v>7318.9321381203554</v>
      </c>
      <c r="I86" s="22">
        <f t="shared" ca="1" si="4"/>
        <v>0</v>
      </c>
      <c r="J86" s="17">
        <f t="shared" ca="1" si="5"/>
        <v>7318.9321381203554</v>
      </c>
      <c r="K86" s="1" cm="1">
        <f t="array" aca="1" ref="K86" ca="1">_xll.RiskWeibull(Variables!J$14,Variables!K$14)</f>
        <v>82.800438418956929</v>
      </c>
      <c r="L86" s="18">
        <f t="shared" ca="1" si="6"/>
        <v>7401.7325765393125</v>
      </c>
      <c r="M86" s="22">
        <f t="shared" ca="1" si="7"/>
        <v>87.072921727090034</v>
      </c>
      <c r="N86" s="17" cm="1">
        <f t="array" aca="1" ref="N86" ca="1">_xll.RiskGamma(_xll.RiskSimtable(Variables!J$16:J$17),1/Variables!L$16)</f>
        <v>87.072921727090346</v>
      </c>
      <c r="O86" s="1">
        <f t="shared" ca="1" si="8"/>
        <v>7488.8054982664025</v>
      </c>
      <c r="P86" s="1" cm="1">
        <f t="array" aca="1" ref="P86" ca="1">_xll.RiskUniform(Variables!J$19,Variables!L$19)</f>
        <v>22.859745761518148</v>
      </c>
      <c r="Q86" s="18">
        <f t="shared" ca="1" si="9"/>
        <v>7511.6652440279204</v>
      </c>
      <c r="R86" s="17">
        <f>IF(A86&lt;=(FLOOR(INT(Variables!D$10) / Variables!D$13, 1)*Variables!D$13),IF(R85=Variables!D$13,1,R85+1),"")</f>
        <v>1</v>
      </c>
      <c r="S86" s="22">
        <f t="shared" ca="1" si="10"/>
        <v>775.96043738867684</v>
      </c>
      <c r="T86" s="1">
        <f t="shared" ca="1" si="11"/>
        <v>7515.3359101827573</v>
      </c>
      <c r="U86" s="1">
        <f ca="1">IF(R86&lt;&gt;"",INDEX(T86:T193, MATCH(Variables!D$13,R86:R193,0))-T86,"")</f>
        <v>772.28977123383993</v>
      </c>
      <c r="V86" s="1">
        <f>IF(R86&lt;&gt;"",IF(MOD(R86,Variables!D$13)=0,Variables!D$15,0),"")</f>
        <v>0</v>
      </c>
      <c r="W86" s="1">
        <f>IF(R86&lt;&gt;"",IF(R86=Variables!D$13,T86+V86,0),"")</f>
        <v>0</v>
      </c>
      <c r="X86" s="18">
        <f ca="1">IF(R86&lt;&gt;"",INDEX(W86:W185,MATCH(Variables!D$13,R86:R185,0)),"")</f>
        <v>8407.6256814165972</v>
      </c>
      <c r="Y86" s="22">
        <f t="shared" ca="1" si="12"/>
        <v>97.960671796821771</v>
      </c>
      <c r="Z86" s="17" cm="1">
        <f t="array" aca="1" ref="Z86" ca="1">IF(R86&lt;&gt;"",IF(R86=1,_xll.RiskPert(Variables!J$21,Variables!K$21,Variables!L$21),0),"")</f>
        <v>97.96067179682197</v>
      </c>
      <c r="AA86" s="1">
        <f t="shared" ca="1" si="13"/>
        <v>8505.586353213419</v>
      </c>
      <c r="AB86" s="1" cm="1">
        <f t="array" aca="1" ref="AB86" ca="1">IF(R86&lt;&gt;"",_xll.RiskUniform(Variables!J$23,Variables!L$23),"")</f>
        <v>29.878010050481464</v>
      </c>
      <c r="AC86" s="18">
        <f t="shared" ca="1" si="14"/>
        <v>8535.4643632638999</v>
      </c>
      <c r="AD86" s="26">
        <f ca="1">IF(R86&lt;&gt;"",IF(AC86&lt;Variables!D$9,AC86-C86,0),"")</f>
        <v>2013.0060426825166</v>
      </c>
      <c r="AE86" s="26">
        <f ca="1">IF(R86&lt;&gt;"",IF(AC86&lt;Variables!D$9,D86,0),"")</f>
        <v>740.99684382311625</v>
      </c>
      <c r="AF86" s="26">
        <f ca="1">IF(R86&lt;&gt;"",IF(AC86&lt;Variables!D$9,I86,0),"")</f>
        <v>0</v>
      </c>
      <c r="AG86" s="26">
        <f ca="1">IF(R86&lt;&gt;"",IF(AC86&lt;Variables!D$9,M86,0),"")</f>
        <v>87.072921727090034</v>
      </c>
      <c r="AH86" s="26">
        <f ca="1">IF(R86&lt;&gt;"",IF(AC86&lt;Variables!D$9,S86,0),"")</f>
        <v>775.96043738867684</v>
      </c>
      <c r="AI86" s="26">
        <f ca="1">IF(R86&lt;&gt;"",IF(AC86&lt;Variables!D$9,Y86,0),"")</f>
        <v>97.960671796821771</v>
      </c>
      <c r="AJ86" s="24">
        <f t="shared" ca="1" si="15"/>
        <v>1701.9908747357049</v>
      </c>
      <c r="AK86" s="26">
        <f t="shared" ca="1" si="16"/>
        <v>33.550100711375279</v>
      </c>
      <c r="AL86" s="24">
        <f t="shared" ca="1" si="17"/>
        <v>0</v>
      </c>
      <c r="AM86" s="104">
        <f ca="1">IF(AND(R86&lt;"",AC86&lt;Variables!D$9),AC86/(7*24*60),"")</f>
        <v>0.84677225826030755</v>
      </c>
      <c r="AN86" s="18">
        <f t="shared" ca="1" si="18"/>
        <v>1</v>
      </c>
      <c r="AO86" s="24" cm="1">
        <f t="array" aca="1" ref="AO86" ca="1">IF(R86&lt;&gt;"",_xll.RiskBinomial(1,Variables!D$16/100),0)</f>
        <v>0</v>
      </c>
    </row>
    <row r="87" spans="1:41" x14ac:dyDescent="0.35">
      <c r="A87" s="12">
        <v>58</v>
      </c>
      <c r="B87" s="17" cm="1">
        <f t="array" aca="1" ref="B87" ca="1">_xll.RiskExpon(Variables!M$8)</f>
        <v>119.01062726231694</v>
      </c>
      <c r="C87" s="18">
        <f t="shared" ca="1" si="0"/>
        <v>6641.4689478437003</v>
      </c>
      <c r="D87" s="22">
        <f t="shared" ca="1" si="1"/>
        <v>722.25682432330268</v>
      </c>
      <c r="E87" s="17" cm="1">
        <f t="array" aca="1" ref="E87" ca="1">_xll.RiskPert(Variables!J$10,Variables!K$10,Variables!L$10)</f>
        <v>44.793634046647497</v>
      </c>
      <c r="F87" s="1">
        <f t="shared" ca="1" si="2"/>
        <v>7363.725772167003</v>
      </c>
      <c r="G87" s="1" cm="1">
        <f t="array" aca="1" ref="G87" ca="1">_xll.RiskUniform(Variables!J$12,Variables!L$12)</f>
        <v>65.437428434727209</v>
      </c>
      <c r="H87" s="18">
        <f t="shared" ca="1" si="3"/>
        <v>7429.1632006017298</v>
      </c>
      <c r="I87" s="22">
        <f t="shared" ca="1" si="4"/>
        <v>0</v>
      </c>
      <c r="J87" s="17">
        <f t="shared" ca="1" si="5"/>
        <v>7429.1632006017298</v>
      </c>
      <c r="K87" s="1" cm="1">
        <f t="array" aca="1" ref="K87" ca="1">_xll.RiskWeibull(Variables!J$14,Variables!K$14)</f>
        <v>122.72997618348481</v>
      </c>
      <c r="L87" s="18">
        <f t="shared" ca="1" si="6"/>
        <v>7551.8931767852146</v>
      </c>
      <c r="M87" s="22">
        <f t="shared" ca="1" si="7"/>
        <v>112.69833197216394</v>
      </c>
      <c r="N87" s="17" cm="1">
        <f t="array" aca="1" ref="N87" ca="1">_xll.RiskGamma(_xll.RiskSimtable(Variables!J$16:J$17),1/Variables!L$16)</f>
        <v>112.69833197216424</v>
      </c>
      <c r="O87" s="1">
        <f t="shared" ca="1" si="8"/>
        <v>7664.5915087573785</v>
      </c>
      <c r="P87" s="1" cm="1">
        <f t="array" aca="1" ref="P87" ca="1">_xll.RiskUniform(Variables!J$19,Variables!L$19)</f>
        <v>19.212868899957403</v>
      </c>
      <c r="Q87" s="18">
        <f t="shared" ca="1" si="9"/>
        <v>7683.8043776573359</v>
      </c>
      <c r="R87" s="17">
        <f>IF(A87&lt;=(FLOOR(INT(Variables!D$10) / Variables!D$13, 1)*Variables!D$13),IF(R86=Variables!D$13,1,R86+1),"")</f>
        <v>2</v>
      </c>
      <c r="S87" s="22">
        <f t="shared" ca="1" si="10"/>
        <v>603.82130375926135</v>
      </c>
      <c r="T87" s="1">
        <f t="shared" ca="1" si="11"/>
        <v>7683.8043776573359</v>
      </c>
      <c r="U87" s="1">
        <f ca="1">IF(R87&lt;&gt;"",INDEX(T87:T194, MATCH(Variables!D$13,R87:R194,0))-T87,"")</f>
        <v>603.82130375926135</v>
      </c>
      <c r="V87" s="1">
        <f>IF(R87&lt;&gt;"",IF(MOD(R87,Variables!D$13)=0,Variables!D$15,0),"")</f>
        <v>0</v>
      </c>
      <c r="W87" s="1">
        <f>IF(R87&lt;&gt;"",IF(R87=Variables!D$13,T87+V87,0),"")</f>
        <v>0</v>
      </c>
      <c r="X87" s="18">
        <f ca="1">IF(R87&lt;&gt;"",INDEX(W87:W186,MATCH(Variables!D$13,R87:R186,0)),"")</f>
        <v>8407.6256814165972</v>
      </c>
      <c r="Y87" s="22">
        <f t="shared" ca="1" si="12"/>
        <v>127.83868184730272</v>
      </c>
      <c r="Z87" s="17" cm="1">
        <f t="array" ref="Z87">IF(R87&lt;&gt;"",IF(R87=1,_xll.RiskPert(Variables!J$21,Variables!K$21,Variables!L$21),0),"")</f>
        <v>0</v>
      </c>
      <c r="AA87" s="1">
        <f t="shared" ca="1" si="13"/>
        <v>8535.4643632638999</v>
      </c>
      <c r="AB87" s="1" cm="1">
        <f t="array" aca="1" ref="AB87" ca="1">IF(R87&lt;&gt;"",_xll.RiskUniform(Variables!J$23,Variables!L$23),"")</f>
        <v>26.708671543170013</v>
      </c>
      <c r="AC87" s="18">
        <f t="shared" ca="1" si="14"/>
        <v>8562.1730348070705</v>
      </c>
      <c r="AD87" s="26">
        <f ca="1">IF(R87&lt;&gt;"",IF(AC87&lt;Variables!D$9,AC87-C87,0),"")</f>
        <v>1920.7040869633702</v>
      </c>
      <c r="AE87" s="26">
        <f ca="1">IF(R87&lt;&gt;"",IF(AC87&lt;Variables!D$9,D87,0),"")</f>
        <v>722.25682432330268</v>
      </c>
      <c r="AF87" s="26">
        <f ca="1">IF(R87&lt;&gt;"",IF(AC87&lt;Variables!D$9,I87,0),"")</f>
        <v>0</v>
      </c>
      <c r="AG87" s="26">
        <f ca="1">IF(R87&lt;&gt;"",IF(AC87&lt;Variables!D$9,M87,0),"")</f>
        <v>112.69833197216394</v>
      </c>
      <c r="AH87" s="26">
        <f ca="1">IF(R87&lt;&gt;"",IF(AC87&lt;Variables!D$9,S87,0),"")</f>
        <v>603.82130375926135</v>
      </c>
      <c r="AI87" s="26">
        <f ca="1">IF(R87&lt;&gt;"",IF(AC87&lt;Variables!D$9,Y87,0),"")</f>
        <v>127.83868184730272</v>
      </c>
      <c r="AJ87" s="24">
        <f t="shared" ca="1" si="15"/>
        <v>1566.6151419020307</v>
      </c>
      <c r="AK87" s="26">
        <f t="shared" ca="1" si="16"/>
        <v>32.011734782722833</v>
      </c>
      <c r="AL87" s="24">
        <f t="shared" ca="1" si="17"/>
        <v>0</v>
      </c>
      <c r="AM87" s="104">
        <f ca="1">IF(AND(R87&lt;"",AC87&lt;Variables!D$9),AC87/(7*24*60),"")</f>
        <v>0.84942192805625705</v>
      </c>
      <c r="AN87" s="18">
        <f t="shared" ca="1" si="18"/>
        <v>1</v>
      </c>
      <c r="AO87" s="24" cm="1">
        <f t="array" aca="1" ref="AO87" ca="1">IF(R87&lt;&gt;"",_xll.RiskBinomial(1,Variables!D$16/100),0)</f>
        <v>0</v>
      </c>
    </row>
    <row r="88" spans="1:41" x14ac:dyDescent="0.35">
      <c r="A88" s="12">
        <v>59</v>
      </c>
      <c r="B88" s="17" cm="1">
        <f t="array" aca="1" ref="B88" ca="1">_xll.RiskExpon(Variables!M$8)</f>
        <v>9.291767383683462</v>
      </c>
      <c r="C88" s="18">
        <f t="shared" ca="1" si="0"/>
        <v>6650.760715227384</v>
      </c>
      <c r="D88" s="22">
        <f t="shared" ca="1" si="1"/>
        <v>836.64951484999347</v>
      </c>
      <c r="E88" s="17" cm="1">
        <f t="array" aca="1" ref="E88" ca="1">_xll.RiskPert(Variables!J$10,Variables!K$10,Variables!L$10)</f>
        <v>58.247029475647572</v>
      </c>
      <c r="F88" s="1">
        <f t="shared" ca="1" si="2"/>
        <v>7487.4102300773775</v>
      </c>
      <c r="G88" s="1" cm="1">
        <f t="array" aca="1" ref="G88" ca="1">_xll.RiskUniform(Variables!J$12,Variables!L$12)</f>
        <v>53.877113079947733</v>
      </c>
      <c r="H88" s="18">
        <f t="shared" ca="1" si="3"/>
        <v>7541.2873431573253</v>
      </c>
      <c r="I88" s="22">
        <f t="shared" ca="1" si="4"/>
        <v>0</v>
      </c>
      <c r="J88" s="17">
        <f t="shared" ca="1" si="5"/>
        <v>7541.2873431573253</v>
      </c>
      <c r="K88" s="1" cm="1">
        <f t="array" aca="1" ref="K88" ca="1">_xll.RiskWeibull(Variables!J$14,Variables!K$14)</f>
        <v>93.772824151699268</v>
      </c>
      <c r="L88" s="18">
        <f t="shared" ca="1" si="6"/>
        <v>7635.0601673090241</v>
      </c>
      <c r="M88" s="22">
        <f t="shared" ca="1" si="7"/>
        <v>100.11736153596576</v>
      </c>
      <c r="N88" s="17" cm="1">
        <f t="array" aca="1" ref="N88" ca="1">_xll.RiskGamma(_xll.RiskSimtable(Variables!J$16:J$17),1/Variables!L$16)</f>
        <v>100.11736153596537</v>
      </c>
      <c r="O88" s="1">
        <f t="shared" ca="1" si="8"/>
        <v>7735.1775288449899</v>
      </c>
      <c r="P88" s="1" cm="1">
        <f t="array" aca="1" ref="P88" ca="1">_xll.RiskUniform(Variables!J$19,Variables!L$19)</f>
        <v>16.773583973803714</v>
      </c>
      <c r="Q88" s="18">
        <f t="shared" ca="1" si="9"/>
        <v>7751.9511128187933</v>
      </c>
      <c r="R88" s="17">
        <f>IF(A88&lt;=(FLOOR(INT(Variables!D$10) / Variables!D$13, 1)*Variables!D$13),IF(R87=Variables!D$13,1,R87+1),"")</f>
        <v>3</v>
      </c>
      <c r="S88" s="22">
        <f t="shared" ca="1" si="10"/>
        <v>535.67456859780395</v>
      </c>
      <c r="T88" s="1">
        <f t="shared" ca="1" si="11"/>
        <v>7751.9511128187933</v>
      </c>
      <c r="U88" s="1">
        <f ca="1">IF(R88&lt;&gt;"",INDEX(T88:T195, MATCH(Variables!D$13,R88:R195,0))-T88,"")</f>
        <v>535.67456859780395</v>
      </c>
      <c r="V88" s="1">
        <f>IF(R88&lt;&gt;"",IF(MOD(R88,Variables!D$13)=0,Variables!D$15,0),"")</f>
        <v>0</v>
      </c>
      <c r="W88" s="1">
        <f>IF(R88&lt;&gt;"",IF(R88=Variables!D$13,T88+V88,0),"")</f>
        <v>0</v>
      </c>
      <c r="X88" s="18">
        <f ca="1">IF(R88&lt;&gt;"",INDEX(W88:W187,MATCH(Variables!D$13,R88:R187,0)),"")</f>
        <v>8407.6256814165972</v>
      </c>
      <c r="Y88" s="22">
        <f t="shared" ca="1" si="12"/>
        <v>154.54735339047329</v>
      </c>
      <c r="Z88" s="17" cm="1">
        <f t="array" ref="Z88">IF(R88&lt;&gt;"",IF(R88=1,_xll.RiskPert(Variables!J$21,Variables!K$21,Variables!L$21),0),"")</f>
        <v>0</v>
      </c>
      <c r="AA88" s="1">
        <f t="shared" ca="1" si="13"/>
        <v>8562.1730348070705</v>
      </c>
      <c r="AB88" s="1" cm="1">
        <f t="array" aca="1" ref="AB88" ca="1">IF(R88&lt;&gt;"",_xll.RiskUniform(Variables!J$23,Variables!L$23),"")</f>
        <v>26.877059771696672</v>
      </c>
      <c r="AC88" s="18">
        <f t="shared" ca="1" si="14"/>
        <v>8589.050094578768</v>
      </c>
      <c r="AD88" s="26">
        <f ca="1">IF(R88&lt;&gt;"",IF(AC88&lt;Variables!D$9,AC88-C88,0),"")</f>
        <v>1938.289379351384</v>
      </c>
      <c r="AE88" s="26">
        <f ca="1">IF(R88&lt;&gt;"",IF(AC88&lt;Variables!D$9,D88,0),"")</f>
        <v>836.64951484999347</v>
      </c>
      <c r="AF88" s="26">
        <f ca="1">IF(R88&lt;&gt;"",IF(AC88&lt;Variables!D$9,I88,0),"")</f>
        <v>0</v>
      </c>
      <c r="AG88" s="26">
        <f ca="1">IF(R88&lt;&gt;"",IF(AC88&lt;Variables!D$9,M88,0),"")</f>
        <v>100.11736153596576</v>
      </c>
      <c r="AH88" s="26">
        <f ca="1">IF(R88&lt;&gt;"",IF(AC88&lt;Variables!D$9,S88,0),"")</f>
        <v>535.67456859780395</v>
      </c>
      <c r="AI88" s="26">
        <f ca="1">IF(R88&lt;&gt;"",IF(AC88&lt;Variables!D$9,Y88,0),"")</f>
        <v>154.54735339047329</v>
      </c>
      <c r="AJ88" s="24">
        <f t="shared" ca="1" si="15"/>
        <v>1626.9887983742365</v>
      </c>
      <c r="AK88" s="26">
        <f t="shared" ca="1" si="16"/>
        <v>32.304822989189731</v>
      </c>
      <c r="AL88" s="24">
        <f t="shared" ca="1" si="17"/>
        <v>0</v>
      </c>
      <c r="AM88" s="104">
        <f ca="1">IF(AND(R88&lt;"",AC88&lt;Variables!D$9),AC88/(7*24*60),"")</f>
        <v>0.85208830303360794</v>
      </c>
      <c r="AN88" s="18">
        <f t="shared" ca="1" si="18"/>
        <v>1</v>
      </c>
      <c r="AO88" s="24" cm="1">
        <f t="array" aca="1" ref="AO88" ca="1">IF(R88&lt;&gt;"",_xll.RiskBinomial(1,Variables!D$16/100),0)</f>
        <v>0</v>
      </c>
    </row>
    <row r="89" spans="1:41" x14ac:dyDescent="0.35">
      <c r="A89" s="12">
        <v>60</v>
      </c>
      <c r="B89" s="17" cm="1">
        <f t="array" aca="1" ref="B89" ca="1">_xll.RiskExpon(Variables!M$8)</f>
        <v>110.3402110755576</v>
      </c>
      <c r="C89" s="18">
        <f t="shared" ca="1" si="0"/>
        <v>6761.1009263029418</v>
      </c>
      <c r="D89" s="22">
        <f t="shared" ca="1" si="1"/>
        <v>827.20707873555693</v>
      </c>
      <c r="E89" s="17" cm="1">
        <f t="array" aca="1" ref="E89" ca="1">_xll.RiskPert(Variables!J$10,Variables!K$10,Variables!L$10)</f>
        <v>47.020661881173574</v>
      </c>
      <c r="F89" s="1">
        <f t="shared" ca="1" si="2"/>
        <v>7588.3080050384988</v>
      </c>
      <c r="G89" s="1" cm="1">
        <f t="array" aca="1" ref="G89" ca="1">_xll.RiskUniform(Variables!J$12,Variables!L$12)</f>
        <v>56.174818256624576</v>
      </c>
      <c r="H89" s="18">
        <f t="shared" ca="1" si="3"/>
        <v>7644.4828232951231</v>
      </c>
      <c r="I89" s="22">
        <f t="shared" ca="1" si="4"/>
        <v>0</v>
      </c>
      <c r="J89" s="17">
        <f t="shared" ca="1" si="5"/>
        <v>7644.4828232951231</v>
      </c>
      <c r="K89" s="1" cm="1">
        <f t="array" aca="1" ref="K89" ca="1">_xll.RiskWeibull(Variables!J$14,Variables!K$14)</f>
        <v>99.420958252217943</v>
      </c>
      <c r="L89" s="18">
        <f t="shared" ca="1" si="6"/>
        <v>7743.9037815473412</v>
      </c>
      <c r="M89" s="22">
        <f t="shared" ca="1" si="7"/>
        <v>146.41553795051095</v>
      </c>
      <c r="N89" s="17" cm="1">
        <f t="array" aca="1" ref="N89" ca="1">_xll.RiskGamma(_xll.RiskSimtable(Variables!J$16:J$17),1/Variables!L$16)</f>
        <v>146.41553795051104</v>
      </c>
      <c r="O89" s="1">
        <f t="shared" ca="1" si="8"/>
        <v>7890.3193194978521</v>
      </c>
      <c r="P89" s="1" cm="1">
        <f t="array" aca="1" ref="P89" ca="1">_xll.RiskUniform(Variables!J$19,Variables!L$19)</f>
        <v>17.440332236539149</v>
      </c>
      <c r="Q89" s="18">
        <f t="shared" ca="1" si="9"/>
        <v>7907.7596517343909</v>
      </c>
      <c r="R89" s="17">
        <f>IF(A89&lt;=(FLOOR(INT(Variables!D$10) / Variables!D$13, 1)*Variables!D$13),IF(R88=Variables!D$13,1,R88+1),"")</f>
        <v>4</v>
      </c>
      <c r="S89" s="22">
        <f t="shared" ca="1" si="10"/>
        <v>379.86602968220632</v>
      </c>
      <c r="T89" s="1">
        <f t="shared" ca="1" si="11"/>
        <v>7907.7596517343909</v>
      </c>
      <c r="U89" s="1">
        <f ca="1">IF(R89&lt;&gt;"",INDEX(T89:T196, MATCH(Variables!D$13,R89:R196,0))-T89,"")</f>
        <v>379.86602968220632</v>
      </c>
      <c r="V89" s="1">
        <f>IF(R89&lt;&gt;"",IF(MOD(R89,Variables!D$13)=0,Variables!D$15,0),"")</f>
        <v>0</v>
      </c>
      <c r="W89" s="1">
        <f>IF(R89&lt;&gt;"",IF(R89=Variables!D$13,T89+V89,0),"")</f>
        <v>0</v>
      </c>
      <c r="X89" s="18">
        <f ca="1">IF(R89&lt;&gt;"",INDEX(W89:W188,MATCH(Variables!D$13,R89:R188,0)),"")</f>
        <v>8407.6256814165972</v>
      </c>
      <c r="Y89" s="22">
        <f t="shared" ca="1" si="12"/>
        <v>181.42441316217082</v>
      </c>
      <c r="Z89" s="17" cm="1">
        <f t="array" ref="Z89">IF(R89&lt;&gt;"",IF(R89=1,_xll.RiskPert(Variables!J$21,Variables!K$21,Variables!L$21),0),"")</f>
        <v>0</v>
      </c>
      <c r="AA89" s="1">
        <f t="shared" ca="1" si="13"/>
        <v>8589.050094578768</v>
      </c>
      <c r="AB89" s="1" cm="1">
        <f t="array" aca="1" ref="AB89" ca="1">IF(R89&lt;&gt;"",_xll.RiskUniform(Variables!J$23,Variables!L$23),"")</f>
        <v>26.119867409040769</v>
      </c>
      <c r="AC89" s="18">
        <f t="shared" ca="1" si="14"/>
        <v>8615.1699619878091</v>
      </c>
      <c r="AD89" s="26">
        <f ca="1">IF(R89&lt;&gt;"",IF(AC89&lt;Variables!D$9,AC89-C89,0),"")</f>
        <v>1854.0690356848672</v>
      </c>
      <c r="AE89" s="26">
        <f ca="1">IF(R89&lt;&gt;"",IF(AC89&lt;Variables!D$9,D89,0),"")</f>
        <v>827.20707873555693</v>
      </c>
      <c r="AF89" s="26">
        <f ca="1">IF(R89&lt;&gt;"",IF(AC89&lt;Variables!D$9,I89,0),"")</f>
        <v>0</v>
      </c>
      <c r="AG89" s="26">
        <f ca="1">IF(R89&lt;&gt;"",IF(AC89&lt;Variables!D$9,M89,0),"")</f>
        <v>146.41553795051095</v>
      </c>
      <c r="AH89" s="26">
        <f ca="1">IF(R89&lt;&gt;"",IF(AC89&lt;Variables!D$9,S89,0),"")</f>
        <v>379.86602968220632</v>
      </c>
      <c r="AI89" s="26">
        <f ca="1">IF(R89&lt;&gt;"",IF(AC89&lt;Variables!D$9,Y89,0),"")</f>
        <v>181.42441316217082</v>
      </c>
      <c r="AJ89" s="24">
        <f t="shared" ca="1" si="15"/>
        <v>1534.913059530445</v>
      </c>
      <c r="AK89" s="26">
        <f t="shared" ca="1" si="16"/>
        <v>30.901150594747786</v>
      </c>
      <c r="AL89" s="24">
        <f t="shared" ca="1" si="17"/>
        <v>0</v>
      </c>
      <c r="AM89" s="104">
        <f ca="1">IF(AND(R89&lt;"",AC89&lt;Variables!D$9),AC89/(7*24*60),"")</f>
        <v>0.85467955972101284</v>
      </c>
      <c r="AN89" s="18">
        <f t="shared" ca="1" si="18"/>
        <v>1</v>
      </c>
      <c r="AO89" s="24" cm="1">
        <f t="array" aca="1" ref="AO89" ca="1">IF(R89&lt;&gt;"",_xll.RiskBinomial(1,Variables!D$16/100),0)</f>
        <v>0</v>
      </c>
    </row>
    <row r="90" spans="1:41" x14ac:dyDescent="0.35">
      <c r="A90" s="12">
        <v>61</v>
      </c>
      <c r="B90" s="17" cm="1">
        <f t="array" aca="1" ref="B90" ca="1">_xll.RiskExpon(Variables!M$8)</f>
        <v>34.878772952194026</v>
      </c>
      <c r="C90" s="18">
        <f t="shared" ca="1" si="0"/>
        <v>6795.9796992551355</v>
      </c>
      <c r="D90" s="22">
        <f t="shared" ca="1" si="1"/>
        <v>905.19871812641577</v>
      </c>
      <c r="E90" s="17" cm="1">
        <f t="array" aca="1" ref="E90" ca="1">_xll.RiskPert(Variables!J$10,Variables!K$10,Variables!L$10)</f>
        <v>56.695594086428386</v>
      </c>
      <c r="F90" s="1">
        <f t="shared" ca="1" si="2"/>
        <v>7701.1784173815513</v>
      </c>
      <c r="G90" s="1" cm="1">
        <f t="array" aca="1" ref="G90" ca="1">_xll.RiskUniform(Variables!J$12,Variables!L$12)</f>
        <v>55.143186674805037</v>
      </c>
      <c r="H90" s="18">
        <f t="shared" ca="1" si="3"/>
        <v>7756.3216040563566</v>
      </c>
      <c r="I90" s="22">
        <f t="shared" ca="1" si="4"/>
        <v>0</v>
      </c>
      <c r="J90" s="17">
        <f t="shared" ca="1" si="5"/>
        <v>7756.3216040563566</v>
      </c>
      <c r="K90" s="1" cm="1">
        <f t="array" aca="1" ref="K90" ca="1">_xll.RiskWeibull(Variables!J$14,Variables!K$14)</f>
        <v>83.380468647467737</v>
      </c>
      <c r="L90" s="18">
        <f t="shared" ca="1" si="6"/>
        <v>7839.7020727038243</v>
      </c>
      <c r="M90" s="22">
        <f t="shared" ca="1" si="7"/>
        <v>62.374747817894786</v>
      </c>
      <c r="N90" s="17" cm="1">
        <f t="array" aca="1" ref="N90" ca="1">_xll.RiskGamma(_xll.RiskSimtable(Variables!J$16:J$17),1/Variables!L$16)</f>
        <v>62.37474781789448</v>
      </c>
      <c r="O90" s="1">
        <f t="shared" ca="1" si="8"/>
        <v>7902.0768205217191</v>
      </c>
      <c r="P90" s="1" cm="1">
        <f t="array" aca="1" ref="P90" ca="1">_xll.RiskUniform(Variables!J$19,Variables!L$19)</f>
        <v>20.45581131636164</v>
      </c>
      <c r="Q90" s="18">
        <f t="shared" ca="1" si="9"/>
        <v>7922.5326318380812</v>
      </c>
      <c r="R90" s="17">
        <f>IF(A90&lt;=(FLOOR(INT(Variables!D$10) / Variables!D$13, 1)*Variables!D$13),IF(R89=Variables!D$13,1,R89+1),"")</f>
        <v>5</v>
      </c>
      <c r="S90" s="22">
        <f t="shared" ca="1" si="10"/>
        <v>365.093049578516</v>
      </c>
      <c r="T90" s="1">
        <f t="shared" ca="1" si="11"/>
        <v>7922.5326318380812</v>
      </c>
      <c r="U90" s="1">
        <f ca="1">IF(R90&lt;&gt;"",INDEX(T90:T197, MATCH(Variables!D$13,R90:R197,0))-T90,"")</f>
        <v>365.093049578516</v>
      </c>
      <c r="V90" s="1">
        <f>IF(R90&lt;&gt;"",IF(MOD(R90,Variables!D$13)=0,Variables!D$15,0),"")</f>
        <v>0</v>
      </c>
      <c r="W90" s="1">
        <f>IF(R90&lt;&gt;"",IF(R90=Variables!D$13,T90+V90,0),"")</f>
        <v>0</v>
      </c>
      <c r="X90" s="18">
        <f ca="1">IF(R90&lt;&gt;"",INDEX(W90:W189,MATCH(Variables!D$13,R90:R189,0)),"")</f>
        <v>8407.6256814165972</v>
      </c>
      <c r="Y90" s="22">
        <f t="shared" ca="1" si="12"/>
        <v>207.54428057121186</v>
      </c>
      <c r="Z90" s="17" cm="1">
        <f t="array" ref="Z90">IF(R90&lt;&gt;"",IF(R90=1,_xll.RiskPert(Variables!J$21,Variables!K$21,Variables!L$21),0),"")</f>
        <v>0</v>
      </c>
      <c r="AA90" s="1">
        <f t="shared" ca="1" si="13"/>
        <v>8615.1699619878091</v>
      </c>
      <c r="AB90" s="1" cm="1">
        <f t="array" aca="1" ref="AB90" ca="1">IF(R90&lt;&gt;"",_xll.RiskUniform(Variables!J$23,Variables!L$23),"")</f>
        <v>29.015640482004962</v>
      </c>
      <c r="AC90" s="18">
        <f t="shared" ca="1" si="14"/>
        <v>8644.1856024698136</v>
      </c>
      <c r="AD90" s="26">
        <f ca="1">IF(R90&lt;&gt;"",IF(AC90&lt;Variables!D$9,AC90-C90,0),"")</f>
        <v>1848.2059032146781</v>
      </c>
      <c r="AE90" s="26">
        <f ca="1">IF(R90&lt;&gt;"",IF(AC90&lt;Variables!D$9,D90,0),"")</f>
        <v>905.19871812641577</v>
      </c>
      <c r="AF90" s="26">
        <f ca="1">IF(R90&lt;&gt;"",IF(AC90&lt;Variables!D$9,I90,0),"")</f>
        <v>0</v>
      </c>
      <c r="AG90" s="26">
        <f ca="1">IF(R90&lt;&gt;"",IF(AC90&lt;Variables!D$9,M90,0),"")</f>
        <v>62.374747817894786</v>
      </c>
      <c r="AH90" s="26">
        <f ca="1">IF(R90&lt;&gt;"",IF(AC90&lt;Variables!D$9,S90,0),"")</f>
        <v>365.093049578516</v>
      </c>
      <c r="AI90" s="26">
        <f ca="1">IF(R90&lt;&gt;"",IF(AC90&lt;Variables!D$9,Y90,0),"")</f>
        <v>207.54428057121186</v>
      </c>
      <c r="AJ90" s="24">
        <f t="shared" ca="1" si="15"/>
        <v>1540.2107960940384</v>
      </c>
      <c r="AK90" s="26">
        <f t="shared" ca="1" si="16"/>
        <v>30.803431720244635</v>
      </c>
      <c r="AL90" s="24">
        <f t="shared" ca="1" si="17"/>
        <v>0</v>
      </c>
      <c r="AM90" s="104">
        <f ca="1">IF(AND(R90&lt;"",AC90&lt;Variables!D$9),AC90/(7*24*60),"")</f>
        <v>0.85755809548311646</v>
      </c>
      <c r="AN90" s="18">
        <f t="shared" ca="1" si="18"/>
        <v>1</v>
      </c>
      <c r="AO90" s="24" cm="1">
        <f t="array" aca="1" ref="AO90" ca="1">IF(R90&lt;&gt;"",_xll.RiskBinomial(1,Variables!D$16/100),0)</f>
        <v>0</v>
      </c>
    </row>
    <row r="91" spans="1:41" x14ac:dyDescent="0.35">
      <c r="A91" s="12">
        <v>62</v>
      </c>
      <c r="B91" s="17" cm="1">
        <f t="array" aca="1" ref="B91" ca="1">_xll.RiskExpon(Variables!M$8)</f>
        <v>59.634609436200471</v>
      </c>
      <c r="C91" s="18">
        <f t="shared" ca="1" si="0"/>
        <v>6855.6143086913362</v>
      </c>
      <c r="D91" s="22">
        <f t="shared" ca="1" si="1"/>
        <v>946.88823162690369</v>
      </c>
      <c r="E91" s="17" cm="1">
        <f t="array" aca="1" ref="E91" ca="1">_xll.RiskPert(Variables!J$10,Variables!K$10,Variables!L$10)</f>
        <v>46.180936261883417</v>
      </c>
      <c r="F91" s="1">
        <f t="shared" ca="1" si="2"/>
        <v>7802.5025403182399</v>
      </c>
      <c r="G91" s="1" cm="1">
        <f t="array" aca="1" ref="G91" ca="1">_xll.RiskUniform(Variables!J$12,Variables!L$12)</f>
        <v>58.857350725552266</v>
      </c>
      <c r="H91" s="18">
        <f t="shared" ca="1" si="3"/>
        <v>7861.3598910437922</v>
      </c>
      <c r="I91" s="22">
        <f t="shared" ca="1" si="4"/>
        <v>0</v>
      </c>
      <c r="J91" s="17">
        <f t="shared" ca="1" si="5"/>
        <v>7861.3598910437922</v>
      </c>
      <c r="K91" s="1" cm="1">
        <f t="array" aca="1" ref="K91" ca="1">_xll.RiskWeibull(Variables!J$14,Variables!K$14)</f>
        <v>101.35976758599863</v>
      </c>
      <c r="L91" s="18">
        <f t="shared" ca="1" si="6"/>
        <v>7962.7196586297905</v>
      </c>
      <c r="M91" s="22">
        <f t="shared" ca="1" si="7"/>
        <v>227.35281068713903</v>
      </c>
      <c r="N91" s="17" cm="1">
        <f t="array" aca="1" ref="N91" ca="1">_xll.RiskGamma(_xll.RiskSimtable(Variables!J$16:J$17),1/Variables!L$16)</f>
        <v>227.35281068713917</v>
      </c>
      <c r="O91" s="1">
        <f t="shared" ca="1" si="8"/>
        <v>8190.0724693169295</v>
      </c>
      <c r="P91" s="1" cm="1">
        <f t="array" aca="1" ref="P91" ca="1">_xll.RiskUniform(Variables!J$19,Variables!L$19)</f>
        <v>23.208164705560442</v>
      </c>
      <c r="Q91" s="18">
        <f t="shared" ca="1" si="9"/>
        <v>8213.2806340224906</v>
      </c>
      <c r="R91" s="17">
        <f>IF(A91&lt;=(FLOOR(INT(Variables!D$10) / Variables!D$13, 1)*Variables!D$13),IF(R90=Variables!D$13,1,R90+1),"")</f>
        <v>6</v>
      </c>
      <c r="S91" s="22">
        <f t="shared" ca="1" si="10"/>
        <v>74.345047394106587</v>
      </c>
      <c r="T91" s="1">
        <f t="shared" ca="1" si="11"/>
        <v>8213.2806340224906</v>
      </c>
      <c r="U91" s="1">
        <f ca="1">IF(R91&lt;&gt;"",INDEX(T91:T198, MATCH(Variables!D$13,R91:R198,0))-T91,"")</f>
        <v>74.345047394106587</v>
      </c>
      <c r="V91" s="1">
        <f>IF(R91&lt;&gt;"",IF(MOD(R91,Variables!D$13)=0,Variables!D$15,0),"")</f>
        <v>0</v>
      </c>
      <c r="W91" s="1">
        <f>IF(R91&lt;&gt;"",IF(R91=Variables!D$13,T91+V91,0),"")</f>
        <v>0</v>
      </c>
      <c r="X91" s="18">
        <f ca="1">IF(R91&lt;&gt;"",INDEX(W91:W190,MATCH(Variables!D$13,R91:R190,0)),"")</f>
        <v>8407.6256814165972</v>
      </c>
      <c r="Y91" s="22">
        <f t="shared" ca="1" si="12"/>
        <v>236.55992105321639</v>
      </c>
      <c r="Z91" s="17" cm="1">
        <f t="array" ref="Z91">IF(R91&lt;&gt;"",IF(R91=1,_xll.RiskPert(Variables!J$21,Variables!K$21,Variables!L$21),0),"")</f>
        <v>0</v>
      </c>
      <c r="AA91" s="1">
        <f t="shared" ca="1" si="13"/>
        <v>8644.1856024698136</v>
      </c>
      <c r="AB91" s="1" cm="1">
        <f t="array" aca="1" ref="AB91" ca="1">IF(R91&lt;&gt;"",_xll.RiskUniform(Variables!J$23,Variables!L$23),"")</f>
        <v>28.043420622097329</v>
      </c>
      <c r="AC91" s="18">
        <f t="shared" ca="1" si="14"/>
        <v>8672.2290230919116</v>
      </c>
      <c r="AD91" s="26">
        <f ca="1">IF(R91&lt;&gt;"",IF(AC91&lt;Variables!D$9,AC91-C91,0),"")</f>
        <v>1816.6147144005754</v>
      </c>
      <c r="AE91" s="26">
        <f ca="1">IF(R91&lt;&gt;"",IF(AC91&lt;Variables!D$9,D91,0),"")</f>
        <v>946.88823162690369</v>
      </c>
      <c r="AF91" s="26">
        <f ca="1">IF(R91&lt;&gt;"",IF(AC91&lt;Variables!D$9,I91,0),"")</f>
        <v>0</v>
      </c>
      <c r="AG91" s="26">
        <f ca="1">IF(R91&lt;&gt;"",IF(AC91&lt;Variables!D$9,M91,0),"")</f>
        <v>227.35281068713903</v>
      </c>
      <c r="AH91" s="26">
        <f ca="1">IF(R91&lt;&gt;"",IF(AC91&lt;Variables!D$9,S91,0),"")</f>
        <v>74.345047394106587</v>
      </c>
      <c r="AI91" s="26">
        <f ca="1">IF(R91&lt;&gt;"",IF(AC91&lt;Variables!D$9,Y91,0),"")</f>
        <v>236.55992105321639</v>
      </c>
      <c r="AJ91" s="24">
        <f t="shared" ca="1" si="15"/>
        <v>1485.1460107613657</v>
      </c>
      <c r="AK91" s="26">
        <f t="shared" ca="1" si="16"/>
        <v>30.276911906676258</v>
      </c>
      <c r="AL91" s="24">
        <f t="shared" ca="1" si="17"/>
        <v>0</v>
      </c>
      <c r="AM91" s="104">
        <f ca="1">IF(AND(R91&lt;"",AC91&lt;Variables!D$9),AC91/(7*24*60),"")</f>
        <v>0.8603401808622928</v>
      </c>
      <c r="AN91" s="18">
        <f t="shared" ca="1" si="18"/>
        <v>1</v>
      </c>
      <c r="AO91" s="24" cm="1">
        <f t="array" aca="1" ref="AO91" ca="1">IF(R91&lt;&gt;"",_xll.RiskBinomial(1,Variables!D$16/100),0)</f>
        <v>0</v>
      </c>
    </row>
    <row r="92" spans="1:41" x14ac:dyDescent="0.35">
      <c r="A92" s="12">
        <v>63</v>
      </c>
      <c r="B92" s="17" cm="1">
        <f t="array" aca="1" ref="B92" ca="1">_xll.RiskExpon(Variables!M$8)</f>
        <v>52.866933175384247</v>
      </c>
      <c r="C92" s="18">
        <f t="shared" ca="1" si="0"/>
        <v>6908.4812418667207</v>
      </c>
      <c r="D92" s="22">
        <f t="shared" ca="1" si="1"/>
        <v>999.03403838013855</v>
      </c>
      <c r="E92" s="17" cm="1">
        <f t="array" aca="1" ref="E92" ca="1">_xll.RiskPert(Variables!J$10,Variables!K$10,Variables!L$10)</f>
        <v>46.155389203067209</v>
      </c>
      <c r="F92" s="1">
        <f t="shared" ca="1" si="2"/>
        <v>7907.5152802468592</v>
      </c>
      <c r="G92" s="1" cm="1">
        <f t="array" aca="1" ref="G92" ca="1">_xll.RiskUniform(Variables!J$12,Variables!L$12)</f>
        <v>67.047444194538429</v>
      </c>
      <c r="H92" s="18">
        <f t="shared" ca="1" si="3"/>
        <v>7974.5627244413972</v>
      </c>
      <c r="I92" s="22">
        <f t="shared" ca="1" si="4"/>
        <v>0</v>
      </c>
      <c r="J92" s="17">
        <f t="shared" ca="1" si="5"/>
        <v>7974.5627244413972</v>
      </c>
      <c r="K92" s="1" cm="1">
        <f t="array" aca="1" ref="K92" ca="1">_xll.RiskWeibull(Variables!J$14,Variables!K$14)</f>
        <v>84.74392231258183</v>
      </c>
      <c r="L92" s="18">
        <f t="shared" ca="1" si="6"/>
        <v>8059.3066467539793</v>
      </c>
      <c r="M92" s="22">
        <f t="shared" ca="1" si="7"/>
        <v>96.862373724827194</v>
      </c>
      <c r="N92" s="17" cm="1">
        <f t="array" aca="1" ref="N92" ca="1">_xll.RiskGamma(_xll.RiskSimtable(Variables!J$16:J$17),1/Variables!L$16)</f>
        <v>96.862373724827194</v>
      </c>
      <c r="O92" s="1">
        <f t="shared" ca="1" si="8"/>
        <v>8156.1690204788065</v>
      </c>
      <c r="P92" s="1" cm="1">
        <f t="array" aca="1" ref="P92" ca="1">_xll.RiskUniform(Variables!J$19,Variables!L$19)</f>
        <v>22.20737704184981</v>
      </c>
      <c r="Q92" s="18">
        <f t="shared" ca="1" si="9"/>
        <v>8178.3763975206566</v>
      </c>
      <c r="R92" s="17">
        <f>IF(A92&lt;=(FLOOR(INT(Variables!D$10) / Variables!D$13, 1)*Variables!D$13),IF(R91=Variables!D$13,1,R91+1),"")</f>
        <v>7</v>
      </c>
      <c r="S92" s="22">
        <f t="shared" ca="1" si="10"/>
        <v>109.24928389594061</v>
      </c>
      <c r="T92" s="1">
        <f t="shared" ca="1" si="11"/>
        <v>8178.3763975206566</v>
      </c>
      <c r="U92" s="1">
        <f ca="1">IF(R92&lt;&gt;"",INDEX(T92:T199, MATCH(Variables!D$13,R92:R199,0))-T92,"")</f>
        <v>109.24928389594061</v>
      </c>
      <c r="V92" s="1">
        <f>IF(R92&lt;&gt;"",IF(MOD(R92,Variables!D$13)=0,Variables!D$15,0),"")</f>
        <v>0</v>
      </c>
      <c r="W92" s="1">
        <f>IF(R92&lt;&gt;"",IF(R92=Variables!D$13,T92+V92,0),"")</f>
        <v>0</v>
      </c>
      <c r="X92" s="18">
        <f ca="1">IF(R92&lt;&gt;"",INDEX(W92:W191,MATCH(Variables!D$13,R92:R191,0)),"")</f>
        <v>8407.6256814165972</v>
      </c>
      <c r="Y92" s="22">
        <f t="shared" ca="1" si="12"/>
        <v>264.60334167531437</v>
      </c>
      <c r="Z92" s="17" cm="1">
        <f t="array" ref="Z92">IF(R92&lt;&gt;"",IF(R92=1,_xll.RiskPert(Variables!J$21,Variables!K$21,Variables!L$21),0),"")</f>
        <v>0</v>
      </c>
      <c r="AA92" s="1">
        <f t="shared" ca="1" si="13"/>
        <v>8672.2290230919116</v>
      </c>
      <c r="AB92" s="1" cm="1">
        <f t="array" aca="1" ref="AB92" ca="1">IF(R92&lt;&gt;"",_xll.RiskUniform(Variables!J$23,Variables!L$23),"")</f>
        <v>25.035926007503537</v>
      </c>
      <c r="AC92" s="18">
        <f t="shared" ca="1" si="14"/>
        <v>8697.2649490994154</v>
      </c>
      <c r="AD92" s="26">
        <f ca="1">IF(R92&lt;&gt;"",IF(AC92&lt;Variables!D$9,AC92-C92,0),"")</f>
        <v>1788.7837072326947</v>
      </c>
      <c r="AE92" s="26">
        <f ca="1">IF(R92&lt;&gt;"",IF(AC92&lt;Variables!D$9,D92,0),"")</f>
        <v>999.03403838013855</v>
      </c>
      <c r="AF92" s="26">
        <f ca="1">IF(R92&lt;&gt;"",IF(AC92&lt;Variables!D$9,I92,0),"")</f>
        <v>0</v>
      </c>
      <c r="AG92" s="26">
        <f ca="1">IF(R92&lt;&gt;"",IF(AC92&lt;Variables!D$9,M92,0),"")</f>
        <v>96.862373724827194</v>
      </c>
      <c r="AH92" s="26">
        <f ca="1">IF(R92&lt;&gt;"",IF(AC92&lt;Variables!D$9,S92,0),"")</f>
        <v>109.24928389594061</v>
      </c>
      <c r="AI92" s="26">
        <f ca="1">IF(R92&lt;&gt;"",IF(AC92&lt;Variables!D$9,Y92,0),"")</f>
        <v>264.60334167531437</v>
      </c>
      <c r="AJ92" s="24">
        <f t="shared" ca="1" si="15"/>
        <v>1469.7490376762207</v>
      </c>
      <c r="AK92" s="26">
        <f t="shared" ca="1" si="16"/>
        <v>29.813061787211577</v>
      </c>
      <c r="AL92" s="24">
        <f t="shared" ca="1" si="17"/>
        <v>0</v>
      </c>
      <c r="AM92" s="104">
        <f ca="1">IF(AND(R92&lt;"",AC92&lt;Variables!D$9),AC92/(7*24*60),"")</f>
        <v>0.86282390368049755</v>
      </c>
      <c r="AN92" s="18">
        <f t="shared" ca="1" si="18"/>
        <v>1</v>
      </c>
      <c r="AO92" s="24" cm="1">
        <f t="array" aca="1" ref="AO92" ca="1">IF(R92&lt;&gt;"",_xll.RiskBinomial(1,Variables!D$16/100),0)</f>
        <v>0</v>
      </c>
    </row>
    <row r="93" spans="1:41" x14ac:dyDescent="0.35">
      <c r="A93" s="12">
        <v>64</v>
      </c>
      <c r="B93" s="17" cm="1">
        <f t="array" aca="1" ref="B93" ca="1">_xll.RiskExpon(Variables!M$8)</f>
        <v>39.980889930515858</v>
      </c>
      <c r="C93" s="18">
        <f t="shared" ca="1" si="0"/>
        <v>6948.4621317972369</v>
      </c>
      <c r="D93" s="22">
        <f t="shared" ca="1" si="1"/>
        <v>1075.3209034120227</v>
      </c>
      <c r="E93" s="17" cm="1">
        <f t="array" aca="1" ref="E93" ca="1">_xll.RiskPert(Variables!J$10,Variables!K$10,Variables!L$10)</f>
        <v>49.220310767862856</v>
      </c>
      <c r="F93" s="1">
        <f t="shared" ca="1" si="2"/>
        <v>8023.7830352092597</v>
      </c>
      <c r="G93" s="1" cm="1">
        <f t="array" aca="1" ref="G93" ca="1">_xll.RiskUniform(Variables!J$12,Variables!L$12)</f>
        <v>62.687711185312139</v>
      </c>
      <c r="H93" s="18">
        <f t="shared" ca="1" si="3"/>
        <v>8086.4707463945715</v>
      </c>
      <c r="I93" s="22">
        <f t="shared" ca="1" si="4"/>
        <v>0</v>
      </c>
      <c r="J93" s="17">
        <f t="shared" ca="1" si="5"/>
        <v>8086.4707463945715</v>
      </c>
      <c r="K93" s="1" cm="1">
        <f t="array" aca="1" ref="K93" ca="1">_xll.RiskWeibull(Variables!J$14,Variables!K$14)</f>
        <v>92.536018564078546</v>
      </c>
      <c r="L93" s="18">
        <f t="shared" ca="1" si="6"/>
        <v>8179.0067649586499</v>
      </c>
      <c r="M93" s="22">
        <f t="shared" ca="1" si="7"/>
        <v>86.425135990447416</v>
      </c>
      <c r="N93" s="17" cm="1">
        <f t="array" aca="1" ref="N93" ca="1">_xll.RiskGamma(_xll.RiskSimtable(Variables!J$16:J$17),1/Variables!L$16)</f>
        <v>86.425135990446861</v>
      </c>
      <c r="O93" s="1">
        <f t="shared" ca="1" si="8"/>
        <v>8265.4319009490973</v>
      </c>
      <c r="P93" s="1" cm="1">
        <f t="array" aca="1" ref="P93" ca="1">_xll.RiskUniform(Variables!J$19,Variables!L$19)</f>
        <v>22.193780467500055</v>
      </c>
      <c r="Q93" s="18">
        <f t="shared" ca="1" si="9"/>
        <v>8287.6256814165972</v>
      </c>
      <c r="R93" s="17">
        <f>IF(A93&lt;=(FLOOR(INT(Variables!D$10) / Variables!D$13, 1)*Variables!D$13),IF(R92=Variables!D$13,1,R92+1),"")</f>
        <v>8</v>
      </c>
      <c r="S93" s="22">
        <f t="shared" ca="1" si="10"/>
        <v>0</v>
      </c>
      <c r="T93" s="1">
        <f t="shared" ca="1" si="11"/>
        <v>8287.6256814165972</v>
      </c>
      <c r="U93" s="1">
        <f ca="1">IF(R93&lt;&gt;"",INDEX(T93:T200, MATCH(Variables!D$13,R93:R200,0))-T93,"")</f>
        <v>0</v>
      </c>
      <c r="V93" s="1">
        <f>IF(R93&lt;&gt;"",IF(MOD(R93,Variables!D$13)=0,Variables!D$15,0),"")</f>
        <v>120</v>
      </c>
      <c r="W93" s="1">
        <f ca="1">IF(R93&lt;&gt;"",IF(R93=Variables!D$13,T93+V93,0),"")</f>
        <v>8407.6256814165972</v>
      </c>
      <c r="X93" s="18">
        <f ca="1">IF(R93&lt;&gt;"",INDEX(W93:W192,MATCH(Variables!D$13,R93:R192,0)),"")</f>
        <v>8407.6256814165972</v>
      </c>
      <c r="Y93" s="22">
        <f t="shared" ca="1" si="12"/>
        <v>289.63926768281817</v>
      </c>
      <c r="Z93" s="17" cm="1">
        <f t="array" ref="Z93">IF(R93&lt;&gt;"",IF(R93=1,_xll.RiskPert(Variables!J$21,Variables!K$21,Variables!L$21),0),"")</f>
        <v>0</v>
      </c>
      <c r="AA93" s="1">
        <f t="shared" ca="1" si="13"/>
        <v>8697.2649490994154</v>
      </c>
      <c r="AB93" s="1" cm="1">
        <f t="array" aca="1" ref="AB93" ca="1">IF(R93&lt;&gt;"",_xll.RiskUniform(Variables!J$23,Variables!L$23),"")</f>
        <v>26.697566367781612</v>
      </c>
      <c r="AC93" s="18">
        <f t="shared" ca="1" si="14"/>
        <v>8723.9625154671976</v>
      </c>
      <c r="AD93" s="26">
        <f ca="1">IF(R93&lt;&gt;"",IF(AC93&lt;Variables!D$9,AC93-C93,0),"")</f>
        <v>1775.5003836699607</v>
      </c>
      <c r="AE93" s="26">
        <f ca="1">IF(R93&lt;&gt;"",IF(AC93&lt;Variables!D$9,D93,0),"")</f>
        <v>1075.3209034120227</v>
      </c>
      <c r="AF93" s="26">
        <f ca="1">IF(R93&lt;&gt;"",IF(AC93&lt;Variables!D$9,I93,0),"")</f>
        <v>0</v>
      </c>
      <c r="AG93" s="26">
        <f ca="1">IF(R93&lt;&gt;"",IF(AC93&lt;Variables!D$9,M93,0),"")</f>
        <v>86.425135990447416</v>
      </c>
      <c r="AH93" s="26">
        <f ca="1">IF(R93&lt;&gt;"",IF(AC93&lt;Variables!D$9,S93,0),"")</f>
        <v>0</v>
      </c>
      <c r="AI93" s="26">
        <f ca="1">IF(R93&lt;&gt;"",IF(AC93&lt;Variables!D$9,Y93,0),"")</f>
        <v>289.63926768281817</v>
      </c>
      <c r="AJ93" s="24">
        <f t="shared" ca="1" si="15"/>
        <v>1451.3853070852883</v>
      </c>
      <c r="AK93" s="26">
        <f t="shared" ca="1" si="16"/>
        <v>29.591673061166013</v>
      </c>
      <c r="AL93" s="24">
        <f t="shared" ca="1" si="17"/>
        <v>0</v>
      </c>
      <c r="AM93" s="104">
        <f ca="1">IF(AND(R93&lt;"",AC93&lt;Variables!D$9),AC93/(7*24*60),"")</f>
        <v>0.8654724717725395</v>
      </c>
      <c r="AN93" s="18">
        <f t="shared" ca="1" si="18"/>
        <v>1</v>
      </c>
      <c r="AO93" s="24" cm="1">
        <f t="array" aca="1" ref="AO93" ca="1">IF(R93&lt;&gt;"",_xll.RiskBinomial(1,Variables!D$16/100),0)</f>
        <v>0</v>
      </c>
    </row>
    <row r="94" spans="1:41" x14ac:dyDescent="0.35">
      <c r="A94" s="12">
        <v>65</v>
      </c>
      <c r="B94" s="17" cm="1">
        <f t="array" aca="1" ref="B94" ca="1">_xll.RiskExpon(Variables!M$8)</f>
        <v>1.0222221891662215</v>
      </c>
      <c r="C94" s="18">
        <f t="shared" ca="1" si="0"/>
        <v>6949.4843539864032</v>
      </c>
      <c r="D94" s="22">
        <f t="shared" ca="1" si="1"/>
        <v>1189.4385763646633</v>
      </c>
      <c r="E94" s="17" cm="1">
        <f t="array" aca="1" ref="E94" ca="1">_xll.RiskPert(Variables!J$10,Variables!K$10,Variables!L$10)</f>
        <v>52.452183956495318</v>
      </c>
      <c r="F94" s="1">
        <f t="shared" ca="1" si="2"/>
        <v>8138.9229303510665</v>
      </c>
      <c r="G94" s="1" cm="1">
        <f t="array" aca="1" ref="G94" ca="1">_xll.RiskUniform(Variables!J$12,Variables!L$12)</f>
        <v>53.805197975944452</v>
      </c>
      <c r="H94" s="18">
        <f t="shared" ca="1" si="3"/>
        <v>8192.7281283270113</v>
      </c>
      <c r="I94" s="22">
        <f t="shared" ca="1" si="4"/>
        <v>0</v>
      </c>
      <c r="J94" s="17">
        <f t="shared" ca="1" si="5"/>
        <v>8192.7281283270113</v>
      </c>
      <c r="K94" s="1" cm="1">
        <f t="array" aca="1" ref="K94" ca="1">_xll.RiskWeibull(Variables!J$14,Variables!K$14)</f>
        <v>85.606380563709394</v>
      </c>
      <c r="L94" s="18">
        <f t="shared" ca="1" si="6"/>
        <v>8278.3345088907208</v>
      </c>
      <c r="M94" s="22">
        <f t="shared" ca="1" si="7"/>
        <v>47.878400719419005</v>
      </c>
      <c r="N94" s="17" cm="1">
        <f t="array" aca="1" ref="N94" ca="1">_xll.RiskGamma(_xll.RiskSimtable(Variables!J$16:J$17),1/Variables!L$16)</f>
        <v>47.878400719419226</v>
      </c>
      <c r="O94" s="1">
        <f t="shared" ca="1" si="8"/>
        <v>8326.2129096101398</v>
      </c>
      <c r="P94" s="1" cm="1">
        <f t="array" aca="1" ref="P94" ca="1">_xll.RiskUniform(Variables!J$19,Variables!L$19)</f>
        <v>19.616569316179032</v>
      </c>
      <c r="Q94" s="18">
        <f t="shared" ca="1" si="9"/>
        <v>8345.8294789263182</v>
      </c>
      <c r="R94" s="17">
        <f>IF(A94&lt;=(FLOOR(INT(Variables!D$10) / Variables!D$13, 1)*Variables!D$13),IF(R93=Variables!D$13,1,R93+1),"")</f>
        <v>1</v>
      </c>
      <c r="S94" s="22">
        <f t="shared" ca="1" si="10"/>
        <v>778.31581787880896</v>
      </c>
      <c r="T94" s="1">
        <f t="shared" ca="1" si="11"/>
        <v>8407.6256814165972</v>
      </c>
      <c r="U94" s="1">
        <f ca="1">IF(R94&lt;&gt;"",INDEX(T94:T201, MATCH(Variables!D$13,R94:R201,0))-T94,"")</f>
        <v>716.51961538852993</v>
      </c>
      <c r="V94" s="1">
        <f>IF(R94&lt;&gt;"",IF(MOD(R94,Variables!D$13)=0,Variables!D$15,0),"")</f>
        <v>0</v>
      </c>
      <c r="W94" s="1">
        <f>IF(R94&lt;&gt;"",IF(R94=Variables!D$13,T94+V94,0),"")</f>
        <v>0</v>
      </c>
      <c r="X94" s="18">
        <f ca="1">IF(R94&lt;&gt;"",INDEX(W94:W193,MATCH(Variables!D$13,R94:R193,0)),"")</f>
        <v>9244.1452968051271</v>
      </c>
      <c r="Y94" s="22">
        <f t="shared" ca="1" si="12"/>
        <v>93.739607312047156</v>
      </c>
      <c r="Z94" s="17" cm="1">
        <f t="array" aca="1" ref="Z94" ca="1">IF(R94&lt;&gt;"",IF(R94=1,_xll.RiskPert(Variables!J$21,Variables!K$21,Variables!L$21),0),"")</f>
        <v>93.739607312046644</v>
      </c>
      <c r="AA94" s="1">
        <f t="shared" ca="1" si="13"/>
        <v>9337.8849041171743</v>
      </c>
      <c r="AB94" s="1" cm="1">
        <f t="array" aca="1" ref="AB94" ca="1">IF(R94&lt;&gt;"",_xll.RiskUniform(Variables!J$23,Variables!L$23),"")</f>
        <v>22.846753766180008</v>
      </c>
      <c r="AC94" s="18">
        <f t="shared" ca="1" si="14"/>
        <v>9360.7316578833543</v>
      </c>
      <c r="AD94" s="26">
        <f ca="1">IF(R94&lt;&gt;"",IF(AC94&lt;Variables!D$9,AC94-C94,0),"")</f>
        <v>2411.2473038969511</v>
      </c>
      <c r="AE94" s="26">
        <f ca="1">IF(R94&lt;&gt;"",IF(AC94&lt;Variables!D$9,D94,0),"")</f>
        <v>1189.4385763646633</v>
      </c>
      <c r="AF94" s="26">
        <f ca="1">IF(R94&lt;&gt;"",IF(AC94&lt;Variables!D$9,I94,0),"")</f>
        <v>0</v>
      </c>
      <c r="AG94" s="26">
        <f ca="1">IF(R94&lt;&gt;"",IF(AC94&lt;Variables!D$9,M94,0),"")</f>
        <v>47.878400719419005</v>
      </c>
      <c r="AH94" s="26">
        <f ca="1">IF(R94&lt;&gt;"",IF(AC94&lt;Variables!D$9,S94,0),"")</f>
        <v>778.31581787880896</v>
      </c>
      <c r="AI94" s="26">
        <f ca="1">IF(R94&lt;&gt;"",IF(AC94&lt;Variables!D$9,Y94,0),"")</f>
        <v>93.739607312047156</v>
      </c>
      <c r="AJ94" s="24">
        <f t="shared" ca="1" si="15"/>
        <v>2109.3724022749384</v>
      </c>
      <c r="AK94" s="26">
        <f t="shared" ca="1" si="16"/>
        <v>40.187455064949184</v>
      </c>
      <c r="AL94" s="24">
        <f t="shared" ca="1" si="17"/>
        <v>0</v>
      </c>
      <c r="AM94" s="104">
        <f ca="1">IF(AND(R94&lt;"",AC94&lt;Variables!D$9),AC94/(7*24*60),"")</f>
        <v>0.92864401367890415</v>
      </c>
      <c r="AN94" s="18">
        <f t="shared" ca="1" si="18"/>
        <v>1</v>
      </c>
      <c r="AO94" s="24" cm="1">
        <f t="array" aca="1" ref="AO94" ca="1">IF(R94&lt;&gt;"",_xll.RiskBinomial(1,Variables!D$16/100),0)</f>
        <v>0</v>
      </c>
    </row>
    <row r="95" spans="1:41" x14ac:dyDescent="0.35">
      <c r="A95" s="12">
        <v>66</v>
      </c>
      <c r="B95" s="17" cm="1">
        <f t="array" aca="1" ref="B95" ca="1">_xll.RiskExpon(Variables!M$8)</f>
        <v>145.54078681415245</v>
      </c>
      <c r="C95" s="18">
        <f t="shared" ref="C95:C129" ca="1" si="19">B95+C94</f>
        <v>7095.0251408005561</v>
      </c>
      <c r="D95" s="22">
        <f t="shared" ref="D95:D129" ca="1" si="20">F95-C95</f>
        <v>1141.6836143368446</v>
      </c>
      <c r="E95" s="17" cm="1">
        <f t="array" aca="1" ref="E95" ca="1">_xll.RiskPert(Variables!J$10,Variables!K$10,Variables!L$10)</f>
        <v>43.980626810389545</v>
      </c>
      <c r="F95" s="1">
        <f t="shared" ref="F95:F129" ca="1" si="21">MAX(H94,C95)+E95</f>
        <v>8236.7087551374007</v>
      </c>
      <c r="G95" s="1" cm="1">
        <f t="array" aca="1" ref="G95" ca="1">_xll.RiskUniform(Variables!J$12,Variables!L$12)</f>
        <v>67.075104163909145</v>
      </c>
      <c r="H95" s="18">
        <f t="shared" ref="H95:H129" ca="1" si="22">F95+G95</f>
        <v>8303.7838593013093</v>
      </c>
      <c r="I95" s="22">
        <f t="shared" ref="I95:I129" ca="1" si="23">J95-H95</f>
        <v>0</v>
      </c>
      <c r="J95" s="17">
        <f t="shared" ref="J95:J129" ca="1" si="24">H95</f>
        <v>8303.7838593013093</v>
      </c>
      <c r="K95" s="1" cm="1">
        <f t="array" aca="1" ref="K95" ca="1">_xll.RiskWeibull(Variables!J$14,Variables!K$14)</f>
        <v>81.540213108226197</v>
      </c>
      <c r="L95" s="18">
        <f t="shared" ref="L95:L129" ca="1" si="25">J95+K95</f>
        <v>8385.3240724095358</v>
      </c>
      <c r="M95" s="22">
        <f t="shared" ref="M95:M129" ca="1" si="26">O95-L95</f>
        <v>82.420824505654309</v>
      </c>
      <c r="N95" s="17" cm="1">
        <f t="array" aca="1" ref="N95" ca="1">_xll.RiskGamma(_xll.RiskSimtable(Variables!J$16:J$17),1/Variables!L$16)</f>
        <v>82.420824505654437</v>
      </c>
      <c r="O95" s="1">
        <f t="shared" ref="O95:O129" ca="1" si="27">L95+N95</f>
        <v>8467.7448969151901</v>
      </c>
      <c r="P95" s="1" cm="1">
        <f t="array" aca="1" ref="P95" ca="1">_xll.RiskUniform(Variables!J$19,Variables!L$19)</f>
        <v>22.798007964310802</v>
      </c>
      <c r="Q95" s="18">
        <f t="shared" ref="Q95:Q129" ca="1" si="28">O95+P95</f>
        <v>8490.5429048795013</v>
      </c>
      <c r="R95" s="17">
        <f>IF(A95&lt;=(FLOOR(INT(Variables!D$10) / Variables!D$13, 1)*Variables!D$13),IF(R94=Variables!D$13,1,R94+1),"")</f>
        <v>2</v>
      </c>
      <c r="S95" s="22">
        <f t="shared" ref="S95:S129" ca="1" si="29">IF(R95&lt;&gt;"",T95-Q95+U95,"")</f>
        <v>633.60239192562585</v>
      </c>
      <c r="T95" s="1">
        <f t="shared" ref="T95:T129" ca="1" si="30">IF(R95&lt;&gt;"",IF(R95=1,MAX(W94,Q95),Q95),"")</f>
        <v>8490.5429048795013</v>
      </c>
      <c r="U95" s="1">
        <f ca="1">IF(R95&lt;&gt;"",INDEX(T95:T202, MATCH(Variables!D$13,R95:R202,0))-T95,"")</f>
        <v>633.60239192562585</v>
      </c>
      <c r="V95" s="1">
        <f>IF(R95&lt;&gt;"",IF(MOD(R95,Variables!D$13)=0,Variables!D$15,0),"")</f>
        <v>0</v>
      </c>
      <c r="W95" s="1">
        <f>IF(R95&lt;&gt;"",IF(R95=Variables!D$13,T95+V95,0),"")</f>
        <v>0</v>
      </c>
      <c r="X95" s="18">
        <f ca="1">IF(R95&lt;&gt;"",INDEX(W95:W194,MATCH(Variables!D$13,R95:R194,0)),"")</f>
        <v>9244.1452968051271</v>
      </c>
      <c r="Y95" s="22">
        <f t="shared" ref="Y95:Y129" ca="1" si="31">IF(R95&lt;&gt;"",AA95-X95,"")</f>
        <v>116.58636107822713</v>
      </c>
      <c r="Z95" s="17" cm="1">
        <f t="array" ref="Z95">IF(R95&lt;&gt;"",IF(R95=1,_xll.RiskPert(Variables!J$21,Variables!K$21,Variables!L$21),0),"")</f>
        <v>0</v>
      </c>
      <c r="AA95" s="1">
        <f t="shared" ref="AA95:AA129" ca="1" si="32">IF(R95&lt;&gt;"",IF(X95&lt;&gt;0,MAX(AC94,X95)+Z95,0),"")</f>
        <v>9360.7316578833543</v>
      </c>
      <c r="AB95" s="1" cm="1">
        <f t="array" aca="1" ref="AB95" ca="1">IF(R95&lt;&gt;"",_xll.RiskUniform(Variables!J$23,Variables!L$23),"")</f>
        <v>29.384851022173702</v>
      </c>
      <c r="AC95" s="18">
        <f t="shared" ref="AC95:AC129" ca="1" si="33">IF(R95&lt;&gt;"",IF(AA95&lt;&gt;0,AA95+AB95,0),"")</f>
        <v>9390.1165089055285</v>
      </c>
      <c r="AD95" s="26">
        <f ca="1">IF(R95&lt;&gt;"",IF(AC95&lt;Variables!D$9,AC95-C95,0),"")</f>
        <v>2295.0913681049724</v>
      </c>
      <c r="AE95" s="26">
        <f ca="1">IF(R95&lt;&gt;"",IF(AC95&lt;Variables!D$9,D95,0),"")</f>
        <v>1141.6836143368446</v>
      </c>
      <c r="AF95" s="26">
        <f ca="1">IF(R95&lt;&gt;"",IF(AC95&lt;Variables!D$9,I95,0),"")</f>
        <v>0</v>
      </c>
      <c r="AG95" s="26">
        <f ca="1">IF(R95&lt;&gt;"",IF(AC95&lt;Variables!D$9,M95,0),"")</f>
        <v>82.420824505654309</v>
      </c>
      <c r="AH95" s="26">
        <f ca="1">IF(R95&lt;&gt;"",IF(AC95&lt;Variables!D$9,S95,0),"")</f>
        <v>633.60239192562585</v>
      </c>
      <c r="AI95" s="26">
        <f ca="1">IF(R95&lt;&gt;"",IF(AC95&lt;Variables!D$9,Y95,0),"")</f>
        <v>116.58636107822713</v>
      </c>
      <c r="AJ95" s="24">
        <f t="shared" ref="AJ95:AJ129" ca="1" si="34">IF(R95&lt;&gt;"",IF(AD95&lt;&gt;0,SUM(AE95:AI95),0),"")</f>
        <v>1974.2931918463519</v>
      </c>
      <c r="AK95" s="26">
        <f t="shared" ref="AK95:AK129" ca="1" si="35">IF(AND(R95&lt;&gt;"",AD95&lt;&gt;0),AD95/60,0)</f>
        <v>38.251522801749537</v>
      </c>
      <c r="AL95" s="24">
        <f t="shared" ref="AL95:AL129" ca="1" si="36">IF(AND(AK95&lt;=24,AK95&gt;0,R95&lt;&gt;""),1,0)</f>
        <v>0</v>
      </c>
      <c r="AM95" s="104">
        <f ca="1">IF(AND(R95&lt;"",AC95&lt;Variables!D$9),AC95/(7*24*60),"")</f>
        <v>0.93155917747078654</v>
      </c>
      <c r="AN95" s="18">
        <f t="shared" ref="AN95:AN129" ca="1" si="37">IF(R95&lt;&gt;"",IF(AND(AC95/(7*24*60)&lt;=1,AC95/(7*24*60)&gt;0),1,""),"")</f>
        <v>1</v>
      </c>
      <c r="AO95" s="24" cm="1">
        <f t="array" aca="1" ref="AO95" ca="1">IF(R95&lt;&gt;"",_xll.RiskBinomial(1,Variables!D$16/100),0)</f>
        <v>0</v>
      </c>
    </row>
    <row r="96" spans="1:41" x14ac:dyDescent="0.35">
      <c r="A96" s="12">
        <v>67</v>
      </c>
      <c r="B96" s="17" cm="1">
        <f t="array" aca="1" ref="B96" ca="1">_xll.RiskExpon(Variables!M$8)</f>
        <v>111.72820342509165</v>
      </c>
      <c r="C96" s="18">
        <f t="shared" ca="1" si="19"/>
        <v>7206.7533442256481</v>
      </c>
      <c r="D96" s="22">
        <f t="shared" ca="1" si="20"/>
        <v>1139.9596326485535</v>
      </c>
      <c r="E96" s="17" cm="1">
        <f t="array" aca="1" ref="E96" ca="1">_xll.RiskPert(Variables!J$10,Variables!K$10,Variables!L$10)</f>
        <v>42.929117572893077</v>
      </c>
      <c r="F96" s="1">
        <f t="shared" ca="1" si="21"/>
        <v>8346.7129768742016</v>
      </c>
      <c r="G96" s="1" cm="1">
        <f t="array" aca="1" ref="G96" ca="1">_xll.RiskUniform(Variables!J$12,Variables!L$12)</f>
        <v>54.230846718415961</v>
      </c>
      <c r="H96" s="18">
        <f t="shared" ca="1" si="22"/>
        <v>8400.9438235926173</v>
      </c>
      <c r="I96" s="22">
        <f t="shared" ca="1" si="23"/>
        <v>0</v>
      </c>
      <c r="J96" s="17">
        <f t="shared" ca="1" si="24"/>
        <v>8400.9438235926173</v>
      </c>
      <c r="K96" s="1" cm="1">
        <f t="array" aca="1" ref="K96" ca="1">_xll.RiskWeibull(Variables!J$14,Variables!K$14)</f>
        <v>102.24232631694976</v>
      </c>
      <c r="L96" s="18">
        <f t="shared" ca="1" si="25"/>
        <v>8503.1861499095667</v>
      </c>
      <c r="M96" s="22">
        <f t="shared" ca="1" si="26"/>
        <v>68.659524449944001</v>
      </c>
      <c r="N96" s="17" cm="1">
        <f t="array" aca="1" ref="N96" ca="1">_xll.RiskGamma(_xll.RiskSimtable(Variables!J$16:J$17),1/Variables!L$16)</f>
        <v>68.659524449943547</v>
      </c>
      <c r="O96" s="1">
        <f t="shared" ca="1" si="27"/>
        <v>8571.8456743595107</v>
      </c>
      <c r="P96" s="1" cm="1">
        <f t="array" aca="1" ref="P96" ca="1">_xll.RiskUniform(Variables!J$19,Variables!L$19)</f>
        <v>23.562650608855577</v>
      </c>
      <c r="Q96" s="18">
        <f t="shared" ca="1" si="28"/>
        <v>8595.4083249683663</v>
      </c>
      <c r="R96" s="17">
        <f>IF(A96&lt;=(FLOOR(INT(Variables!D$10) / Variables!D$13, 1)*Variables!D$13),IF(R95=Variables!D$13,1,R95+1),"")</f>
        <v>3</v>
      </c>
      <c r="S96" s="22">
        <f t="shared" ca="1" si="29"/>
        <v>528.73697183676086</v>
      </c>
      <c r="T96" s="1">
        <f t="shared" ca="1" si="30"/>
        <v>8595.4083249683663</v>
      </c>
      <c r="U96" s="1">
        <f ca="1">IF(R96&lt;&gt;"",INDEX(T96:T203, MATCH(Variables!D$13,R96:R203,0))-T96,"")</f>
        <v>528.73697183676086</v>
      </c>
      <c r="V96" s="1">
        <f>IF(R96&lt;&gt;"",IF(MOD(R96,Variables!D$13)=0,Variables!D$15,0),"")</f>
        <v>0</v>
      </c>
      <c r="W96" s="1">
        <f>IF(R96&lt;&gt;"",IF(R96=Variables!D$13,T96+V96,0),"")</f>
        <v>0</v>
      </c>
      <c r="X96" s="18">
        <f ca="1">IF(R96&lt;&gt;"",INDEX(W96:W195,MATCH(Variables!D$13,R96:R195,0)),"")</f>
        <v>9244.1452968051271</v>
      </c>
      <c r="Y96" s="22">
        <f t="shared" ca="1" si="31"/>
        <v>145.97121210040132</v>
      </c>
      <c r="Z96" s="17" cm="1">
        <f t="array" ref="Z96">IF(R96&lt;&gt;"",IF(R96=1,_xll.RiskPert(Variables!J$21,Variables!K$21,Variables!L$21),0),"")</f>
        <v>0</v>
      </c>
      <c r="AA96" s="1">
        <f t="shared" ca="1" si="32"/>
        <v>9390.1165089055285</v>
      </c>
      <c r="AB96" s="1" cm="1">
        <f t="array" aca="1" ref="AB96" ca="1">IF(R96&lt;&gt;"",_xll.RiskUniform(Variables!J$23,Variables!L$23),"")</f>
        <v>25.878859155174741</v>
      </c>
      <c r="AC96" s="18">
        <f t="shared" ca="1" si="33"/>
        <v>9415.9953680607032</v>
      </c>
      <c r="AD96" s="26">
        <f ca="1">IF(R96&lt;&gt;"",IF(AC96&lt;Variables!D$9,AC96-C96,0),"")</f>
        <v>2209.2420238350551</v>
      </c>
      <c r="AE96" s="26">
        <f ca="1">IF(R96&lt;&gt;"",IF(AC96&lt;Variables!D$9,D96,0),"")</f>
        <v>1139.9596326485535</v>
      </c>
      <c r="AF96" s="26">
        <f ca="1">IF(R96&lt;&gt;"",IF(AC96&lt;Variables!D$9,I96,0),"")</f>
        <v>0</v>
      </c>
      <c r="AG96" s="26">
        <f ca="1">IF(R96&lt;&gt;"",IF(AC96&lt;Variables!D$9,M96,0),"")</f>
        <v>68.659524449944001</v>
      </c>
      <c r="AH96" s="26">
        <f ca="1">IF(R96&lt;&gt;"",IF(AC96&lt;Variables!D$9,S96,0),"")</f>
        <v>528.73697183676086</v>
      </c>
      <c r="AI96" s="26">
        <f ca="1">IF(R96&lt;&gt;"",IF(AC96&lt;Variables!D$9,Y96,0),"")</f>
        <v>145.97121210040132</v>
      </c>
      <c r="AJ96" s="24">
        <f t="shared" ca="1" si="34"/>
        <v>1883.3273410356596</v>
      </c>
      <c r="AK96" s="26">
        <f t="shared" ca="1" si="35"/>
        <v>36.820700397250917</v>
      </c>
      <c r="AL96" s="24">
        <f t="shared" ca="1" si="36"/>
        <v>0</v>
      </c>
      <c r="AM96" s="104">
        <f ca="1">IF(AND(R96&lt;"",AC96&lt;Variables!D$9),AC96/(7*24*60),"")</f>
        <v>0.93412652460919676</v>
      </c>
      <c r="AN96" s="18">
        <f t="shared" ca="1" si="37"/>
        <v>1</v>
      </c>
      <c r="AO96" s="24" cm="1">
        <f t="array" aca="1" ref="AO96" ca="1">IF(R96&lt;&gt;"",_xll.RiskBinomial(1,Variables!D$16/100),0)</f>
        <v>0</v>
      </c>
    </row>
    <row r="97" spans="1:41" x14ac:dyDescent="0.35">
      <c r="A97" s="12">
        <v>68</v>
      </c>
      <c r="B97" s="17" cm="1">
        <f t="array" aca="1" ref="B97" ca="1">_xll.RiskExpon(Variables!M$8)</f>
        <v>274.44872560946487</v>
      </c>
      <c r="C97" s="18">
        <f t="shared" ca="1" si="19"/>
        <v>7481.2020698351134</v>
      </c>
      <c r="D97" s="22">
        <f t="shared" ca="1" si="20"/>
        <v>969.81219686405348</v>
      </c>
      <c r="E97" s="17" cm="1">
        <f t="array" aca="1" ref="E97" ca="1">_xll.RiskPert(Variables!J$10,Variables!K$10,Variables!L$10)</f>
        <v>50.070443106550137</v>
      </c>
      <c r="F97" s="1">
        <f t="shared" ca="1" si="21"/>
        <v>8451.0142666991669</v>
      </c>
      <c r="G97" s="1" cm="1">
        <f t="array" aca="1" ref="G97" ca="1">_xll.RiskUniform(Variables!J$12,Variables!L$12)</f>
        <v>69.471321179347655</v>
      </c>
      <c r="H97" s="18">
        <f t="shared" ca="1" si="22"/>
        <v>8520.4855878785147</v>
      </c>
      <c r="I97" s="22">
        <f t="shared" ca="1" si="23"/>
        <v>0</v>
      </c>
      <c r="J97" s="17">
        <f t="shared" ca="1" si="24"/>
        <v>8520.4855878785147</v>
      </c>
      <c r="K97" s="1" cm="1">
        <f t="array" aca="1" ref="K97" ca="1">_xll.RiskWeibull(Variables!J$14,Variables!K$14)</f>
        <v>94.988018162409929</v>
      </c>
      <c r="L97" s="18">
        <f t="shared" ca="1" si="25"/>
        <v>8615.473606040925</v>
      </c>
      <c r="M97" s="22">
        <f t="shared" ca="1" si="26"/>
        <v>133.16607607690275</v>
      </c>
      <c r="N97" s="17" cm="1">
        <f t="array" aca="1" ref="N97" ca="1">_xll.RiskGamma(_xll.RiskSimtable(Variables!J$16:J$17),1/Variables!L$16)</f>
        <v>133.16607607690301</v>
      </c>
      <c r="O97" s="1">
        <f t="shared" ca="1" si="27"/>
        <v>8748.6396821178278</v>
      </c>
      <c r="P97" s="1" cm="1">
        <f t="array" aca="1" ref="P97" ca="1">_xll.RiskUniform(Variables!J$19,Variables!L$19)</f>
        <v>20.338223978302636</v>
      </c>
      <c r="Q97" s="18">
        <f t="shared" ca="1" si="28"/>
        <v>8768.97790609613</v>
      </c>
      <c r="R97" s="17">
        <f>IF(A97&lt;=(FLOOR(INT(Variables!D$10) / Variables!D$13, 1)*Variables!D$13),IF(R96=Variables!D$13,1,R96+1),"")</f>
        <v>4</v>
      </c>
      <c r="S97" s="22">
        <f t="shared" ca="1" si="29"/>
        <v>355.16739070899712</v>
      </c>
      <c r="T97" s="1">
        <f t="shared" ca="1" si="30"/>
        <v>8768.97790609613</v>
      </c>
      <c r="U97" s="1">
        <f ca="1">IF(R97&lt;&gt;"",INDEX(T97:T204, MATCH(Variables!D$13,R97:R204,0))-T97,"")</f>
        <v>355.16739070899712</v>
      </c>
      <c r="V97" s="1">
        <f>IF(R97&lt;&gt;"",IF(MOD(R97,Variables!D$13)=0,Variables!D$15,0),"")</f>
        <v>0</v>
      </c>
      <c r="W97" s="1">
        <f>IF(R97&lt;&gt;"",IF(R97=Variables!D$13,T97+V97,0),"")</f>
        <v>0</v>
      </c>
      <c r="X97" s="18">
        <f ca="1">IF(R97&lt;&gt;"",INDEX(W97:W196,MATCH(Variables!D$13,R97:R196,0)),"")</f>
        <v>9244.1452968051271</v>
      </c>
      <c r="Y97" s="22">
        <f t="shared" ca="1" si="31"/>
        <v>171.85007125557604</v>
      </c>
      <c r="Z97" s="17" cm="1">
        <f t="array" ref="Z97">IF(R97&lt;&gt;"",IF(R97=1,_xll.RiskPert(Variables!J$21,Variables!K$21,Variables!L$21),0),"")</f>
        <v>0</v>
      </c>
      <c r="AA97" s="1">
        <f t="shared" ca="1" si="32"/>
        <v>9415.9953680607032</v>
      </c>
      <c r="AB97" s="1" cm="1">
        <f t="array" aca="1" ref="AB97" ca="1">IF(R97&lt;&gt;"",_xll.RiskUniform(Variables!J$23,Variables!L$23),"")</f>
        <v>24.228867263152019</v>
      </c>
      <c r="AC97" s="18">
        <f t="shared" ca="1" si="33"/>
        <v>9440.2242353238544</v>
      </c>
      <c r="AD97" s="26">
        <f ca="1">IF(R97&lt;&gt;"",IF(AC97&lt;Variables!D$9,AC97-C97,0),"")</f>
        <v>1959.0221654887409</v>
      </c>
      <c r="AE97" s="26">
        <f ca="1">IF(R97&lt;&gt;"",IF(AC97&lt;Variables!D$9,D97,0),"")</f>
        <v>969.81219686405348</v>
      </c>
      <c r="AF97" s="26">
        <f ca="1">IF(R97&lt;&gt;"",IF(AC97&lt;Variables!D$9,I97,0),"")</f>
        <v>0</v>
      </c>
      <c r="AG97" s="26">
        <f ca="1">IF(R97&lt;&gt;"",IF(AC97&lt;Variables!D$9,M97,0),"")</f>
        <v>133.16607607690275</v>
      </c>
      <c r="AH97" s="26">
        <f ca="1">IF(R97&lt;&gt;"",IF(AC97&lt;Variables!D$9,S97,0),"")</f>
        <v>355.16739070899712</v>
      </c>
      <c r="AI97" s="26">
        <f ca="1">IF(R97&lt;&gt;"",IF(AC97&lt;Variables!D$9,Y97,0),"")</f>
        <v>171.85007125557604</v>
      </c>
      <c r="AJ97" s="24">
        <f t="shared" ca="1" si="34"/>
        <v>1629.9957349055294</v>
      </c>
      <c r="AK97" s="26">
        <f t="shared" ca="1" si="35"/>
        <v>32.650369424812347</v>
      </c>
      <c r="AL97" s="24">
        <f t="shared" ca="1" si="36"/>
        <v>0</v>
      </c>
      <c r="AM97" s="104">
        <f ca="1">IF(AND(R97&lt;"",AC97&lt;Variables!D$9),AC97/(7*24*60),"")</f>
        <v>0.93653018207577921</v>
      </c>
      <c r="AN97" s="18">
        <f t="shared" ca="1" si="37"/>
        <v>1</v>
      </c>
      <c r="AO97" s="24" cm="1">
        <f t="array" aca="1" ref="AO97" ca="1">IF(R97&lt;&gt;"",_xll.RiskBinomial(1,Variables!D$16/100),0)</f>
        <v>0</v>
      </c>
    </row>
    <row r="98" spans="1:41" x14ac:dyDescent="0.35">
      <c r="A98" s="12">
        <v>69</v>
      </c>
      <c r="B98" s="17" cm="1">
        <f t="array" aca="1" ref="B98" ca="1">_xll.RiskExpon(Variables!M$8)</f>
        <v>2.438238827421494E-2</v>
      </c>
      <c r="C98" s="18">
        <f t="shared" ca="1" si="19"/>
        <v>7481.2264522233872</v>
      </c>
      <c r="D98" s="22">
        <f t="shared" ca="1" si="20"/>
        <v>1087.2038067630183</v>
      </c>
      <c r="E98" s="17" cm="1">
        <f t="array" aca="1" ref="E98" ca="1">_xll.RiskPert(Variables!J$10,Variables!K$10,Variables!L$10)</f>
        <v>47.944671107890791</v>
      </c>
      <c r="F98" s="1">
        <f t="shared" ca="1" si="21"/>
        <v>8568.4302589864055</v>
      </c>
      <c r="G98" s="1" cm="1">
        <f t="array" aca="1" ref="G98" ca="1">_xll.RiskUniform(Variables!J$12,Variables!L$12)</f>
        <v>50.11839266465136</v>
      </c>
      <c r="H98" s="18">
        <f t="shared" ca="1" si="22"/>
        <v>8618.5486516510573</v>
      </c>
      <c r="I98" s="22">
        <f t="shared" ca="1" si="23"/>
        <v>0</v>
      </c>
      <c r="J98" s="17">
        <f t="shared" ca="1" si="24"/>
        <v>8618.5486516510573</v>
      </c>
      <c r="K98" s="1" cm="1">
        <f t="array" aca="1" ref="K98" ca="1">_xll.RiskWeibull(Variables!J$14,Variables!K$14)</f>
        <v>66.785260210908845</v>
      </c>
      <c r="L98" s="18">
        <f t="shared" ca="1" si="25"/>
        <v>8685.333911861966</v>
      </c>
      <c r="M98" s="22">
        <f t="shared" ca="1" si="26"/>
        <v>79.653724989884722</v>
      </c>
      <c r="N98" s="17" cm="1">
        <f t="array" aca="1" ref="N98" ca="1">_xll.RiskGamma(_xll.RiskSimtable(Variables!J$16:J$17),1/Variables!L$16)</f>
        <v>79.653724989884992</v>
      </c>
      <c r="O98" s="1">
        <f t="shared" ca="1" si="27"/>
        <v>8764.9876368518508</v>
      </c>
      <c r="P98" s="1" cm="1">
        <f t="array" aca="1" ref="P98" ca="1">_xll.RiskUniform(Variables!J$19,Variables!L$19)</f>
        <v>20.207499377213349</v>
      </c>
      <c r="Q98" s="18">
        <f t="shared" ca="1" si="28"/>
        <v>8785.1951362290638</v>
      </c>
      <c r="R98" s="17">
        <f>IF(A98&lt;=(FLOOR(INT(Variables!D$10) / Variables!D$13, 1)*Variables!D$13),IF(R97=Variables!D$13,1,R97+1),"")</f>
        <v>5</v>
      </c>
      <c r="S98" s="22">
        <f t="shared" ca="1" si="29"/>
        <v>338.95016057606335</v>
      </c>
      <c r="T98" s="1">
        <f t="shared" ca="1" si="30"/>
        <v>8785.1951362290638</v>
      </c>
      <c r="U98" s="1">
        <f ca="1">IF(R98&lt;&gt;"",INDEX(T98:T205, MATCH(Variables!D$13,R98:R205,0))-T98,"")</f>
        <v>338.95016057606335</v>
      </c>
      <c r="V98" s="1">
        <f>IF(R98&lt;&gt;"",IF(MOD(R98,Variables!D$13)=0,Variables!D$15,0),"")</f>
        <v>0</v>
      </c>
      <c r="W98" s="1">
        <f>IF(R98&lt;&gt;"",IF(R98=Variables!D$13,T98+V98,0),"")</f>
        <v>0</v>
      </c>
      <c r="X98" s="18">
        <f ca="1">IF(R98&lt;&gt;"",INDEX(W98:W197,MATCH(Variables!D$13,R98:R197,0)),"")</f>
        <v>9244.1452968051271</v>
      </c>
      <c r="Y98" s="22">
        <f t="shared" ca="1" si="31"/>
        <v>196.07893851872723</v>
      </c>
      <c r="Z98" s="17" cm="1">
        <f t="array" ref="Z98">IF(R98&lt;&gt;"",IF(R98=1,_xll.RiskPert(Variables!J$21,Variables!K$21,Variables!L$21),0),"")</f>
        <v>0</v>
      </c>
      <c r="AA98" s="1">
        <f t="shared" ca="1" si="32"/>
        <v>9440.2242353238544</v>
      </c>
      <c r="AB98" s="1" cm="1">
        <f t="array" aca="1" ref="AB98" ca="1">IF(R98&lt;&gt;"",_xll.RiskUniform(Variables!J$23,Variables!L$23),"")</f>
        <v>22.4735151501621</v>
      </c>
      <c r="AC98" s="18">
        <f t="shared" ca="1" si="33"/>
        <v>9462.6977504740171</v>
      </c>
      <c r="AD98" s="26">
        <f ca="1">IF(R98&lt;&gt;"",IF(AC98&lt;Variables!D$9,AC98-C98,0),"")</f>
        <v>1981.4712982506298</v>
      </c>
      <c r="AE98" s="26">
        <f ca="1">IF(R98&lt;&gt;"",IF(AC98&lt;Variables!D$9,D98,0),"")</f>
        <v>1087.2038067630183</v>
      </c>
      <c r="AF98" s="26">
        <f ca="1">IF(R98&lt;&gt;"",IF(AC98&lt;Variables!D$9,I98,0),"")</f>
        <v>0</v>
      </c>
      <c r="AG98" s="26">
        <f ca="1">IF(R98&lt;&gt;"",IF(AC98&lt;Variables!D$9,M98,0),"")</f>
        <v>79.653724989884722</v>
      </c>
      <c r="AH98" s="26">
        <f ca="1">IF(R98&lt;&gt;"",IF(AC98&lt;Variables!D$9,S98,0),"")</f>
        <v>338.95016057606335</v>
      </c>
      <c r="AI98" s="26">
        <f ca="1">IF(R98&lt;&gt;"",IF(AC98&lt;Variables!D$9,Y98,0),"")</f>
        <v>196.07893851872723</v>
      </c>
      <c r="AJ98" s="24">
        <f t="shared" ca="1" si="34"/>
        <v>1701.8866308476936</v>
      </c>
      <c r="AK98" s="26">
        <f t="shared" ca="1" si="35"/>
        <v>33.024521637510496</v>
      </c>
      <c r="AL98" s="24">
        <f t="shared" ca="1" si="36"/>
        <v>0</v>
      </c>
      <c r="AM98" s="104">
        <f ca="1">IF(AND(R98&lt;"",AC98&lt;Variables!D$9),AC98/(7*24*60),"")</f>
        <v>0.93875969746766041</v>
      </c>
      <c r="AN98" s="18">
        <f t="shared" ca="1" si="37"/>
        <v>1</v>
      </c>
      <c r="AO98" s="24" cm="1">
        <f t="array" aca="1" ref="AO98" ca="1">IF(R98&lt;&gt;"",_xll.RiskBinomial(1,Variables!D$16/100),0)</f>
        <v>0</v>
      </c>
    </row>
    <row r="99" spans="1:41" x14ac:dyDescent="0.35">
      <c r="A99" s="12">
        <v>70</v>
      </c>
      <c r="B99" s="17" cm="1">
        <f t="array" aca="1" ref="B99" ca="1">_xll.RiskExpon(Variables!M$8)</f>
        <v>42.618501947717377</v>
      </c>
      <c r="C99" s="18">
        <f t="shared" ca="1" si="19"/>
        <v>7523.8449541711043</v>
      </c>
      <c r="D99" s="22">
        <f t="shared" ca="1" si="20"/>
        <v>1138.2023253236848</v>
      </c>
      <c r="E99" s="17" cm="1">
        <f t="array" aca="1" ref="E99" ca="1">_xll.RiskPert(Variables!J$10,Variables!K$10,Variables!L$10)</f>
        <v>43.498627843732471</v>
      </c>
      <c r="F99" s="1">
        <f t="shared" ca="1" si="21"/>
        <v>8662.0472794947891</v>
      </c>
      <c r="G99" s="1" cm="1">
        <f t="array" aca="1" ref="G99" ca="1">_xll.RiskUniform(Variables!J$12,Variables!L$12)</f>
        <v>69.607894828528117</v>
      </c>
      <c r="H99" s="18">
        <f t="shared" ca="1" si="22"/>
        <v>8731.6551743233176</v>
      </c>
      <c r="I99" s="22">
        <f t="shared" ca="1" si="23"/>
        <v>0</v>
      </c>
      <c r="J99" s="17">
        <f t="shared" ca="1" si="24"/>
        <v>8731.6551743233176</v>
      </c>
      <c r="K99" s="1" cm="1">
        <f t="array" aca="1" ref="K99" ca="1">_xll.RiskWeibull(Variables!J$14,Variables!K$14)</f>
        <v>110.67093568174874</v>
      </c>
      <c r="L99" s="18">
        <f t="shared" ca="1" si="25"/>
        <v>8842.3261100050659</v>
      </c>
      <c r="M99" s="22">
        <f t="shared" ca="1" si="26"/>
        <v>64.762349689810435</v>
      </c>
      <c r="N99" s="17" cm="1">
        <f t="array" aca="1" ref="N99" ca="1">_xll.RiskGamma(_xll.RiskSimtable(Variables!J$16:J$17),1/Variables!L$16)</f>
        <v>64.762349689810776</v>
      </c>
      <c r="O99" s="1">
        <f t="shared" ca="1" si="27"/>
        <v>8907.0884596948763</v>
      </c>
      <c r="P99" s="1" cm="1">
        <f t="array" aca="1" ref="P99" ca="1">_xll.RiskUniform(Variables!J$19,Variables!L$19)</f>
        <v>22.213720773765388</v>
      </c>
      <c r="Q99" s="18">
        <f t="shared" ca="1" si="28"/>
        <v>8929.3021804686414</v>
      </c>
      <c r="R99" s="17">
        <f>IF(A99&lt;=(FLOOR(INT(Variables!D$10) / Variables!D$13, 1)*Variables!D$13),IF(R98=Variables!D$13,1,R98+1),"")</f>
        <v>6</v>
      </c>
      <c r="S99" s="22">
        <f t="shared" ca="1" si="29"/>
        <v>194.84311633648576</v>
      </c>
      <c r="T99" s="1">
        <f t="shared" ca="1" si="30"/>
        <v>8929.3021804686414</v>
      </c>
      <c r="U99" s="1">
        <f ca="1">IF(R99&lt;&gt;"",INDEX(T99:T206, MATCH(Variables!D$13,R99:R206,0))-T99,"")</f>
        <v>194.84311633648576</v>
      </c>
      <c r="V99" s="1">
        <f>IF(R99&lt;&gt;"",IF(MOD(R99,Variables!D$13)=0,Variables!D$15,0),"")</f>
        <v>0</v>
      </c>
      <c r="W99" s="1">
        <f>IF(R99&lt;&gt;"",IF(R99=Variables!D$13,T99+V99,0),"")</f>
        <v>0</v>
      </c>
      <c r="X99" s="18">
        <f ca="1">IF(R99&lt;&gt;"",INDEX(W99:W198,MATCH(Variables!D$13,R99:R198,0)),"")</f>
        <v>9244.1452968051271</v>
      </c>
      <c r="Y99" s="22">
        <f t="shared" ca="1" si="31"/>
        <v>218.55245366888994</v>
      </c>
      <c r="Z99" s="17" cm="1">
        <f t="array" ref="Z99">IF(R99&lt;&gt;"",IF(R99=1,_xll.RiskPert(Variables!J$21,Variables!K$21,Variables!L$21),0),"")</f>
        <v>0</v>
      </c>
      <c r="AA99" s="1">
        <f t="shared" ca="1" si="32"/>
        <v>9462.6977504740171</v>
      </c>
      <c r="AB99" s="1" cm="1">
        <f t="array" aca="1" ref="AB99" ca="1">IF(R99&lt;&gt;"",_xll.RiskUniform(Variables!J$23,Variables!L$23),"")</f>
        <v>20.437254763306175</v>
      </c>
      <c r="AC99" s="18">
        <f t="shared" ca="1" si="33"/>
        <v>9483.1350052373236</v>
      </c>
      <c r="AD99" s="26">
        <f ca="1">IF(R99&lt;&gt;"",IF(AC99&lt;Variables!D$9,AC99-C99,0),"")</f>
        <v>1959.2900510662193</v>
      </c>
      <c r="AE99" s="26">
        <f ca="1">IF(R99&lt;&gt;"",IF(AC99&lt;Variables!D$9,D99,0),"")</f>
        <v>1138.2023253236848</v>
      </c>
      <c r="AF99" s="26">
        <f ca="1">IF(R99&lt;&gt;"",IF(AC99&lt;Variables!D$9,I99,0),"")</f>
        <v>0</v>
      </c>
      <c r="AG99" s="26">
        <f ca="1">IF(R99&lt;&gt;"",IF(AC99&lt;Variables!D$9,M99,0),"")</f>
        <v>64.762349689810435</v>
      </c>
      <c r="AH99" s="26">
        <f ca="1">IF(R99&lt;&gt;"",IF(AC99&lt;Variables!D$9,S99,0),"")</f>
        <v>194.84311633648576</v>
      </c>
      <c r="AI99" s="26">
        <f ca="1">IF(R99&lt;&gt;"",IF(AC99&lt;Variables!D$9,Y99,0),"")</f>
        <v>218.55245366888994</v>
      </c>
      <c r="AJ99" s="24">
        <f t="shared" ca="1" si="34"/>
        <v>1616.360245018871</v>
      </c>
      <c r="AK99" s="26">
        <f t="shared" ca="1" si="35"/>
        <v>32.654834184436986</v>
      </c>
      <c r="AL99" s="24">
        <f t="shared" ca="1" si="36"/>
        <v>0</v>
      </c>
      <c r="AM99" s="104">
        <f ca="1">IF(AND(R99&lt;"",AC99&lt;Variables!D$9),AC99/(7*24*60),"")</f>
        <v>0.94078720290052809</v>
      </c>
      <c r="AN99" s="18">
        <f t="shared" ca="1" si="37"/>
        <v>1</v>
      </c>
      <c r="AO99" s="24" cm="1">
        <f t="array" aca="1" ref="AO99" ca="1">IF(R99&lt;&gt;"",_xll.RiskBinomial(1,Variables!D$16/100),0)</f>
        <v>0</v>
      </c>
    </row>
    <row r="100" spans="1:41" x14ac:dyDescent="0.35">
      <c r="A100" s="12">
        <v>71</v>
      </c>
      <c r="B100" s="17" cm="1">
        <f t="array" aca="1" ref="B100" ca="1">_xll.RiskExpon(Variables!M$8)</f>
        <v>176.37819115445478</v>
      </c>
      <c r="C100" s="18">
        <f t="shared" ca="1" si="19"/>
        <v>7700.223145325559</v>
      </c>
      <c r="D100" s="22">
        <f t="shared" ca="1" si="20"/>
        <v>1088.9686188044161</v>
      </c>
      <c r="E100" s="17" cm="1">
        <f t="array" aca="1" ref="E100" ca="1">_xll.RiskPert(Variables!J$10,Variables!K$10,Variables!L$10)</f>
        <v>57.536589806657105</v>
      </c>
      <c r="F100" s="1">
        <f t="shared" ca="1" si="21"/>
        <v>8789.1917641299751</v>
      </c>
      <c r="G100" s="1" cm="1">
        <f t="array" aca="1" ref="G100" ca="1">_xll.RiskUniform(Variables!J$12,Variables!L$12)</f>
        <v>53.863254267344338</v>
      </c>
      <c r="H100" s="18">
        <f t="shared" ca="1" si="22"/>
        <v>8843.0550183973191</v>
      </c>
      <c r="I100" s="22">
        <f t="shared" ca="1" si="23"/>
        <v>0</v>
      </c>
      <c r="J100" s="17">
        <f t="shared" ca="1" si="24"/>
        <v>8843.0550183973191</v>
      </c>
      <c r="K100" s="1" cm="1">
        <f t="array" aca="1" ref="K100" ca="1">_xll.RiskWeibull(Variables!J$14,Variables!K$14)</f>
        <v>96.179770065623643</v>
      </c>
      <c r="L100" s="18">
        <f t="shared" ca="1" si="25"/>
        <v>8939.2347884629435</v>
      </c>
      <c r="M100" s="22">
        <f t="shared" ca="1" si="26"/>
        <v>42.099071907696271</v>
      </c>
      <c r="N100" s="17" cm="1">
        <f t="array" aca="1" ref="N100" ca="1">_xll.RiskGamma(_xll.RiskSimtable(Variables!J$16:J$17),1/Variables!L$16)</f>
        <v>42.099071907696846</v>
      </c>
      <c r="O100" s="1">
        <f t="shared" ca="1" si="27"/>
        <v>8981.3338603706397</v>
      </c>
      <c r="P100" s="1" cm="1">
        <f t="array" aca="1" ref="P100" ca="1">_xll.RiskUniform(Variables!J$19,Variables!L$19)</f>
        <v>15.874818946180481</v>
      </c>
      <c r="Q100" s="18">
        <f t="shared" ca="1" si="28"/>
        <v>8997.2086793168201</v>
      </c>
      <c r="R100" s="17">
        <f>IF(A100&lt;=(FLOOR(INT(Variables!D$10) / Variables!D$13, 1)*Variables!D$13),IF(R99=Variables!D$13,1,R99+1),"")</f>
        <v>7</v>
      </c>
      <c r="S100" s="22">
        <f t="shared" ca="1" si="29"/>
        <v>126.93661748830709</v>
      </c>
      <c r="T100" s="1">
        <f t="shared" ca="1" si="30"/>
        <v>8997.2086793168201</v>
      </c>
      <c r="U100" s="1">
        <f ca="1">IF(R100&lt;&gt;"",INDEX(T100:T207, MATCH(Variables!D$13,R100:R207,0))-T100,"")</f>
        <v>126.93661748830709</v>
      </c>
      <c r="V100" s="1">
        <f>IF(R100&lt;&gt;"",IF(MOD(R100,Variables!D$13)=0,Variables!D$15,0),"")</f>
        <v>0</v>
      </c>
      <c r="W100" s="1">
        <f>IF(R100&lt;&gt;"",IF(R100=Variables!D$13,T100+V100,0),"")</f>
        <v>0</v>
      </c>
      <c r="X100" s="18">
        <f ca="1">IF(R100&lt;&gt;"",INDEX(W100:W199,MATCH(Variables!D$13,R100:R199,0)),"")</f>
        <v>9244.1452968051271</v>
      </c>
      <c r="Y100" s="22">
        <f t="shared" ca="1" si="31"/>
        <v>238.98970843219649</v>
      </c>
      <c r="Z100" s="17" cm="1">
        <f t="array" ref="Z100">IF(R100&lt;&gt;"",IF(R100=1,_xll.RiskPert(Variables!J$21,Variables!K$21,Variables!L$21),0),"")</f>
        <v>0</v>
      </c>
      <c r="AA100" s="1">
        <f t="shared" ca="1" si="32"/>
        <v>9483.1350052373236</v>
      </c>
      <c r="AB100" s="1" cm="1">
        <f t="array" aca="1" ref="AB100" ca="1">IF(R100&lt;&gt;"",_xll.RiskUniform(Variables!J$23,Variables!L$23),"")</f>
        <v>26.884680567007475</v>
      </c>
      <c r="AC100" s="18">
        <f t="shared" ca="1" si="33"/>
        <v>9510.0196858043309</v>
      </c>
      <c r="AD100" s="26">
        <f ca="1">IF(R100&lt;&gt;"",IF(AC100&lt;Variables!D$9,AC100-C100,0),"")</f>
        <v>1809.7965404787719</v>
      </c>
      <c r="AE100" s="26">
        <f ca="1">IF(R100&lt;&gt;"",IF(AC100&lt;Variables!D$9,D100,0),"")</f>
        <v>1088.9686188044161</v>
      </c>
      <c r="AF100" s="26">
        <f ca="1">IF(R100&lt;&gt;"",IF(AC100&lt;Variables!D$9,I100,0),"")</f>
        <v>0</v>
      </c>
      <c r="AG100" s="26">
        <f ca="1">IF(R100&lt;&gt;"",IF(AC100&lt;Variables!D$9,M100,0),"")</f>
        <v>42.099071907696271</v>
      </c>
      <c r="AH100" s="26">
        <f ca="1">IF(R100&lt;&gt;"",IF(AC100&lt;Variables!D$9,S100,0),"")</f>
        <v>126.93661748830709</v>
      </c>
      <c r="AI100" s="26">
        <f ca="1">IF(R100&lt;&gt;"",IF(AC100&lt;Variables!D$9,Y100,0),"")</f>
        <v>238.98970843219649</v>
      </c>
      <c r="AJ100" s="24">
        <f t="shared" ca="1" si="34"/>
        <v>1496.994016632616</v>
      </c>
      <c r="AK100" s="26">
        <f t="shared" ca="1" si="35"/>
        <v>30.163275674646197</v>
      </c>
      <c r="AL100" s="24">
        <f t="shared" ca="1" si="36"/>
        <v>0</v>
      </c>
      <c r="AM100" s="104">
        <f ca="1">IF(AND(R100&lt;"",AC100&lt;Variables!D$9),AC100/(7*24*60),"")</f>
        <v>0.94345433390915978</v>
      </c>
      <c r="AN100" s="18">
        <f t="shared" ca="1" si="37"/>
        <v>1</v>
      </c>
      <c r="AO100" s="24" cm="1">
        <f t="array" aca="1" ref="AO100" ca="1">IF(R100&lt;&gt;"",_xll.RiskBinomial(1,Variables!D$16/100),0)</f>
        <v>0</v>
      </c>
    </row>
    <row r="101" spans="1:41" x14ac:dyDescent="0.35">
      <c r="A101" s="12">
        <v>72</v>
      </c>
      <c r="B101" s="17" cm="1">
        <f t="array" aca="1" ref="B101" ca="1">_xll.RiskExpon(Variables!M$8)</f>
        <v>43.807485006147594</v>
      </c>
      <c r="C101" s="18">
        <f t="shared" ca="1" si="19"/>
        <v>7744.0306303317066</v>
      </c>
      <c r="D101" s="22">
        <f t="shared" ca="1" si="20"/>
        <v>1148.3017556402192</v>
      </c>
      <c r="E101" s="17" cm="1">
        <f t="array" aca="1" ref="E101" ca="1">_xll.RiskPert(Variables!J$10,Variables!K$10,Variables!L$10)</f>
        <v>49.27736757460616</v>
      </c>
      <c r="F101" s="1">
        <f t="shared" ca="1" si="21"/>
        <v>8892.3323859719258</v>
      </c>
      <c r="G101" s="1" cm="1">
        <f t="array" aca="1" ref="G101" ca="1">_xll.RiskUniform(Variables!J$12,Variables!L$12)</f>
        <v>67.178120059902895</v>
      </c>
      <c r="H101" s="18">
        <f t="shared" ca="1" si="22"/>
        <v>8959.5105060318292</v>
      </c>
      <c r="I101" s="22">
        <f t="shared" ca="1" si="23"/>
        <v>0</v>
      </c>
      <c r="J101" s="17">
        <f t="shared" ca="1" si="24"/>
        <v>8959.5105060318292</v>
      </c>
      <c r="K101" s="1" cm="1">
        <f t="array" aca="1" ref="K101" ca="1">_xll.RiskWeibull(Variables!J$14,Variables!K$14)</f>
        <v>90.586199860892677</v>
      </c>
      <c r="L101" s="18">
        <f t="shared" ca="1" si="25"/>
        <v>9050.0967058927217</v>
      </c>
      <c r="M101" s="22">
        <f t="shared" ca="1" si="26"/>
        <v>56.881140200066511</v>
      </c>
      <c r="N101" s="17" cm="1">
        <f t="array" aca="1" ref="N101" ca="1">_xll.RiskGamma(_xll.RiskSimtable(Variables!J$16:J$17),1/Variables!L$16)</f>
        <v>56.881140200066703</v>
      </c>
      <c r="O101" s="1">
        <f t="shared" ca="1" si="27"/>
        <v>9106.9778460927882</v>
      </c>
      <c r="P101" s="1" cm="1">
        <f t="array" aca="1" ref="P101" ca="1">_xll.RiskUniform(Variables!J$19,Variables!L$19)</f>
        <v>17.167450712338326</v>
      </c>
      <c r="Q101" s="18">
        <f t="shared" ca="1" si="28"/>
        <v>9124.1452968051271</v>
      </c>
      <c r="R101" s="17">
        <f>IF(A101&lt;=(FLOOR(INT(Variables!D$10) / Variables!D$13, 1)*Variables!D$13),IF(R100=Variables!D$13,1,R100+1),"")</f>
        <v>8</v>
      </c>
      <c r="S101" s="22">
        <f t="shared" ca="1" si="29"/>
        <v>0</v>
      </c>
      <c r="T101" s="1">
        <f t="shared" ca="1" si="30"/>
        <v>9124.1452968051271</v>
      </c>
      <c r="U101" s="1">
        <f ca="1">IF(R101&lt;&gt;"",INDEX(T101:T208, MATCH(Variables!D$13,R101:R208,0))-T101,"")</f>
        <v>0</v>
      </c>
      <c r="V101" s="1">
        <f>IF(R101&lt;&gt;"",IF(MOD(R101,Variables!D$13)=0,Variables!D$15,0),"")</f>
        <v>120</v>
      </c>
      <c r="W101" s="1">
        <f ca="1">IF(R101&lt;&gt;"",IF(R101=Variables!D$13,T101+V101,0),"")</f>
        <v>9244.1452968051271</v>
      </c>
      <c r="X101" s="18">
        <f ca="1">IF(R101&lt;&gt;"",INDEX(W101:W200,MATCH(Variables!D$13,R101:R200,0)),"")</f>
        <v>9244.1452968051271</v>
      </c>
      <c r="Y101" s="22">
        <f t="shared" ca="1" si="31"/>
        <v>265.8743889992038</v>
      </c>
      <c r="Z101" s="17" cm="1">
        <f t="array" ref="Z101">IF(R101&lt;&gt;"",IF(R101=1,_xll.RiskPert(Variables!J$21,Variables!K$21,Variables!L$21),0),"")</f>
        <v>0</v>
      </c>
      <c r="AA101" s="1">
        <f t="shared" ca="1" si="32"/>
        <v>9510.0196858043309</v>
      </c>
      <c r="AB101" s="1" cm="1">
        <f t="array" aca="1" ref="AB101" ca="1">IF(R101&lt;&gt;"",_xll.RiskUniform(Variables!J$23,Variables!L$23),"")</f>
        <v>29.745096808454143</v>
      </c>
      <c r="AC101" s="18">
        <f t="shared" ca="1" si="33"/>
        <v>9539.764782612785</v>
      </c>
      <c r="AD101" s="26">
        <f ca="1">IF(R101&lt;&gt;"",IF(AC101&lt;Variables!D$9,AC101-C101,0),"")</f>
        <v>1795.7341522810784</v>
      </c>
      <c r="AE101" s="26">
        <f ca="1">IF(R101&lt;&gt;"",IF(AC101&lt;Variables!D$9,D101,0),"")</f>
        <v>1148.3017556402192</v>
      </c>
      <c r="AF101" s="26">
        <f ca="1">IF(R101&lt;&gt;"",IF(AC101&lt;Variables!D$9,I101,0),"")</f>
        <v>0</v>
      </c>
      <c r="AG101" s="26">
        <f ca="1">IF(R101&lt;&gt;"",IF(AC101&lt;Variables!D$9,M101,0),"")</f>
        <v>56.881140200066511</v>
      </c>
      <c r="AH101" s="26">
        <f ca="1">IF(R101&lt;&gt;"",IF(AC101&lt;Variables!D$9,S101,0),"")</f>
        <v>0</v>
      </c>
      <c r="AI101" s="26">
        <f ca="1">IF(R101&lt;&gt;"",IF(AC101&lt;Variables!D$9,Y101,0),"")</f>
        <v>265.8743889992038</v>
      </c>
      <c r="AJ101" s="24">
        <f t="shared" ca="1" si="34"/>
        <v>1471.0572848394895</v>
      </c>
      <c r="AK101" s="26">
        <f t="shared" ca="1" si="35"/>
        <v>29.928902538017972</v>
      </c>
      <c r="AL101" s="24">
        <f t="shared" ca="1" si="36"/>
        <v>0</v>
      </c>
      <c r="AM101" s="104">
        <f ca="1">IF(AND(R101&lt;"",AC101&lt;Variables!D$9),AC101/(7*24*60),"")</f>
        <v>0.94640523637031593</v>
      </c>
      <c r="AN101" s="18">
        <f t="shared" ca="1" si="37"/>
        <v>1</v>
      </c>
      <c r="AO101" s="24" cm="1">
        <f t="array" aca="1" ref="AO101" ca="1">IF(R101&lt;&gt;"",_xll.RiskBinomial(1,Variables!D$16/100),0)</f>
        <v>0</v>
      </c>
    </row>
    <row r="102" spans="1:41" x14ac:dyDescent="0.35">
      <c r="A102" s="12">
        <v>73</v>
      </c>
      <c r="B102" s="17" cm="1">
        <f t="array" aca="1" ref="B102" ca="1">_xll.RiskExpon(Variables!M$8)</f>
        <v>85.392742356184101</v>
      </c>
      <c r="C102" s="18">
        <f t="shared" ca="1" si="19"/>
        <v>7829.4233726878911</v>
      </c>
      <c r="D102" s="22">
        <f t="shared" ca="1" si="20"/>
        <v>1183.133746060571</v>
      </c>
      <c r="E102" s="17" cm="1">
        <f t="array" aca="1" ref="E102" ca="1">_xll.RiskPert(Variables!J$10,Variables!K$10,Variables!L$10)</f>
        <v>53.046612716633618</v>
      </c>
      <c r="F102" s="1">
        <f t="shared" ca="1" si="21"/>
        <v>9012.557118748462</v>
      </c>
      <c r="G102" s="1" cm="1">
        <f t="array" aca="1" ref="G102" ca="1">_xll.RiskUniform(Variables!J$12,Variables!L$12)</f>
        <v>65.46332926979845</v>
      </c>
      <c r="H102" s="18">
        <f t="shared" ca="1" si="22"/>
        <v>9078.0204480182601</v>
      </c>
      <c r="I102" s="22">
        <f t="shared" ca="1" si="23"/>
        <v>0</v>
      </c>
      <c r="J102" s="17">
        <f t="shared" ca="1" si="24"/>
        <v>9078.0204480182601</v>
      </c>
      <c r="K102" s="1" cm="1">
        <f t="array" aca="1" ref="K102" ca="1">_xll.RiskWeibull(Variables!J$14,Variables!K$14)</f>
        <v>105.90875133385553</v>
      </c>
      <c r="L102" s="18">
        <f t="shared" ca="1" si="25"/>
        <v>9183.9291993521165</v>
      </c>
      <c r="M102" s="22">
        <f t="shared" ca="1" si="26"/>
        <v>73.253748376673684</v>
      </c>
      <c r="N102" s="17" cm="1">
        <f t="array" aca="1" ref="N102" ca="1">_xll.RiskGamma(_xll.RiskSimtable(Variables!J$16:J$17),1/Variables!L$16)</f>
        <v>73.253748376673812</v>
      </c>
      <c r="O102" s="1">
        <f t="shared" ca="1" si="27"/>
        <v>9257.1829477287902</v>
      </c>
      <c r="P102" s="1" cm="1">
        <f t="array" aca="1" ref="P102" ca="1">_xll.RiskUniform(Variables!J$19,Variables!L$19)</f>
        <v>22.712004529570429</v>
      </c>
      <c r="Q102" s="18">
        <f t="shared" ca="1" si="28"/>
        <v>9279.8949522583607</v>
      </c>
      <c r="R102" s="17">
        <f>IF(A102&lt;=(FLOOR(INT(Variables!D$10) / Variables!D$13, 1)*Variables!D$13),IF(R101=Variables!D$13,1,R101+1),"")</f>
        <v>1</v>
      </c>
      <c r="S102" s="22">
        <f t="shared" ca="1" si="29"/>
        <v>770.41809079239829</v>
      </c>
      <c r="T102" s="1">
        <f t="shared" ca="1" si="30"/>
        <v>9279.8949522583607</v>
      </c>
      <c r="U102" s="1">
        <f ca="1">IF(R102&lt;&gt;"",INDEX(T102:T209, MATCH(Variables!D$13,R102:R209,0))-T102,"")</f>
        <v>770.41809079239829</v>
      </c>
      <c r="V102" s="1">
        <f>IF(R102&lt;&gt;"",IF(MOD(R102,Variables!D$13)=0,Variables!D$15,0),"")</f>
        <v>0</v>
      </c>
      <c r="W102" s="1">
        <f>IF(R102&lt;&gt;"",IF(R102=Variables!D$13,T102+V102,0),"")</f>
        <v>0</v>
      </c>
      <c r="X102" s="18">
        <f ca="1">IF(R102&lt;&gt;"",INDEX(W102:W201,MATCH(Variables!D$13,R102:R201,0)),"")</f>
        <v>10170.313043050759</v>
      </c>
      <c r="Y102" s="22">
        <f t="shared" ca="1" si="31"/>
        <v>88.632417792303386</v>
      </c>
      <c r="Z102" s="17" cm="1">
        <f t="array" aca="1" ref="Z102" ca="1">IF(R102&lt;&gt;"",IF(R102=1,_xll.RiskPert(Variables!J$21,Variables!K$21,Variables!L$21),0),"")</f>
        <v>88.632417792303244</v>
      </c>
      <c r="AA102" s="1">
        <f t="shared" ca="1" si="32"/>
        <v>10258.945460843062</v>
      </c>
      <c r="AB102" s="1" cm="1">
        <f t="array" aca="1" ref="AB102" ca="1">IF(R102&lt;&gt;"",_xll.RiskUniform(Variables!J$23,Variables!L$23),"")</f>
        <v>20.451718018967476</v>
      </c>
      <c r="AC102" s="18">
        <f t="shared" ca="1" si="33"/>
        <v>10279.397178862029</v>
      </c>
      <c r="AD102" s="26">
        <f ca="1">IF(R102&lt;&gt;"",IF(AC102&lt;Variables!D$9,AC102-C102,0),"")</f>
        <v>0</v>
      </c>
      <c r="AE102" s="26">
        <f ca="1">IF(R102&lt;&gt;"",IF(AC102&lt;Variables!D$9,D102,0),"")</f>
        <v>0</v>
      </c>
      <c r="AF102" s="26">
        <f ca="1">IF(R102&lt;&gt;"",IF(AC102&lt;Variables!D$9,I102,0),"")</f>
        <v>0</v>
      </c>
      <c r="AG102" s="26">
        <f ca="1">IF(R102&lt;&gt;"",IF(AC102&lt;Variables!D$9,M102,0),"")</f>
        <v>0</v>
      </c>
      <c r="AH102" s="26">
        <f ca="1">IF(R102&lt;&gt;"",IF(AC102&lt;Variables!D$9,S102,0),"")</f>
        <v>0</v>
      </c>
      <c r="AI102" s="26">
        <f ca="1">IF(R102&lt;&gt;"",IF(AC102&lt;Variables!D$9,Y102,0),"")</f>
        <v>0</v>
      </c>
      <c r="AJ102" s="24">
        <f t="shared" ca="1" si="34"/>
        <v>0</v>
      </c>
      <c r="AK102" s="26">
        <f t="shared" ca="1" si="35"/>
        <v>0</v>
      </c>
      <c r="AL102" s="24">
        <f t="shared" ca="1" si="36"/>
        <v>0</v>
      </c>
      <c r="AM102" s="104" t="str">
        <f ca="1">IF(AND(R102&lt;"",AC102&lt;Variables!D$9),AC102/(7*24*60),"")</f>
        <v/>
      </c>
      <c r="AN102" s="18" t="str">
        <f t="shared" ca="1" si="37"/>
        <v/>
      </c>
      <c r="AO102" s="24" cm="1">
        <f t="array" aca="1" ref="AO102" ca="1">IF(R102&lt;&gt;"",_xll.RiskBinomial(1,Variables!D$16/100),0)</f>
        <v>0</v>
      </c>
    </row>
    <row r="103" spans="1:41" x14ac:dyDescent="0.35">
      <c r="A103" s="12">
        <v>74</v>
      </c>
      <c r="B103" s="17" cm="1">
        <f t="array" aca="1" ref="B103" ca="1">_xll.RiskExpon(Variables!M$8)</f>
        <v>63.432125895475608</v>
      </c>
      <c r="C103" s="18">
        <f t="shared" ca="1" si="19"/>
        <v>7892.8554985833671</v>
      </c>
      <c r="D103" s="22">
        <f t="shared" ca="1" si="20"/>
        <v>1241.8065774855404</v>
      </c>
      <c r="E103" s="17" cm="1">
        <f t="array" aca="1" ref="E103" ca="1">_xll.RiskPert(Variables!J$10,Variables!K$10,Variables!L$10)</f>
        <v>56.641628050647959</v>
      </c>
      <c r="F103" s="1">
        <f t="shared" ca="1" si="21"/>
        <v>9134.6620760689075</v>
      </c>
      <c r="G103" s="1" cm="1">
        <f t="array" aca="1" ref="G103" ca="1">_xll.RiskUniform(Variables!J$12,Variables!L$12)</f>
        <v>53.576494468806523</v>
      </c>
      <c r="H103" s="18">
        <f t="shared" ca="1" si="22"/>
        <v>9188.2385705377146</v>
      </c>
      <c r="I103" s="22">
        <f t="shared" ca="1" si="23"/>
        <v>0</v>
      </c>
      <c r="J103" s="17">
        <f t="shared" ca="1" si="24"/>
        <v>9188.2385705377146</v>
      </c>
      <c r="K103" s="1" cm="1">
        <f t="array" aca="1" ref="K103" ca="1">_xll.RiskWeibull(Variables!J$14,Variables!K$14)</f>
        <v>94.955970757908574</v>
      </c>
      <c r="L103" s="18">
        <f t="shared" ca="1" si="25"/>
        <v>9283.1945412956229</v>
      </c>
      <c r="M103" s="22">
        <f t="shared" ca="1" si="26"/>
        <v>52.85688597686385</v>
      </c>
      <c r="N103" s="17" cm="1">
        <f t="array" aca="1" ref="N103" ca="1">_xll.RiskGamma(_xll.RiskSimtable(Variables!J$16:J$17),1/Variables!L$16)</f>
        <v>52.85688597686427</v>
      </c>
      <c r="O103" s="1">
        <f t="shared" ca="1" si="27"/>
        <v>9336.0514272724868</v>
      </c>
      <c r="P103" s="1" cm="1">
        <f t="array" aca="1" ref="P103" ca="1">_xll.RiskUniform(Variables!J$19,Variables!L$19)</f>
        <v>20.415509934764835</v>
      </c>
      <c r="Q103" s="18">
        <f t="shared" ca="1" si="28"/>
        <v>9356.4669372072512</v>
      </c>
      <c r="R103" s="17">
        <f>IF(A103&lt;=(FLOOR(INT(Variables!D$10) / Variables!D$13, 1)*Variables!D$13),IF(R102=Variables!D$13,1,R102+1),"")</f>
        <v>2</v>
      </c>
      <c r="S103" s="22">
        <f t="shared" ca="1" si="29"/>
        <v>693.84610584350776</v>
      </c>
      <c r="T103" s="1">
        <f t="shared" ca="1" si="30"/>
        <v>9356.4669372072512</v>
      </c>
      <c r="U103" s="1">
        <f ca="1">IF(R103&lt;&gt;"",INDEX(T103:T210, MATCH(Variables!D$13,R103:R210,0))-T103,"")</f>
        <v>693.84610584350776</v>
      </c>
      <c r="V103" s="1">
        <f>IF(R103&lt;&gt;"",IF(MOD(R103,Variables!D$13)=0,Variables!D$15,0),"")</f>
        <v>0</v>
      </c>
      <c r="W103" s="1">
        <f>IF(R103&lt;&gt;"",IF(R103=Variables!D$13,T103+V103,0),"")</f>
        <v>0</v>
      </c>
      <c r="X103" s="18">
        <f ca="1">IF(R103&lt;&gt;"",INDEX(W103:W202,MATCH(Variables!D$13,R103:R202,0)),"")</f>
        <v>10170.313043050759</v>
      </c>
      <c r="Y103" s="22">
        <f t="shared" ca="1" si="31"/>
        <v>109.08413581127024</v>
      </c>
      <c r="Z103" s="17" cm="1">
        <f t="array" ref="Z103">IF(R103&lt;&gt;"",IF(R103=1,_xll.RiskPert(Variables!J$21,Variables!K$21,Variables!L$21),0),"")</f>
        <v>0</v>
      </c>
      <c r="AA103" s="1">
        <f t="shared" ca="1" si="32"/>
        <v>10279.397178862029</v>
      </c>
      <c r="AB103" s="1" cm="1">
        <f t="array" aca="1" ref="AB103" ca="1">IF(R103&lt;&gt;"",_xll.RiskUniform(Variables!J$23,Variables!L$23),"")</f>
        <v>27.897153813912361</v>
      </c>
      <c r="AC103" s="18">
        <f t="shared" ca="1" si="33"/>
        <v>10307.294332675941</v>
      </c>
      <c r="AD103" s="26">
        <f ca="1">IF(R103&lt;&gt;"",IF(AC103&lt;Variables!D$9,AC103-C103,0),"")</f>
        <v>0</v>
      </c>
      <c r="AE103" s="26">
        <f ca="1">IF(R103&lt;&gt;"",IF(AC103&lt;Variables!D$9,D103,0),"")</f>
        <v>0</v>
      </c>
      <c r="AF103" s="26">
        <f ca="1">IF(R103&lt;&gt;"",IF(AC103&lt;Variables!D$9,I103,0),"")</f>
        <v>0</v>
      </c>
      <c r="AG103" s="26">
        <f ca="1">IF(R103&lt;&gt;"",IF(AC103&lt;Variables!D$9,M103,0),"")</f>
        <v>0</v>
      </c>
      <c r="AH103" s="26">
        <f ca="1">IF(R103&lt;&gt;"",IF(AC103&lt;Variables!D$9,S103,0),"")</f>
        <v>0</v>
      </c>
      <c r="AI103" s="26">
        <f ca="1">IF(R103&lt;&gt;"",IF(AC103&lt;Variables!D$9,Y103,0),"")</f>
        <v>0</v>
      </c>
      <c r="AJ103" s="24">
        <f t="shared" ca="1" si="34"/>
        <v>0</v>
      </c>
      <c r="AK103" s="26">
        <f t="shared" ca="1" si="35"/>
        <v>0</v>
      </c>
      <c r="AL103" s="24">
        <f t="shared" ca="1" si="36"/>
        <v>0</v>
      </c>
      <c r="AM103" s="104" t="str">
        <f ca="1">IF(AND(R103&lt;"",AC103&lt;Variables!D$9),AC103/(7*24*60),"")</f>
        <v/>
      </c>
      <c r="AN103" s="18" t="str">
        <f t="shared" ca="1" si="37"/>
        <v/>
      </c>
      <c r="AO103" s="24" cm="1">
        <f t="array" aca="1" ref="AO103" ca="1">IF(R103&lt;&gt;"",_xll.RiskBinomial(1,Variables!D$16/100),0)</f>
        <v>0</v>
      </c>
    </row>
    <row r="104" spans="1:41" x14ac:dyDescent="0.35">
      <c r="A104" s="12">
        <v>75</v>
      </c>
      <c r="B104" s="17" cm="1">
        <f t="array" aca="1" ref="B104" ca="1">_xll.RiskExpon(Variables!M$8)</f>
        <v>260.72981841318295</v>
      </c>
      <c r="C104" s="18">
        <f t="shared" ca="1" si="19"/>
        <v>8153.5853169965503</v>
      </c>
      <c r="D104" s="22">
        <f t="shared" ca="1" si="20"/>
        <v>1081.1522992953869</v>
      </c>
      <c r="E104" s="17" cm="1">
        <f t="array" aca="1" ref="E104" ca="1">_xll.RiskPert(Variables!J$10,Variables!K$10,Variables!L$10)</f>
        <v>46.49904575422228</v>
      </c>
      <c r="F104" s="1">
        <f t="shared" ca="1" si="21"/>
        <v>9234.7376162919372</v>
      </c>
      <c r="G104" s="1" cm="1">
        <f t="array" aca="1" ref="G104" ca="1">_xll.RiskUniform(Variables!J$12,Variables!L$12)</f>
        <v>69.330917350526974</v>
      </c>
      <c r="H104" s="18">
        <f t="shared" ca="1" si="22"/>
        <v>9304.0685336424649</v>
      </c>
      <c r="I104" s="22">
        <f t="shared" ca="1" si="23"/>
        <v>0</v>
      </c>
      <c r="J104" s="17">
        <f t="shared" ca="1" si="24"/>
        <v>9304.0685336424649</v>
      </c>
      <c r="K104" s="1" cm="1">
        <f t="array" aca="1" ref="K104" ca="1">_xll.RiskWeibull(Variables!J$14,Variables!K$14)</f>
        <v>94.34100939664394</v>
      </c>
      <c r="L104" s="18">
        <f t="shared" ca="1" si="25"/>
        <v>9398.409543039108</v>
      </c>
      <c r="M104" s="22">
        <f t="shared" ca="1" si="26"/>
        <v>109.63381662059146</v>
      </c>
      <c r="N104" s="17" cm="1">
        <f t="array" aca="1" ref="N104" ca="1">_xll.RiskGamma(_xll.RiskSimtable(Variables!J$16:J$17),1/Variables!L$16)</f>
        <v>109.633816620592</v>
      </c>
      <c r="O104" s="1">
        <f t="shared" ca="1" si="27"/>
        <v>9508.0433596596995</v>
      </c>
      <c r="P104" s="1" cm="1">
        <f t="array" aca="1" ref="P104" ca="1">_xll.RiskUniform(Variables!J$19,Variables!L$19)</f>
        <v>15.976155793962088</v>
      </c>
      <c r="Q104" s="18">
        <f t="shared" ca="1" si="28"/>
        <v>9524.0195154536614</v>
      </c>
      <c r="R104" s="17">
        <f>IF(A104&lt;=(FLOOR(INT(Variables!D$10) / Variables!D$13, 1)*Variables!D$13),IF(R103=Variables!D$13,1,R103+1),"")</f>
        <v>3</v>
      </c>
      <c r="S104" s="22">
        <f t="shared" ca="1" si="29"/>
        <v>526.29352759709764</v>
      </c>
      <c r="T104" s="1">
        <f t="shared" ca="1" si="30"/>
        <v>9524.0195154536614</v>
      </c>
      <c r="U104" s="1">
        <f ca="1">IF(R104&lt;&gt;"",INDEX(T104:T211, MATCH(Variables!D$13,R104:R211,0))-T104,"")</f>
        <v>526.29352759709764</v>
      </c>
      <c r="V104" s="1">
        <f>IF(R104&lt;&gt;"",IF(MOD(R104,Variables!D$13)=0,Variables!D$15,0),"")</f>
        <v>0</v>
      </c>
      <c r="W104" s="1">
        <f>IF(R104&lt;&gt;"",IF(R104=Variables!D$13,T104+V104,0),"")</f>
        <v>0</v>
      </c>
      <c r="X104" s="18">
        <f ca="1">IF(R104&lt;&gt;"",INDEX(W104:W203,MATCH(Variables!D$13,R104:R203,0)),"")</f>
        <v>10170.313043050759</v>
      </c>
      <c r="Y104" s="22">
        <f t="shared" ca="1" si="31"/>
        <v>136.9812896251824</v>
      </c>
      <c r="Z104" s="17" cm="1">
        <f t="array" ref="Z104">IF(R104&lt;&gt;"",IF(R104=1,_xll.RiskPert(Variables!J$21,Variables!K$21,Variables!L$21),0),"")</f>
        <v>0</v>
      </c>
      <c r="AA104" s="1">
        <f t="shared" ca="1" si="32"/>
        <v>10307.294332675941</v>
      </c>
      <c r="AB104" s="1" cm="1">
        <f t="array" aca="1" ref="AB104" ca="1">IF(R104&lt;&gt;"",_xll.RiskUniform(Variables!J$23,Variables!L$23),"")</f>
        <v>23.478399700247643</v>
      </c>
      <c r="AC104" s="18">
        <f t="shared" ca="1" si="33"/>
        <v>10330.772732376188</v>
      </c>
      <c r="AD104" s="26">
        <f ca="1">IF(R104&lt;&gt;"",IF(AC104&lt;Variables!D$9,AC104-C104,0),"")</f>
        <v>0</v>
      </c>
      <c r="AE104" s="26">
        <f ca="1">IF(R104&lt;&gt;"",IF(AC104&lt;Variables!D$9,D104,0),"")</f>
        <v>0</v>
      </c>
      <c r="AF104" s="26">
        <f ca="1">IF(R104&lt;&gt;"",IF(AC104&lt;Variables!D$9,I104,0),"")</f>
        <v>0</v>
      </c>
      <c r="AG104" s="26">
        <f ca="1">IF(R104&lt;&gt;"",IF(AC104&lt;Variables!D$9,M104,0),"")</f>
        <v>0</v>
      </c>
      <c r="AH104" s="26">
        <f ca="1">IF(R104&lt;&gt;"",IF(AC104&lt;Variables!D$9,S104,0),"")</f>
        <v>0</v>
      </c>
      <c r="AI104" s="26">
        <f ca="1">IF(R104&lt;&gt;"",IF(AC104&lt;Variables!D$9,Y104,0),"")</f>
        <v>0</v>
      </c>
      <c r="AJ104" s="24">
        <f t="shared" ca="1" si="34"/>
        <v>0</v>
      </c>
      <c r="AK104" s="26">
        <f t="shared" ca="1" si="35"/>
        <v>0</v>
      </c>
      <c r="AL104" s="24">
        <f t="shared" ca="1" si="36"/>
        <v>0</v>
      </c>
      <c r="AM104" s="104" t="str">
        <f ca="1">IF(AND(R104&lt;"",AC104&lt;Variables!D$9),AC104/(7*24*60),"")</f>
        <v/>
      </c>
      <c r="AN104" s="18" t="str">
        <f t="shared" ca="1" si="37"/>
        <v/>
      </c>
      <c r="AO104" s="24" cm="1">
        <f t="array" aca="1" ref="AO104" ca="1">IF(R104&lt;&gt;"",_xll.RiskBinomial(1,Variables!D$16/100),0)</f>
        <v>0</v>
      </c>
    </row>
    <row r="105" spans="1:41" x14ac:dyDescent="0.35">
      <c r="A105" s="12">
        <v>76</v>
      </c>
      <c r="B105" s="17" cm="1">
        <f t="array" aca="1" ref="B105" ca="1">_xll.RiskExpon(Variables!M$8)</f>
        <v>166.71044509782411</v>
      </c>
      <c r="C105" s="18">
        <f t="shared" ca="1" si="19"/>
        <v>8320.2957620943744</v>
      </c>
      <c r="D105" s="22">
        <f t="shared" ca="1" si="20"/>
        <v>1031.0407837975636</v>
      </c>
      <c r="E105" s="17" cm="1">
        <f t="array" aca="1" ref="E105" ca="1">_xll.RiskPert(Variables!J$10,Variables!K$10,Variables!L$10)</f>
        <v>47.268012249472307</v>
      </c>
      <c r="F105" s="1">
        <f t="shared" ca="1" si="21"/>
        <v>9351.3365458919379</v>
      </c>
      <c r="G105" s="1" cm="1">
        <f t="array" aca="1" ref="G105" ca="1">_xll.RiskUniform(Variables!J$12,Variables!L$12)</f>
        <v>51.139834102832026</v>
      </c>
      <c r="H105" s="18">
        <f t="shared" ca="1" si="22"/>
        <v>9402.4763799947705</v>
      </c>
      <c r="I105" s="22">
        <f t="shared" ca="1" si="23"/>
        <v>0</v>
      </c>
      <c r="J105" s="17">
        <f t="shared" ca="1" si="24"/>
        <v>9402.4763799947705</v>
      </c>
      <c r="K105" s="1" cm="1">
        <f t="array" aca="1" ref="K105" ca="1">_xll.RiskWeibull(Variables!J$14,Variables!K$14)</f>
        <v>120.55623201275667</v>
      </c>
      <c r="L105" s="18">
        <f t="shared" ca="1" si="25"/>
        <v>9523.0326120075279</v>
      </c>
      <c r="M105" s="22">
        <f t="shared" ca="1" si="26"/>
        <v>104.31779442506559</v>
      </c>
      <c r="N105" s="17" cm="1">
        <f t="array" aca="1" ref="N105" ca="1">_xll.RiskGamma(_xll.RiskSimtable(Variables!J$16:J$17),1/Variables!L$16)</f>
        <v>104.31779442506483</v>
      </c>
      <c r="O105" s="1">
        <f t="shared" ca="1" si="27"/>
        <v>9627.3504064325934</v>
      </c>
      <c r="P105" s="1" cm="1">
        <f t="array" aca="1" ref="P105" ca="1">_xll.RiskUniform(Variables!J$19,Variables!L$19)</f>
        <v>24.3200441160878</v>
      </c>
      <c r="Q105" s="18">
        <f t="shared" ca="1" si="28"/>
        <v>9651.6704505486814</v>
      </c>
      <c r="R105" s="17">
        <f>IF(A105&lt;=(FLOOR(INT(Variables!D$10) / Variables!D$13, 1)*Variables!D$13),IF(R104=Variables!D$13,1,R104+1),"")</f>
        <v>4</v>
      </c>
      <c r="S105" s="22">
        <f t="shared" ca="1" si="29"/>
        <v>398.6425925020776</v>
      </c>
      <c r="T105" s="1">
        <f t="shared" ca="1" si="30"/>
        <v>9651.6704505486814</v>
      </c>
      <c r="U105" s="1">
        <f ca="1">IF(R105&lt;&gt;"",INDEX(T105:T212, MATCH(Variables!D$13,R105:R212,0))-T105,"")</f>
        <v>398.6425925020776</v>
      </c>
      <c r="V105" s="1">
        <f>IF(R105&lt;&gt;"",IF(MOD(R105,Variables!D$13)=0,Variables!D$15,0),"")</f>
        <v>0</v>
      </c>
      <c r="W105" s="1">
        <f>IF(R105&lt;&gt;"",IF(R105=Variables!D$13,T105+V105,0),"")</f>
        <v>0</v>
      </c>
      <c r="X105" s="18">
        <f ca="1">IF(R105&lt;&gt;"",INDEX(W105:W204,MATCH(Variables!D$13,R105:R204,0)),"")</f>
        <v>10170.313043050759</v>
      </c>
      <c r="Y105" s="22">
        <f t="shared" ca="1" si="31"/>
        <v>160.45968932542928</v>
      </c>
      <c r="Z105" s="17" cm="1">
        <f t="array" ref="Z105">IF(R105&lt;&gt;"",IF(R105=1,_xll.RiskPert(Variables!J$21,Variables!K$21,Variables!L$21),0),"")</f>
        <v>0</v>
      </c>
      <c r="AA105" s="1">
        <f t="shared" ca="1" si="32"/>
        <v>10330.772732376188</v>
      </c>
      <c r="AB105" s="1" cm="1">
        <f t="array" aca="1" ref="AB105" ca="1">IF(R105&lt;&gt;"",_xll.RiskUniform(Variables!J$23,Variables!L$23),"")</f>
        <v>25.080526919944486</v>
      </c>
      <c r="AC105" s="18">
        <f t="shared" ca="1" si="33"/>
        <v>10355.853259296133</v>
      </c>
      <c r="AD105" s="26">
        <f ca="1">IF(R105&lt;&gt;"",IF(AC105&lt;Variables!D$9,AC105-C105,0),"")</f>
        <v>0</v>
      </c>
      <c r="AE105" s="26">
        <f ca="1">IF(R105&lt;&gt;"",IF(AC105&lt;Variables!D$9,D105,0),"")</f>
        <v>0</v>
      </c>
      <c r="AF105" s="26">
        <f ca="1">IF(R105&lt;&gt;"",IF(AC105&lt;Variables!D$9,I105,0),"")</f>
        <v>0</v>
      </c>
      <c r="AG105" s="26">
        <f ca="1">IF(R105&lt;&gt;"",IF(AC105&lt;Variables!D$9,M105,0),"")</f>
        <v>0</v>
      </c>
      <c r="AH105" s="26">
        <f ca="1">IF(R105&lt;&gt;"",IF(AC105&lt;Variables!D$9,S105,0),"")</f>
        <v>0</v>
      </c>
      <c r="AI105" s="26">
        <f ca="1">IF(R105&lt;&gt;"",IF(AC105&lt;Variables!D$9,Y105,0),"")</f>
        <v>0</v>
      </c>
      <c r="AJ105" s="24">
        <f t="shared" ca="1" si="34"/>
        <v>0</v>
      </c>
      <c r="AK105" s="26">
        <f t="shared" ca="1" si="35"/>
        <v>0</v>
      </c>
      <c r="AL105" s="24">
        <f t="shared" ca="1" si="36"/>
        <v>0</v>
      </c>
      <c r="AM105" s="104" t="str">
        <f ca="1">IF(AND(R105&lt;"",AC105&lt;Variables!D$9),AC105/(7*24*60),"")</f>
        <v/>
      </c>
      <c r="AN105" s="18" t="str">
        <f t="shared" ca="1" si="37"/>
        <v/>
      </c>
      <c r="AO105" s="24" cm="1">
        <f t="array" aca="1" ref="AO105" ca="1">IF(R105&lt;&gt;"",_xll.RiskBinomial(1,Variables!D$16/100),0)</f>
        <v>0</v>
      </c>
    </row>
    <row r="106" spans="1:41" x14ac:dyDescent="0.35">
      <c r="A106" s="12">
        <v>77</v>
      </c>
      <c r="B106" s="17" cm="1">
        <f t="array" aca="1" ref="B106" ca="1">_xll.RiskExpon(Variables!M$8)</f>
        <v>12.026888249394826</v>
      </c>
      <c r="C106" s="18">
        <f t="shared" ca="1" si="19"/>
        <v>8332.3226503437691</v>
      </c>
      <c r="D106" s="22">
        <f t="shared" ca="1" si="20"/>
        <v>1127.9444078999222</v>
      </c>
      <c r="E106" s="17" cm="1">
        <f t="array" aca="1" ref="E106" ca="1">_xll.RiskPert(Variables!J$10,Variables!K$10,Variables!L$10)</f>
        <v>57.790678248919939</v>
      </c>
      <c r="F106" s="1">
        <f t="shared" ca="1" si="21"/>
        <v>9460.2670582436913</v>
      </c>
      <c r="G106" s="1" cm="1">
        <f t="array" aca="1" ref="G106" ca="1">_xll.RiskUniform(Variables!J$12,Variables!L$12)</f>
        <v>64.722420919957088</v>
      </c>
      <c r="H106" s="18">
        <f t="shared" ca="1" si="22"/>
        <v>9524.9894791636489</v>
      </c>
      <c r="I106" s="22">
        <f t="shared" ca="1" si="23"/>
        <v>0</v>
      </c>
      <c r="J106" s="17">
        <f t="shared" ca="1" si="24"/>
        <v>9524.9894791636489</v>
      </c>
      <c r="K106" s="1" cm="1">
        <f t="array" aca="1" ref="K106" ca="1">_xll.RiskWeibull(Variables!J$14,Variables!K$14)</f>
        <v>76.539498672475787</v>
      </c>
      <c r="L106" s="18">
        <f t="shared" ca="1" si="25"/>
        <v>9601.5289778361239</v>
      </c>
      <c r="M106" s="22">
        <f t="shared" ca="1" si="26"/>
        <v>75.998186380840707</v>
      </c>
      <c r="N106" s="17" cm="1">
        <f t="array" aca="1" ref="N106" ca="1">_xll.RiskGamma(_xll.RiskSimtable(Variables!J$16:J$17),1/Variables!L$16)</f>
        <v>75.998186380840124</v>
      </c>
      <c r="O106" s="1">
        <f t="shared" ca="1" si="27"/>
        <v>9677.5271642169646</v>
      </c>
      <c r="P106" s="1" cm="1">
        <f t="array" aca="1" ref="P106" ca="1">_xll.RiskUniform(Variables!J$19,Variables!L$19)</f>
        <v>20.764016620287947</v>
      </c>
      <c r="Q106" s="18">
        <f t="shared" ca="1" si="28"/>
        <v>9698.2911808372519</v>
      </c>
      <c r="R106" s="17">
        <f>IF(A106&lt;=(FLOOR(INT(Variables!D$10) / Variables!D$13, 1)*Variables!D$13),IF(R105=Variables!D$13,1,R105+1),"")</f>
        <v>5</v>
      </c>
      <c r="S106" s="22">
        <f t="shared" ca="1" si="29"/>
        <v>352.02186221350712</v>
      </c>
      <c r="T106" s="1">
        <f t="shared" ca="1" si="30"/>
        <v>9698.2911808372519</v>
      </c>
      <c r="U106" s="1">
        <f ca="1">IF(R106&lt;&gt;"",INDEX(T106:T213, MATCH(Variables!D$13,R106:R213,0))-T106,"")</f>
        <v>352.02186221350712</v>
      </c>
      <c r="V106" s="1">
        <f>IF(R106&lt;&gt;"",IF(MOD(R106,Variables!D$13)=0,Variables!D$15,0),"")</f>
        <v>0</v>
      </c>
      <c r="W106" s="1">
        <f>IF(R106&lt;&gt;"",IF(R106=Variables!D$13,T106+V106,0),"")</f>
        <v>0</v>
      </c>
      <c r="X106" s="18">
        <f ca="1">IF(R106&lt;&gt;"",INDEX(W106:W205,MATCH(Variables!D$13,R106:R205,0)),"")</f>
        <v>10170.313043050759</v>
      </c>
      <c r="Y106" s="22">
        <f t="shared" ca="1" si="31"/>
        <v>185.54021624537381</v>
      </c>
      <c r="Z106" s="17" cm="1">
        <f t="array" ref="Z106">IF(R106&lt;&gt;"",IF(R106=1,_xll.RiskPert(Variables!J$21,Variables!K$21,Variables!L$21),0),"")</f>
        <v>0</v>
      </c>
      <c r="AA106" s="1">
        <f t="shared" ca="1" si="32"/>
        <v>10355.853259296133</v>
      </c>
      <c r="AB106" s="1" cm="1">
        <f t="array" aca="1" ref="AB106" ca="1">IF(R106&lt;&gt;"",_xll.RiskUniform(Variables!J$23,Variables!L$23),"")</f>
        <v>29.653034283175415</v>
      </c>
      <c r="AC106" s="18">
        <f t="shared" ca="1" si="33"/>
        <v>10385.506293579308</v>
      </c>
      <c r="AD106" s="26">
        <f ca="1">IF(R106&lt;&gt;"",IF(AC106&lt;Variables!D$9,AC106-C106,0),"")</f>
        <v>0</v>
      </c>
      <c r="AE106" s="26">
        <f ca="1">IF(R106&lt;&gt;"",IF(AC106&lt;Variables!D$9,D106,0),"")</f>
        <v>0</v>
      </c>
      <c r="AF106" s="26">
        <f ca="1">IF(R106&lt;&gt;"",IF(AC106&lt;Variables!D$9,I106,0),"")</f>
        <v>0</v>
      </c>
      <c r="AG106" s="26">
        <f ca="1">IF(R106&lt;&gt;"",IF(AC106&lt;Variables!D$9,M106,0),"")</f>
        <v>0</v>
      </c>
      <c r="AH106" s="26">
        <f ca="1">IF(R106&lt;&gt;"",IF(AC106&lt;Variables!D$9,S106,0),"")</f>
        <v>0</v>
      </c>
      <c r="AI106" s="26">
        <f ca="1">IF(R106&lt;&gt;"",IF(AC106&lt;Variables!D$9,Y106,0),"")</f>
        <v>0</v>
      </c>
      <c r="AJ106" s="24">
        <f t="shared" ca="1" si="34"/>
        <v>0</v>
      </c>
      <c r="AK106" s="26">
        <f t="shared" ca="1" si="35"/>
        <v>0</v>
      </c>
      <c r="AL106" s="24">
        <f t="shared" ca="1" si="36"/>
        <v>0</v>
      </c>
      <c r="AM106" s="104" t="str">
        <f ca="1">IF(AND(R106&lt;"",AC106&lt;Variables!D$9),AC106/(7*24*60),"")</f>
        <v/>
      </c>
      <c r="AN106" s="18" t="str">
        <f t="shared" ca="1" si="37"/>
        <v/>
      </c>
      <c r="AO106" s="24" cm="1">
        <f t="array" aca="1" ref="AO106" ca="1">IF(R106&lt;&gt;"",_xll.RiskBinomial(1,Variables!D$16/100),0)</f>
        <v>0</v>
      </c>
    </row>
    <row r="107" spans="1:41" x14ac:dyDescent="0.35">
      <c r="A107" s="12">
        <v>78</v>
      </c>
      <c r="B107" s="17" cm="1">
        <f t="array" aca="1" ref="B107" ca="1">_xll.RiskExpon(Variables!M$8)</f>
        <v>115.73161940558003</v>
      </c>
      <c r="C107" s="18">
        <f t="shared" ca="1" si="19"/>
        <v>8448.0542697493493</v>
      </c>
      <c r="D107" s="22">
        <f t="shared" ca="1" si="20"/>
        <v>1124.4594220594263</v>
      </c>
      <c r="E107" s="17" cm="1">
        <f t="array" aca="1" ref="E107" ca="1">_xll.RiskPert(Variables!J$10,Variables!K$10,Variables!L$10)</f>
        <v>47.524212645125786</v>
      </c>
      <c r="F107" s="1">
        <f t="shared" ca="1" si="21"/>
        <v>9572.5136918087755</v>
      </c>
      <c r="G107" s="1" cm="1">
        <f t="array" aca="1" ref="G107" ca="1">_xll.RiskUniform(Variables!J$12,Variables!L$12)</f>
        <v>59.014775091076267</v>
      </c>
      <c r="H107" s="18">
        <f t="shared" ca="1" si="22"/>
        <v>9631.528466899852</v>
      </c>
      <c r="I107" s="22">
        <f t="shared" ca="1" si="23"/>
        <v>0</v>
      </c>
      <c r="J107" s="17">
        <f t="shared" ca="1" si="24"/>
        <v>9631.528466899852</v>
      </c>
      <c r="K107" s="1" cm="1">
        <f t="array" aca="1" ref="K107" ca="1">_xll.RiskWeibull(Variables!J$14,Variables!K$14)</f>
        <v>109.81813843436423</v>
      </c>
      <c r="L107" s="18">
        <f t="shared" ca="1" si="25"/>
        <v>9741.3466053342163</v>
      </c>
      <c r="M107" s="22">
        <f t="shared" ca="1" si="26"/>
        <v>86.848393315989597</v>
      </c>
      <c r="N107" s="17" cm="1">
        <f t="array" aca="1" ref="N107" ca="1">_xll.RiskGamma(_xll.RiskSimtable(Variables!J$16:J$17),1/Variables!L$16)</f>
        <v>86.848393315989057</v>
      </c>
      <c r="O107" s="1">
        <f t="shared" ca="1" si="27"/>
        <v>9828.1949986502059</v>
      </c>
      <c r="P107" s="1" cm="1">
        <f t="array" aca="1" ref="P107" ca="1">_xll.RiskUniform(Variables!J$19,Variables!L$19)</f>
        <v>22.111306648202717</v>
      </c>
      <c r="Q107" s="18">
        <f t="shared" ca="1" si="28"/>
        <v>9850.3063052984089</v>
      </c>
      <c r="R107" s="17">
        <f>IF(A107&lt;=(FLOOR(INT(Variables!D$10) / Variables!D$13, 1)*Variables!D$13),IF(R106=Variables!D$13,1,R106+1),"")</f>
        <v>6</v>
      </c>
      <c r="S107" s="22">
        <f t="shared" ca="1" si="29"/>
        <v>200.00673775235009</v>
      </c>
      <c r="T107" s="1">
        <f t="shared" ca="1" si="30"/>
        <v>9850.3063052984089</v>
      </c>
      <c r="U107" s="1">
        <f ca="1">IF(R107&lt;&gt;"",INDEX(T107:T214, MATCH(Variables!D$13,R107:R214,0))-T107,"")</f>
        <v>200.00673775235009</v>
      </c>
      <c r="V107" s="1">
        <f>IF(R107&lt;&gt;"",IF(MOD(R107,Variables!D$13)=0,Variables!D$15,0),"")</f>
        <v>0</v>
      </c>
      <c r="W107" s="1">
        <f>IF(R107&lt;&gt;"",IF(R107=Variables!D$13,T107+V107,0),"")</f>
        <v>0</v>
      </c>
      <c r="X107" s="18">
        <f ca="1">IF(R107&lt;&gt;"",INDEX(W107:W206,MATCH(Variables!D$13,R107:R206,0)),"")</f>
        <v>10170.313043050759</v>
      </c>
      <c r="Y107" s="22">
        <f t="shared" ca="1" si="31"/>
        <v>215.19325052854947</v>
      </c>
      <c r="Z107" s="17" cm="1">
        <f t="array" ref="Z107">IF(R107&lt;&gt;"",IF(R107=1,_xll.RiskPert(Variables!J$21,Variables!K$21,Variables!L$21),0),"")</f>
        <v>0</v>
      </c>
      <c r="AA107" s="1">
        <f t="shared" ca="1" si="32"/>
        <v>10385.506293579308</v>
      </c>
      <c r="AB107" s="1" cm="1">
        <f t="array" aca="1" ref="AB107" ca="1">IF(R107&lt;&gt;"",_xll.RiskUniform(Variables!J$23,Variables!L$23),"")</f>
        <v>26.413858720442015</v>
      </c>
      <c r="AC107" s="18">
        <f t="shared" ca="1" si="33"/>
        <v>10411.92015229975</v>
      </c>
      <c r="AD107" s="26">
        <f ca="1">IF(R107&lt;&gt;"",IF(AC107&lt;Variables!D$9,AC107-C107,0),"")</f>
        <v>0</v>
      </c>
      <c r="AE107" s="26">
        <f ca="1">IF(R107&lt;&gt;"",IF(AC107&lt;Variables!D$9,D107,0),"")</f>
        <v>0</v>
      </c>
      <c r="AF107" s="26">
        <f ca="1">IF(R107&lt;&gt;"",IF(AC107&lt;Variables!D$9,I107,0),"")</f>
        <v>0</v>
      </c>
      <c r="AG107" s="26">
        <f ca="1">IF(R107&lt;&gt;"",IF(AC107&lt;Variables!D$9,M107,0),"")</f>
        <v>0</v>
      </c>
      <c r="AH107" s="26">
        <f ca="1">IF(R107&lt;&gt;"",IF(AC107&lt;Variables!D$9,S107,0),"")</f>
        <v>0</v>
      </c>
      <c r="AI107" s="26">
        <f ca="1">IF(R107&lt;&gt;"",IF(AC107&lt;Variables!D$9,Y107,0),"")</f>
        <v>0</v>
      </c>
      <c r="AJ107" s="24">
        <f t="shared" ca="1" si="34"/>
        <v>0</v>
      </c>
      <c r="AK107" s="26">
        <f t="shared" ca="1" si="35"/>
        <v>0</v>
      </c>
      <c r="AL107" s="24">
        <f t="shared" ca="1" si="36"/>
        <v>0</v>
      </c>
      <c r="AM107" s="104" t="str">
        <f ca="1">IF(AND(R107&lt;"",AC107&lt;Variables!D$9),AC107/(7*24*60),"")</f>
        <v/>
      </c>
      <c r="AN107" s="18" t="str">
        <f t="shared" ca="1" si="37"/>
        <v/>
      </c>
      <c r="AO107" s="24" cm="1">
        <f t="array" aca="1" ref="AO107" ca="1">IF(R107&lt;&gt;"",_xll.RiskBinomial(1,Variables!D$16/100),0)</f>
        <v>0</v>
      </c>
    </row>
    <row r="108" spans="1:41" x14ac:dyDescent="0.35">
      <c r="A108" s="12">
        <v>79</v>
      </c>
      <c r="B108" s="17" cm="1">
        <f t="array" aca="1" ref="B108" ca="1">_xll.RiskExpon(Variables!M$8)</f>
        <v>58.380989567418396</v>
      </c>
      <c r="C108" s="18">
        <f t="shared" ca="1" si="19"/>
        <v>8506.4352593167678</v>
      </c>
      <c r="D108" s="22">
        <f t="shared" ca="1" si="20"/>
        <v>1174.1893398171469</v>
      </c>
      <c r="E108" s="17" cm="1">
        <f t="array" aca="1" ref="E108" ca="1">_xll.RiskPert(Variables!J$10,Variables!K$10,Variables!L$10)</f>
        <v>49.096132234061976</v>
      </c>
      <c r="F108" s="1">
        <f t="shared" ca="1" si="21"/>
        <v>9680.6245991339147</v>
      </c>
      <c r="G108" s="1" cm="1">
        <f t="array" aca="1" ref="G108" ca="1">_xll.RiskUniform(Variables!J$12,Variables!L$12)</f>
        <v>58.134782198106116</v>
      </c>
      <c r="H108" s="18">
        <f t="shared" ca="1" si="22"/>
        <v>9738.75938133202</v>
      </c>
      <c r="I108" s="22">
        <f t="shared" ca="1" si="23"/>
        <v>0</v>
      </c>
      <c r="J108" s="17">
        <f t="shared" ca="1" si="24"/>
        <v>9738.75938133202</v>
      </c>
      <c r="K108" s="1" cm="1">
        <f t="array" aca="1" ref="K108" ca="1">_xll.RiskWeibull(Variables!J$14,Variables!K$14)</f>
        <v>124.44118609240337</v>
      </c>
      <c r="L108" s="18">
        <f t="shared" ca="1" si="25"/>
        <v>9863.2005674244228</v>
      </c>
      <c r="M108" s="22">
        <f t="shared" ca="1" si="26"/>
        <v>47.762791553721399</v>
      </c>
      <c r="N108" s="17" cm="1">
        <f t="array" aca="1" ref="N108" ca="1">_xll.RiskGamma(_xll.RiskSimtable(Variables!J$16:J$17),1/Variables!L$16)</f>
        <v>47.762791553721058</v>
      </c>
      <c r="O108" s="1">
        <f t="shared" ca="1" si="27"/>
        <v>9910.9633589781442</v>
      </c>
      <c r="P108" s="1" cm="1">
        <f t="array" aca="1" ref="P108" ca="1">_xll.RiskUniform(Variables!J$19,Variables!L$19)</f>
        <v>23.09823691218881</v>
      </c>
      <c r="Q108" s="18">
        <f t="shared" ca="1" si="28"/>
        <v>9934.0615958903327</v>
      </c>
      <c r="R108" s="17">
        <f>IF(A108&lt;=(FLOOR(INT(Variables!D$10) / Variables!D$13, 1)*Variables!D$13),IF(R107=Variables!D$13,1,R107+1),"")</f>
        <v>7</v>
      </c>
      <c r="S108" s="22">
        <f t="shared" ca="1" si="29"/>
        <v>116.25144716042632</v>
      </c>
      <c r="T108" s="1">
        <f t="shared" ca="1" si="30"/>
        <v>9934.0615958903327</v>
      </c>
      <c r="U108" s="1">
        <f ca="1">IF(R108&lt;&gt;"",INDEX(T108:T215, MATCH(Variables!D$13,R108:R215,0))-T108,"")</f>
        <v>116.25144716042632</v>
      </c>
      <c r="V108" s="1">
        <f>IF(R108&lt;&gt;"",IF(MOD(R108,Variables!D$13)=0,Variables!D$15,0),"")</f>
        <v>0</v>
      </c>
      <c r="W108" s="1">
        <f>IF(R108&lt;&gt;"",IF(R108=Variables!D$13,T108+V108,0),"")</f>
        <v>0</v>
      </c>
      <c r="X108" s="18">
        <f ca="1">IF(R108&lt;&gt;"",INDEX(W108:W207,MATCH(Variables!D$13,R108:R207,0)),"")</f>
        <v>10170.313043050759</v>
      </c>
      <c r="Y108" s="22">
        <f t="shared" ca="1" si="31"/>
        <v>241.60710924899104</v>
      </c>
      <c r="Z108" s="17" cm="1">
        <f t="array" ref="Z108">IF(R108&lt;&gt;"",IF(R108=1,_xll.RiskPert(Variables!J$21,Variables!K$21,Variables!L$21),0),"")</f>
        <v>0</v>
      </c>
      <c r="AA108" s="1">
        <f t="shared" ca="1" si="32"/>
        <v>10411.92015229975</v>
      </c>
      <c r="AB108" s="1" cm="1">
        <f t="array" aca="1" ref="AB108" ca="1">IF(R108&lt;&gt;"",_xll.RiskUniform(Variables!J$23,Variables!L$23),"")</f>
        <v>29.840880363294389</v>
      </c>
      <c r="AC108" s="18">
        <f t="shared" ca="1" si="33"/>
        <v>10441.761032663044</v>
      </c>
      <c r="AD108" s="26">
        <f ca="1">IF(R108&lt;&gt;"",IF(AC108&lt;Variables!D$9,AC108-C108,0),"")</f>
        <v>0</v>
      </c>
      <c r="AE108" s="26">
        <f ca="1">IF(R108&lt;&gt;"",IF(AC108&lt;Variables!D$9,D108,0),"")</f>
        <v>0</v>
      </c>
      <c r="AF108" s="26">
        <f ca="1">IF(R108&lt;&gt;"",IF(AC108&lt;Variables!D$9,I108,0),"")</f>
        <v>0</v>
      </c>
      <c r="AG108" s="26">
        <f ca="1">IF(R108&lt;&gt;"",IF(AC108&lt;Variables!D$9,M108,0),"")</f>
        <v>0</v>
      </c>
      <c r="AH108" s="26">
        <f ca="1">IF(R108&lt;&gt;"",IF(AC108&lt;Variables!D$9,S108,0),"")</f>
        <v>0</v>
      </c>
      <c r="AI108" s="26">
        <f ca="1">IF(R108&lt;&gt;"",IF(AC108&lt;Variables!D$9,Y108,0),"")</f>
        <v>0</v>
      </c>
      <c r="AJ108" s="24">
        <f t="shared" ca="1" si="34"/>
        <v>0</v>
      </c>
      <c r="AK108" s="26">
        <f t="shared" ca="1" si="35"/>
        <v>0</v>
      </c>
      <c r="AL108" s="24">
        <f t="shared" ca="1" si="36"/>
        <v>0</v>
      </c>
      <c r="AM108" s="104" t="str">
        <f ca="1">IF(AND(R108&lt;"",AC108&lt;Variables!D$9),AC108/(7*24*60),"")</f>
        <v/>
      </c>
      <c r="AN108" s="18" t="str">
        <f t="shared" ca="1" si="37"/>
        <v/>
      </c>
      <c r="AO108" s="24" cm="1">
        <f t="array" aca="1" ref="AO108" ca="1">IF(R108&lt;&gt;"",_xll.RiskBinomial(1,Variables!D$16/100),0)</f>
        <v>0</v>
      </c>
    </row>
    <row r="109" spans="1:41" x14ac:dyDescent="0.35">
      <c r="A109" s="12">
        <v>80</v>
      </c>
      <c r="B109" s="17" cm="1">
        <f t="array" aca="1" ref="B109" ca="1">_xll.RiskExpon(Variables!M$8)</f>
        <v>68.002420071082497</v>
      </c>
      <c r="C109" s="18">
        <f t="shared" ca="1" si="19"/>
        <v>8574.4376793878509</v>
      </c>
      <c r="D109" s="22">
        <f t="shared" ca="1" si="20"/>
        <v>1219.904145999868</v>
      </c>
      <c r="E109" s="17" cm="1">
        <f t="array" aca="1" ref="E109" ca="1">_xll.RiskPert(Variables!J$10,Variables!K$10,Variables!L$10)</f>
        <v>55.582444055698801</v>
      </c>
      <c r="F109" s="1">
        <f t="shared" ca="1" si="21"/>
        <v>9794.3418253877189</v>
      </c>
      <c r="G109" s="1" cm="1">
        <f t="array" aca="1" ref="G109" ca="1">_xll.RiskUniform(Variables!J$12,Variables!L$12)</f>
        <v>65.478866650339725</v>
      </c>
      <c r="H109" s="18">
        <f t="shared" ca="1" si="22"/>
        <v>9859.820692038058</v>
      </c>
      <c r="I109" s="22">
        <f t="shared" ca="1" si="23"/>
        <v>0</v>
      </c>
      <c r="J109" s="17">
        <f t="shared" ca="1" si="24"/>
        <v>9859.820692038058</v>
      </c>
      <c r="K109" s="1" cm="1">
        <f t="array" aca="1" ref="K109" ca="1">_xll.RiskWeibull(Variables!J$14,Variables!K$14)</f>
        <v>92.099159245351146</v>
      </c>
      <c r="L109" s="18">
        <f t="shared" ca="1" si="25"/>
        <v>9951.91985128341</v>
      </c>
      <c r="M109" s="22">
        <f t="shared" ca="1" si="26"/>
        <v>76.243696657906185</v>
      </c>
      <c r="N109" s="17" cm="1">
        <f t="array" aca="1" ref="N109" ca="1">_xll.RiskGamma(_xll.RiskSimtable(Variables!J$16:J$17),1/Variables!L$16)</f>
        <v>76.243696657906142</v>
      </c>
      <c r="O109" s="1">
        <f t="shared" ca="1" si="27"/>
        <v>10028.163547941316</v>
      </c>
      <c r="P109" s="1" cm="1">
        <f t="array" aca="1" ref="P109" ca="1">_xll.RiskUniform(Variables!J$19,Variables!L$19)</f>
        <v>22.149495109442103</v>
      </c>
      <c r="Q109" s="18">
        <f t="shared" ca="1" si="28"/>
        <v>10050.313043050759</v>
      </c>
      <c r="R109" s="17">
        <f>IF(A109&lt;=(FLOOR(INT(Variables!D$10) / Variables!D$13, 1)*Variables!D$13),IF(R108=Variables!D$13,1,R108+1),"")</f>
        <v>8</v>
      </c>
      <c r="S109" s="22">
        <f t="shared" ca="1" si="29"/>
        <v>0</v>
      </c>
      <c r="T109" s="1">
        <f t="shared" ca="1" si="30"/>
        <v>10050.313043050759</v>
      </c>
      <c r="U109" s="1">
        <f ca="1">IF(R109&lt;&gt;"",INDEX(T109:T216, MATCH(Variables!D$13,R109:R216,0))-T109,"")</f>
        <v>0</v>
      </c>
      <c r="V109" s="1">
        <f>IF(R109&lt;&gt;"",IF(MOD(R109,Variables!D$13)=0,Variables!D$15,0),"")</f>
        <v>120</v>
      </c>
      <c r="W109" s="1">
        <f ca="1">IF(R109&lt;&gt;"",IF(R109=Variables!D$13,T109+V109,0),"")</f>
        <v>10170.313043050759</v>
      </c>
      <c r="X109" s="18">
        <f ca="1">IF(R109&lt;&gt;"",INDEX(W109:W208,MATCH(Variables!D$13,R109:R208,0)),"")</f>
        <v>10170.313043050759</v>
      </c>
      <c r="Y109" s="22">
        <f t="shared" ca="1" si="31"/>
        <v>271.4479896122848</v>
      </c>
      <c r="Z109" s="17" cm="1">
        <f t="array" ref="Z109">IF(R109&lt;&gt;"",IF(R109=1,_xll.RiskPert(Variables!J$21,Variables!K$21,Variables!L$21),0),"")</f>
        <v>0</v>
      </c>
      <c r="AA109" s="1">
        <f t="shared" ca="1" si="32"/>
        <v>10441.761032663044</v>
      </c>
      <c r="AB109" s="1" cm="1">
        <f t="array" aca="1" ref="AB109" ca="1">IF(R109&lt;&gt;"",_xll.RiskUniform(Variables!J$23,Variables!L$23),"")</f>
        <v>27.855854137977023</v>
      </c>
      <c r="AC109" s="18">
        <f t="shared" ca="1" si="33"/>
        <v>10469.616886801021</v>
      </c>
      <c r="AD109" s="26">
        <f ca="1">IF(R109&lt;&gt;"",IF(AC109&lt;Variables!D$9,AC109-C109,0),"")</f>
        <v>0</v>
      </c>
      <c r="AE109" s="26">
        <f ca="1">IF(R109&lt;&gt;"",IF(AC109&lt;Variables!D$9,D109,0),"")</f>
        <v>0</v>
      </c>
      <c r="AF109" s="26">
        <f ca="1">IF(R109&lt;&gt;"",IF(AC109&lt;Variables!D$9,I109,0),"")</f>
        <v>0</v>
      </c>
      <c r="AG109" s="26">
        <f ca="1">IF(R109&lt;&gt;"",IF(AC109&lt;Variables!D$9,M109,0),"")</f>
        <v>0</v>
      </c>
      <c r="AH109" s="26">
        <f ca="1">IF(R109&lt;&gt;"",IF(AC109&lt;Variables!D$9,S109,0),"")</f>
        <v>0</v>
      </c>
      <c r="AI109" s="26">
        <f ca="1">IF(R109&lt;&gt;"",IF(AC109&lt;Variables!D$9,Y109,0),"")</f>
        <v>0</v>
      </c>
      <c r="AJ109" s="24">
        <f t="shared" ca="1" si="34"/>
        <v>0</v>
      </c>
      <c r="AK109" s="26">
        <f t="shared" ca="1" si="35"/>
        <v>0</v>
      </c>
      <c r="AL109" s="24">
        <f t="shared" ca="1" si="36"/>
        <v>0</v>
      </c>
      <c r="AM109" s="104" t="str">
        <f ca="1">IF(AND(R109&lt;"",AC109&lt;Variables!D$9),AC109/(7*24*60),"")</f>
        <v/>
      </c>
      <c r="AN109" s="18" t="str">
        <f t="shared" ca="1" si="37"/>
        <v/>
      </c>
      <c r="AO109" s="24" cm="1">
        <f t="array" aca="1" ref="AO109" ca="1">IF(R109&lt;&gt;"",_xll.RiskBinomial(1,Variables!D$16/100),0)</f>
        <v>0</v>
      </c>
    </row>
    <row r="110" spans="1:41" x14ac:dyDescent="0.35">
      <c r="A110" s="12">
        <v>81</v>
      </c>
      <c r="B110" s="17" cm="1">
        <f t="array" aca="1" ref="B110" ca="1">_xll.RiskExpon(Variables!M$8)</f>
        <v>9.4413093108954236</v>
      </c>
      <c r="C110" s="18">
        <f t="shared" ca="1" si="19"/>
        <v>8583.878988698747</v>
      </c>
      <c r="D110" s="22">
        <f t="shared" ca="1" si="20"/>
        <v>1329.7874873285436</v>
      </c>
      <c r="E110" s="17" cm="1">
        <f t="array" aca="1" ref="E110" ca="1">_xll.RiskPert(Variables!J$10,Variables!K$10,Variables!L$10)</f>
        <v>53.845783989233084</v>
      </c>
      <c r="F110" s="1">
        <f t="shared" ca="1" si="21"/>
        <v>9913.6664760272906</v>
      </c>
      <c r="G110" s="1" cm="1">
        <f t="array" aca="1" ref="G110" ca="1">_xll.RiskUniform(Variables!J$12,Variables!L$12)</f>
        <v>64.217637185921504</v>
      </c>
      <c r="H110" s="18">
        <f t="shared" ca="1" si="22"/>
        <v>9977.8841132132129</v>
      </c>
      <c r="I110" s="22">
        <f t="shared" ca="1" si="23"/>
        <v>0</v>
      </c>
      <c r="J110" s="17">
        <f t="shared" ca="1" si="24"/>
        <v>9977.8841132132129</v>
      </c>
      <c r="K110" s="1" cm="1">
        <f t="array" aca="1" ref="K110" ca="1">_xll.RiskWeibull(Variables!J$14,Variables!K$14)</f>
        <v>84.276887566848671</v>
      </c>
      <c r="L110" s="18">
        <f t="shared" ca="1" si="25"/>
        <v>10062.161000780061</v>
      </c>
      <c r="M110" s="22">
        <f t="shared" ca="1" si="26"/>
        <v>219.49405862007552</v>
      </c>
      <c r="N110" s="17" cm="1">
        <f t="array" aca="1" ref="N110" ca="1">_xll.RiskGamma(_xll.RiskSimtable(Variables!J$16:J$17),1/Variables!L$16)</f>
        <v>219.49405862007495</v>
      </c>
      <c r="O110" s="1">
        <f t="shared" ca="1" si="27"/>
        <v>10281.655059400136</v>
      </c>
      <c r="P110" s="1" cm="1">
        <f t="array" aca="1" ref="P110" ca="1">_xll.RiskUniform(Variables!J$19,Variables!L$19)</f>
        <v>24.979127614765773</v>
      </c>
      <c r="Q110" s="18">
        <f t="shared" ca="1" si="28"/>
        <v>10306.634187014903</v>
      </c>
      <c r="R110" s="17">
        <f>IF(A110&lt;=(FLOOR(INT(Variables!D$10) / Variables!D$13, 1)*Variables!D$13),IF(R109=Variables!D$13,1,R109+1),"")</f>
        <v>1</v>
      </c>
      <c r="S110" s="22">
        <f t="shared" ca="1" si="29"/>
        <v>581.29931797252721</v>
      </c>
      <c r="T110" s="1">
        <f t="shared" ca="1" si="30"/>
        <v>10306.634187014903</v>
      </c>
      <c r="U110" s="1">
        <f ca="1">IF(R110&lt;&gt;"",INDEX(T110:T217, MATCH(Variables!D$13,R110:R217,0))-T110,"")</f>
        <v>581.29931797252721</v>
      </c>
      <c r="V110" s="1">
        <f>IF(R110&lt;&gt;"",IF(MOD(R110,Variables!D$13)=0,Variables!D$15,0),"")</f>
        <v>0</v>
      </c>
      <c r="W110" s="1">
        <f>IF(R110&lt;&gt;"",IF(R110=Variables!D$13,T110+V110,0),"")</f>
        <v>0</v>
      </c>
      <c r="X110" s="18">
        <f ca="1">IF(R110&lt;&gt;"",INDEX(W110:W209,MATCH(Variables!D$13,R110:R209,0)),"")</f>
        <v>11007.93350498743</v>
      </c>
      <c r="Y110" s="22">
        <f t="shared" ca="1" si="31"/>
        <v>78.18733886089467</v>
      </c>
      <c r="Z110" s="17" cm="1">
        <f t="array" aca="1" ref="Z110" ca="1">IF(R110&lt;&gt;"",IF(R110=1,_xll.RiskPert(Variables!J$21,Variables!K$21,Variables!L$21),0),"")</f>
        <v>78.187338860894656</v>
      </c>
      <c r="AA110" s="1">
        <f t="shared" ca="1" si="32"/>
        <v>11086.120843848325</v>
      </c>
      <c r="AB110" s="1" cm="1">
        <f t="array" aca="1" ref="AB110" ca="1">IF(R110&lt;&gt;"",_xll.RiskUniform(Variables!J$23,Variables!L$23),"")</f>
        <v>26.178025152780176</v>
      </c>
      <c r="AC110" s="18">
        <f t="shared" ca="1" si="33"/>
        <v>11112.298869001104</v>
      </c>
      <c r="AD110" s="26">
        <f ca="1">IF(R110&lt;&gt;"",IF(AC110&lt;Variables!D$9,AC110-C110,0),"")</f>
        <v>0</v>
      </c>
      <c r="AE110" s="26">
        <f ca="1">IF(R110&lt;&gt;"",IF(AC110&lt;Variables!D$9,D110,0),"")</f>
        <v>0</v>
      </c>
      <c r="AF110" s="26">
        <f ca="1">IF(R110&lt;&gt;"",IF(AC110&lt;Variables!D$9,I110,0),"")</f>
        <v>0</v>
      </c>
      <c r="AG110" s="26">
        <f ca="1">IF(R110&lt;&gt;"",IF(AC110&lt;Variables!D$9,M110,0),"")</f>
        <v>0</v>
      </c>
      <c r="AH110" s="26">
        <f ca="1">IF(R110&lt;&gt;"",IF(AC110&lt;Variables!D$9,S110,0),"")</f>
        <v>0</v>
      </c>
      <c r="AI110" s="26">
        <f ca="1">IF(R110&lt;&gt;"",IF(AC110&lt;Variables!D$9,Y110,0),"")</f>
        <v>0</v>
      </c>
      <c r="AJ110" s="24">
        <f t="shared" ca="1" si="34"/>
        <v>0</v>
      </c>
      <c r="AK110" s="26">
        <f t="shared" ca="1" si="35"/>
        <v>0</v>
      </c>
      <c r="AL110" s="24">
        <f t="shared" ca="1" si="36"/>
        <v>0</v>
      </c>
      <c r="AM110" s="104" t="str">
        <f ca="1">IF(AND(R110&lt;"",AC110&lt;Variables!D$9),AC110/(7*24*60),"")</f>
        <v/>
      </c>
      <c r="AN110" s="18" t="str">
        <f t="shared" ca="1" si="37"/>
        <v/>
      </c>
      <c r="AO110" s="24" cm="1">
        <f t="array" aca="1" ref="AO110" ca="1">IF(R110&lt;&gt;"",_xll.RiskBinomial(1,Variables!D$16/100),0)</f>
        <v>0</v>
      </c>
    </row>
    <row r="111" spans="1:41" x14ac:dyDescent="0.35">
      <c r="A111" s="12">
        <v>82</v>
      </c>
      <c r="B111" s="17" cm="1">
        <f t="array" aca="1" ref="B111" ca="1">_xll.RiskExpon(Variables!M$8)</f>
        <v>1.9400984315959355</v>
      </c>
      <c r="C111" s="18">
        <f t="shared" ca="1" si="19"/>
        <v>8585.8190871303432</v>
      </c>
      <c r="D111" s="22">
        <f t="shared" ca="1" si="20"/>
        <v>1438.3539957813173</v>
      </c>
      <c r="E111" s="17" cm="1">
        <f t="array" aca="1" ref="E111" ca="1">_xll.RiskPert(Variables!J$10,Variables!K$10,Variables!L$10)</f>
        <v>46.288969698448319</v>
      </c>
      <c r="F111" s="1">
        <f t="shared" ca="1" si="21"/>
        <v>10024.17308291166</v>
      </c>
      <c r="G111" s="1" cm="1">
        <f t="array" aca="1" ref="G111" ca="1">_xll.RiskUniform(Variables!J$12,Variables!L$12)</f>
        <v>66.815764363180151</v>
      </c>
      <c r="H111" s="18">
        <f t="shared" ca="1" si="22"/>
        <v>10090.988847274841</v>
      </c>
      <c r="I111" s="22">
        <f t="shared" ca="1" si="23"/>
        <v>0</v>
      </c>
      <c r="J111" s="17">
        <f t="shared" ca="1" si="24"/>
        <v>10090.988847274841</v>
      </c>
      <c r="K111" s="1" cm="1">
        <f t="array" aca="1" ref="K111" ca="1">_xll.RiskWeibull(Variables!J$14,Variables!K$14)</f>
        <v>95.376896082621727</v>
      </c>
      <c r="L111" s="18">
        <f t="shared" ca="1" si="25"/>
        <v>10186.365743357463</v>
      </c>
      <c r="M111" s="22">
        <f t="shared" ca="1" si="26"/>
        <v>57.781648288468205</v>
      </c>
      <c r="N111" s="17" cm="1">
        <f t="array" aca="1" ref="N111" ca="1">_xll.RiskGamma(_xll.RiskSimtable(Variables!J$16:J$17),1/Variables!L$16)</f>
        <v>57.781648288467679</v>
      </c>
      <c r="O111" s="1">
        <f t="shared" ca="1" si="27"/>
        <v>10244.147391645931</v>
      </c>
      <c r="P111" s="1" cm="1">
        <f t="array" aca="1" ref="P111" ca="1">_xll.RiskUniform(Variables!J$19,Variables!L$19)</f>
        <v>24.776133971404128</v>
      </c>
      <c r="Q111" s="18">
        <f t="shared" ca="1" si="28"/>
        <v>10268.923525617334</v>
      </c>
      <c r="R111" s="17">
        <f>IF(A111&lt;=(FLOOR(INT(Variables!D$10) / Variables!D$13, 1)*Variables!D$13),IF(R110=Variables!D$13,1,R110+1),"")</f>
        <v>2</v>
      </c>
      <c r="S111" s="22">
        <f t="shared" ca="1" si="29"/>
        <v>619.00997937009561</v>
      </c>
      <c r="T111" s="1">
        <f t="shared" ca="1" si="30"/>
        <v>10268.923525617334</v>
      </c>
      <c r="U111" s="1">
        <f ca="1">IF(R111&lt;&gt;"",INDEX(T111:T218, MATCH(Variables!D$13,R111:R218,0))-T111,"")</f>
        <v>619.00997937009561</v>
      </c>
      <c r="V111" s="1">
        <f>IF(R111&lt;&gt;"",IF(MOD(R111,Variables!D$13)=0,Variables!D$15,0),"")</f>
        <v>0</v>
      </c>
      <c r="W111" s="1">
        <f>IF(R111&lt;&gt;"",IF(R111=Variables!D$13,T111+V111,0),"")</f>
        <v>0</v>
      </c>
      <c r="X111" s="18">
        <f ca="1">IF(R111&lt;&gt;"",INDEX(W111:W210,MATCH(Variables!D$13,R111:R210,0)),"")</f>
        <v>11007.93350498743</v>
      </c>
      <c r="Y111" s="22">
        <f t="shared" ca="1" si="31"/>
        <v>104.36536401367448</v>
      </c>
      <c r="Z111" s="17" cm="1">
        <f t="array" ref="Z111">IF(R111&lt;&gt;"",IF(R111=1,_xll.RiskPert(Variables!J$21,Variables!K$21,Variables!L$21),0),"")</f>
        <v>0</v>
      </c>
      <c r="AA111" s="1">
        <f t="shared" ca="1" si="32"/>
        <v>11112.298869001104</v>
      </c>
      <c r="AB111" s="1" cm="1">
        <f t="array" aca="1" ref="AB111" ca="1">IF(R111&lt;&gt;"",_xll.RiskUniform(Variables!J$23,Variables!L$23),"")</f>
        <v>22.92452781895188</v>
      </c>
      <c r="AC111" s="18">
        <f t="shared" ca="1" si="33"/>
        <v>11135.223396820056</v>
      </c>
      <c r="AD111" s="26">
        <f ca="1">IF(R111&lt;&gt;"",IF(AC111&lt;Variables!D$9,AC111-C111,0),"")</f>
        <v>0</v>
      </c>
      <c r="AE111" s="26">
        <f ca="1">IF(R111&lt;&gt;"",IF(AC111&lt;Variables!D$9,D111,0),"")</f>
        <v>0</v>
      </c>
      <c r="AF111" s="26">
        <f ca="1">IF(R111&lt;&gt;"",IF(AC111&lt;Variables!D$9,I111,0),"")</f>
        <v>0</v>
      </c>
      <c r="AG111" s="26">
        <f ca="1">IF(R111&lt;&gt;"",IF(AC111&lt;Variables!D$9,M111,0),"")</f>
        <v>0</v>
      </c>
      <c r="AH111" s="26">
        <f ca="1">IF(R111&lt;&gt;"",IF(AC111&lt;Variables!D$9,S111,0),"")</f>
        <v>0</v>
      </c>
      <c r="AI111" s="26">
        <f ca="1">IF(R111&lt;&gt;"",IF(AC111&lt;Variables!D$9,Y111,0),"")</f>
        <v>0</v>
      </c>
      <c r="AJ111" s="24">
        <f t="shared" ca="1" si="34"/>
        <v>0</v>
      </c>
      <c r="AK111" s="26">
        <f t="shared" ca="1" si="35"/>
        <v>0</v>
      </c>
      <c r="AL111" s="24">
        <f t="shared" ca="1" si="36"/>
        <v>0</v>
      </c>
      <c r="AM111" s="104" t="str">
        <f ca="1">IF(AND(R111&lt;"",AC111&lt;Variables!D$9),AC111/(7*24*60),"")</f>
        <v/>
      </c>
      <c r="AN111" s="18" t="str">
        <f t="shared" ca="1" si="37"/>
        <v/>
      </c>
      <c r="AO111" s="24" cm="1">
        <f t="array" aca="1" ref="AO111" ca="1">IF(R111&lt;&gt;"",_xll.RiskBinomial(1,Variables!D$16/100),0)</f>
        <v>0</v>
      </c>
    </row>
    <row r="112" spans="1:41" x14ac:dyDescent="0.35">
      <c r="A112" s="12">
        <v>83</v>
      </c>
      <c r="B112" s="17" cm="1">
        <f t="array" aca="1" ref="B112" ca="1">_xll.RiskExpon(Variables!M$8)</f>
        <v>115.92723912308089</v>
      </c>
      <c r="C112" s="18">
        <f t="shared" ca="1" si="19"/>
        <v>8701.7463262534238</v>
      </c>
      <c r="D112" s="22">
        <f t="shared" ca="1" si="20"/>
        <v>1434.6453986711804</v>
      </c>
      <c r="E112" s="17" cm="1">
        <f t="array" aca="1" ref="E112" ca="1">_xll.RiskPert(Variables!J$10,Variables!K$10,Variables!L$10)</f>
        <v>45.402877649763276</v>
      </c>
      <c r="F112" s="1">
        <f t="shared" ca="1" si="21"/>
        <v>10136.391724924604</v>
      </c>
      <c r="G112" s="1" cm="1">
        <f t="array" aca="1" ref="G112" ca="1">_xll.RiskUniform(Variables!J$12,Variables!L$12)</f>
        <v>62.872981881203231</v>
      </c>
      <c r="H112" s="18">
        <f t="shared" ca="1" si="22"/>
        <v>10199.264706805807</v>
      </c>
      <c r="I112" s="22">
        <f t="shared" ca="1" si="23"/>
        <v>0</v>
      </c>
      <c r="J112" s="17">
        <f t="shared" ca="1" si="24"/>
        <v>10199.264706805807</v>
      </c>
      <c r="K112" s="1" cm="1">
        <f t="array" aca="1" ref="K112" ca="1">_xll.RiskWeibull(Variables!J$14,Variables!K$14)</f>
        <v>76.434091594797778</v>
      </c>
      <c r="L112" s="18">
        <f t="shared" ca="1" si="25"/>
        <v>10275.698798400605</v>
      </c>
      <c r="M112" s="22">
        <f t="shared" ca="1" si="26"/>
        <v>66.247067004300334</v>
      </c>
      <c r="N112" s="17" cm="1">
        <f t="array" aca="1" ref="N112" ca="1">_xll.RiskGamma(_xll.RiskSimtable(Variables!J$16:J$17),1/Variables!L$16)</f>
        <v>66.24706700430049</v>
      </c>
      <c r="O112" s="1">
        <f t="shared" ca="1" si="27"/>
        <v>10341.945865404905</v>
      </c>
      <c r="P112" s="1" cm="1">
        <f t="array" aca="1" ref="P112" ca="1">_xll.RiskUniform(Variables!J$19,Variables!L$19)</f>
        <v>16.552279257399572</v>
      </c>
      <c r="Q112" s="18">
        <f t="shared" ca="1" si="28"/>
        <v>10358.498144662304</v>
      </c>
      <c r="R112" s="17">
        <f>IF(A112&lt;=(FLOOR(INT(Variables!D$10) / Variables!D$13, 1)*Variables!D$13),IF(R111=Variables!D$13,1,R111+1),"")</f>
        <v>3</v>
      </c>
      <c r="S112" s="22">
        <f t="shared" ca="1" si="29"/>
        <v>529.43536032512566</v>
      </c>
      <c r="T112" s="1">
        <f t="shared" ca="1" si="30"/>
        <v>10358.498144662304</v>
      </c>
      <c r="U112" s="1">
        <f ca="1">IF(R112&lt;&gt;"",INDEX(T112:T219, MATCH(Variables!D$13,R112:R219,0))-T112,"")</f>
        <v>529.43536032512566</v>
      </c>
      <c r="V112" s="1">
        <f>IF(R112&lt;&gt;"",IF(MOD(R112,Variables!D$13)=0,Variables!D$15,0),"")</f>
        <v>0</v>
      </c>
      <c r="W112" s="1">
        <f>IF(R112&lt;&gt;"",IF(R112=Variables!D$13,T112+V112,0),"")</f>
        <v>0</v>
      </c>
      <c r="X112" s="18">
        <f ca="1">IF(R112&lt;&gt;"",INDEX(W112:W211,MATCH(Variables!D$13,R112:R211,0)),"")</f>
        <v>11007.93350498743</v>
      </c>
      <c r="Y112" s="22">
        <f t="shared" ca="1" si="31"/>
        <v>127.28989183262638</v>
      </c>
      <c r="Z112" s="17" cm="1">
        <f t="array" ref="Z112">IF(R112&lt;&gt;"",IF(R112=1,_xll.RiskPert(Variables!J$21,Variables!K$21,Variables!L$21),0),"")</f>
        <v>0</v>
      </c>
      <c r="AA112" s="1">
        <f t="shared" ca="1" si="32"/>
        <v>11135.223396820056</v>
      </c>
      <c r="AB112" s="1" cm="1">
        <f t="array" aca="1" ref="AB112" ca="1">IF(R112&lt;&gt;"",_xll.RiskUniform(Variables!J$23,Variables!L$23),"")</f>
        <v>22.658152572043974</v>
      </c>
      <c r="AC112" s="18">
        <f t="shared" ca="1" si="33"/>
        <v>11157.881549392101</v>
      </c>
      <c r="AD112" s="26">
        <f ca="1">IF(R112&lt;&gt;"",IF(AC112&lt;Variables!D$9,AC112-C112,0),"")</f>
        <v>0</v>
      </c>
      <c r="AE112" s="26">
        <f ca="1">IF(R112&lt;&gt;"",IF(AC112&lt;Variables!D$9,D112,0),"")</f>
        <v>0</v>
      </c>
      <c r="AF112" s="26">
        <f ca="1">IF(R112&lt;&gt;"",IF(AC112&lt;Variables!D$9,I112,0),"")</f>
        <v>0</v>
      </c>
      <c r="AG112" s="26">
        <f ca="1">IF(R112&lt;&gt;"",IF(AC112&lt;Variables!D$9,M112,0),"")</f>
        <v>0</v>
      </c>
      <c r="AH112" s="26">
        <f ca="1">IF(R112&lt;&gt;"",IF(AC112&lt;Variables!D$9,S112,0),"")</f>
        <v>0</v>
      </c>
      <c r="AI112" s="26">
        <f ca="1">IF(R112&lt;&gt;"",IF(AC112&lt;Variables!D$9,Y112,0),"")</f>
        <v>0</v>
      </c>
      <c r="AJ112" s="24">
        <f t="shared" ca="1" si="34"/>
        <v>0</v>
      </c>
      <c r="AK112" s="26">
        <f t="shared" ca="1" si="35"/>
        <v>0</v>
      </c>
      <c r="AL112" s="24">
        <f t="shared" ca="1" si="36"/>
        <v>0</v>
      </c>
      <c r="AM112" s="104" t="str">
        <f ca="1">IF(AND(R112&lt;"",AC112&lt;Variables!D$9),AC112/(7*24*60),"")</f>
        <v/>
      </c>
      <c r="AN112" s="18" t="str">
        <f t="shared" ca="1" si="37"/>
        <v/>
      </c>
      <c r="AO112" s="24" cm="1">
        <f t="array" aca="1" ref="AO112" ca="1">IF(R112&lt;&gt;"",_xll.RiskBinomial(1,Variables!D$16/100),0)</f>
        <v>0</v>
      </c>
    </row>
    <row r="113" spans="1:41" x14ac:dyDescent="0.35">
      <c r="A113" s="12">
        <v>84</v>
      </c>
      <c r="B113" s="17" cm="1">
        <f t="array" aca="1" ref="B113" ca="1">_xll.RiskExpon(Variables!M$8)</f>
        <v>82.07538133403483</v>
      </c>
      <c r="C113" s="18">
        <f t="shared" ca="1" si="19"/>
        <v>8783.8217075874581</v>
      </c>
      <c r="D113" s="22">
        <f t="shared" ca="1" si="20"/>
        <v>1468.3001853825681</v>
      </c>
      <c r="E113" s="17" cm="1">
        <f t="array" aca="1" ref="E113" ca="1">_xll.RiskPert(Variables!J$10,Variables!K$10,Variables!L$10)</f>
        <v>52.857186164219357</v>
      </c>
      <c r="F113" s="1">
        <f t="shared" ca="1" si="21"/>
        <v>10252.121892970026</v>
      </c>
      <c r="G113" s="1" cm="1">
        <f t="array" aca="1" ref="G113" ca="1">_xll.RiskUniform(Variables!J$12,Variables!L$12)</f>
        <v>56.677533854267971</v>
      </c>
      <c r="H113" s="18">
        <f t="shared" ca="1" si="22"/>
        <v>10308.799426824295</v>
      </c>
      <c r="I113" s="22">
        <f t="shared" ca="1" si="23"/>
        <v>0</v>
      </c>
      <c r="J113" s="17">
        <f t="shared" ca="1" si="24"/>
        <v>10308.799426824295</v>
      </c>
      <c r="K113" s="1" cm="1">
        <f t="array" aca="1" ref="K113" ca="1">_xll.RiskWeibull(Variables!J$14,Variables!K$14)</f>
        <v>98.427895315192487</v>
      </c>
      <c r="L113" s="18">
        <f t="shared" ca="1" si="25"/>
        <v>10407.227322139488</v>
      </c>
      <c r="M113" s="22">
        <f t="shared" ca="1" si="26"/>
        <v>142.57662750938107</v>
      </c>
      <c r="N113" s="17" cm="1">
        <f t="array" aca="1" ref="N113" ca="1">_xll.RiskGamma(_xll.RiskSimtable(Variables!J$16:J$17),1/Variables!L$16)</f>
        <v>142.5766275093815</v>
      </c>
      <c r="O113" s="1">
        <f t="shared" ca="1" si="27"/>
        <v>10549.803949648869</v>
      </c>
      <c r="P113" s="1" cm="1">
        <f t="array" aca="1" ref="P113" ca="1">_xll.RiskUniform(Variables!J$19,Variables!L$19)</f>
        <v>22.826829021519949</v>
      </c>
      <c r="Q113" s="18">
        <f t="shared" ca="1" si="28"/>
        <v>10572.630778670389</v>
      </c>
      <c r="R113" s="17">
        <f>IF(A113&lt;=(FLOOR(INT(Variables!D$10) / Variables!D$13, 1)*Variables!D$13),IF(R112=Variables!D$13,1,R112+1),"")</f>
        <v>4</v>
      </c>
      <c r="S113" s="22">
        <f t="shared" ca="1" si="29"/>
        <v>315.30272631704065</v>
      </c>
      <c r="T113" s="1">
        <f t="shared" ca="1" si="30"/>
        <v>10572.630778670389</v>
      </c>
      <c r="U113" s="1">
        <f ca="1">IF(R113&lt;&gt;"",INDEX(T113:T220, MATCH(Variables!D$13,R113:R220,0))-T113,"")</f>
        <v>315.30272631704065</v>
      </c>
      <c r="V113" s="1">
        <f>IF(R113&lt;&gt;"",IF(MOD(R113,Variables!D$13)=0,Variables!D$15,0),"")</f>
        <v>0</v>
      </c>
      <c r="W113" s="1">
        <f>IF(R113&lt;&gt;"",IF(R113=Variables!D$13,T113+V113,0),"")</f>
        <v>0</v>
      </c>
      <c r="X113" s="18">
        <f ca="1">IF(R113&lt;&gt;"",INDEX(W113:W212,MATCH(Variables!D$13,R113:R212,0)),"")</f>
        <v>11007.93350498743</v>
      </c>
      <c r="Y113" s="22">
        <f t="shared" ca="1" si="31"/>
        <v>149.94804440467124</v>
      </c>
      <c r="Z113" s="17" cm="1">
        <f t="array" ref="Z113">IF(R113&lt;&gt;"",IF(R113=1,_xll.RiskPert(Variables!J$21,Variables!K$21,Variables!L$21),0),"")</f>
        <v>0</v>
      </c>
      <c r="AA113" s="1">
        <f t="shared" ca="1" si="32"/>
        <v>11157.881549392101</v>
      </c>
      <c r="AB113" s="1" cm="1">
        <f t="array" aca="1" ref="AB113" ca="1">IF(R113&lt;&gt;"",_xll.RiskUniform(Variables!J$23,Variables!L$23),"")</f>
        <v>21.147324402403154</v>
      </c>
      <c r="AC113" s="18">
        <f t="shared" ca="1" si="33"/>
        <v>11179.028873794505</v>
      </c>
      <c r="AD113" s="26">
        <f ca="1">IF(R113&lt;&gt;"",IF(AC113&lt;Variables!D$9,AC113-C113,0),"")</f>
        <v>0</v>
      </c>
      <c r="AE113" s="26">
        <f ca="1">IF(R113&lt;&gt;"",IF(AC113&lt;Variables!D$9,D113,0),"")</f>
        <v>0</v>
      </c>
      <c r="AF113" s="26">
        <f ca="1">IF(R113&lt;&gt;"",IF(AC113&lt;Variables!D$9,I113,0),"")</f>
        <v>0</v>
      </c>
      <c r="AG113" s="26">
        <f ca="1">IF(R113&lt;&gt;"",IF(AC113&lt;Variables!D$9,M113,0),"")</f>
        <v>0</v>
      </c>
      <c r="AH113" s="26">
        <f ca="1">IF(R113&lt;&gt;"",IF(AC113&lt;Variables!D$9,S113,0),"")</f>
        <v>0</v>
      </c>
      <c r="AI113" s="26">
        <f ca="1">IF(R113&lt;&gt;"",IF(AC113&lt;Variables!D$9,Y113,0),"")</f>
        <v>0</v>
      </c>
      <c r="AJ113" s="24">
        <f t="shared" ca="1" si="34"/>
        <v>0</v>
      </c>
      <c r="AK113" s="26">
        <f t="shared" ca="1" si="35"/>
        <v>0</v>
      </c>
      <c r="AL113" s="24">
        <f t="shared" ca="1" si="36"/>
        <v>0</v>
      </c>
      <c r="AM113" s="104" t="str">
        <f ca="1">IF(AND(R113&lt;"",AC113&lt;Variables!D$9),AC113/(7*24*60),"")</f>
        <v/>
      </c>
      <c r="AN113" s="18" t="str">
        <f t="shared" ca="1" si="37"/>
        <v/>
      </c>
      <c r="AO113" s="24" cm="1">
        <f t="array" aca="1" ref="AO113" ca="1">IF(R113&lt;&gt;"",_xll.RiskBinomial(1,Variables!D$16/100),0)</f>
        <v>0</v>
      </c>
    </row>
    <row r="114" spans="1:41" x14ac:dyDescent="0.35">
      <c r="A114" s="12">
        <v>85</v>
      </c>
      <c r="B114" s="17" cm="1">
        <f t="array" aca="1" ref="B114" ca="1">_xll.RiskExpon(Variables!M$8)</f>
        <v>51.063692492178859</v>
      </c>
      <c r="C114" s="18">
        <f t="shared" ca="1" si="19"/>
        <v>8834.8854000796364</v>
      </c>
      <c r="D114" s="22">
        <f t="shared" ca="1" si="20"/>
        <v>1528.6317578564995</v>
      </c>
      <c r="E114" s="17" cm="1">
        <f t="array" aca="1" ref="E114" ca="1">_xll.RiskPert(Variables!J$10,Variables!K$10,Variables!L$10)</f>
        <v>54.717731111841381</v>
      </c>
      <c r="F114" s="1">
        <f t="shared" ca="1" si="21"/>
        <v>10363.517157936136</v>
      </c>
      <c r="G114" s="1" cm="1">
        <f t="array" aca="1" ref="G114" ca="1">_xll.RiskUniform(Variables!J$12,Variables!L$12)</f>
        <v>56.312536505164672</v>
      </c>
      <c r="H114" s="18">
        <f t="shared" ca="1" si="22"/>
        <v>10419.829694441301</v>
      </c>
      <c r="I114" s="22">
        <f t="shared" ca="1" si="23"/>
        <v>0</v>
      </c>
      <c r="J114" s="17">
        <f t="shared" ca="1" si="24"/>
        <v>10419.829694441301</v>
      </c>
      <c r="K114" s="1" cm="1">
        <f t="array" aca="1" ref="K114" ca="1">_xll.RiskWeibull(Variables!J$14,Variables!K$14)</f>
        <v>90.197351657068822</v>
      </c>
      <c r="L114" s="18">
        <f t="shared" ca="1" si="25"/>
        <v>10510.02704609837</v>
      </c>
      <c r="M114" s="22">
        <f t="shared" ca="1" si="26"/>
        <v>65.576222449395573</v>
      </c>
      <c r="N114" s="17" cm="1">
        <f t="array" aca="1" ref="N114" ca="1">_xll.RiskGamma(_xll.RiskSimtable(Variables!J$16:J$17),1/Variables!L$16)</f>
        <v>65.576222449396397</v>
      </c>
      <c r="O114" s="1">
        <f t="shared" ca="1" si="27"/>
        <v>10575.603268547766</v>
      </c>
      <c r="P114" s="1" cm="1">
        <f t="array" aca="1" ref="P114" ca="1">_xll.RiskUniform(Variables!J$19,Variables!L$19)</f>
        <v>22.647431791758091</v>
      </c>
      <c r="Q114" s="18">
        <f t="shared" ca="1" si="28"/>
        <v>10598.250700339524</v>
      </c>
      <c r="R114" s="17">
        <f>IF(A114&lt;=(FLOOR(INT(Variables!D$10) / Variables!D$13, 1)*Variables!D$13),IF(R113=Variables!D$13,1,R113+1),"")</f>
        <v>5</v>
      </c>
      <c r="S114" s="22">
        <f t="shared" ca="1" si="29"/>
        <v>289.68280464790587</v>
      </c>
      <c r="T114" s="1">
        <f t="shared" ca="1" si="30"/>
        <v>10598.250700339524</v>
      </c>
      <c r="U114" s="1">
        <f ca="1">IF(R114&lt;&gt;"",INDEX(T114:T221, MATCH(Variables!D$13,R114:R221,0))-T114,"")</f>
        <v>289.68280464790587</v>
      </c>
      <c r="V114" s="1">
        <f>IF(R114&lt;&gt;"",IF(MOD(R114,Variables!D$13)=0,Variables!D$15,0),"")</f>
        <v>0</v>
      </c>
      <c r="W114" s="1">
        <f>IF(R114&lt;&gt;"",IF(R114=Variables!D$13,T114+V114,0),"")</f>
        <v>0</v>
      </c>
      <c r="X114" s="18">
        <f ca="1">IF(R114&lt;&gt;"",INDEX(W114:W213,MATCH(Variables!D$13,R114:R213,0)),"")</f>
        <v>11007.93350498743</v>
      </c>
      <c r="Y114" s="22">
        <f t="shared" ca="1" si="31"/>
        <v>171.09536880707492</v>
      </c>
      <c r="Z114" s="17" cm="1">
        <f t="array" ref="Z114">IF(R114&lt;&gt;"",IF(R114=1,_xll.RiskPert(Variables!J$21,Variables!K$21,Variables!L$21),0),"")</f>
        <v>0</v>
      </c>
      <c r="AA114" s="1">
        <f t="shared" ca="1" si="32"/>
        <v>11179.028873794505</v>
      </c>
      <c r="AB114" s="1" cm="1">
        <f t="array" aca="1" ref="AB114" ca="1">IF(R114&lt;&gt;"",_xll.RiskUniform(Variables!J$23,Variables!L$23),"")</f>
        <v>22.558945909710314</v>
      </c>
      <c r="AC114" s="18">
        <f t="shared" ca="1" si="33"/>
        <v>11201.587819704215</v>
      </c>
      <c r="AD114" s="26">
        <f ca="1">IF(R114&lt;&gt;"",IF(AC114&lt;Variables!D$9,AC114-C114,0),"")</f>
        <v>0</v>
      </c>
      <c r="AE114" s="26">
        <f ca="1">IF(R114&lt;&gt;"",IF(AC114&lt;Variables!D$9,D114,0),"")</f>
        <v>0</v>
      </c>
      <c r="AF114" s="26">
        <f ca="1">IF(R114&lt;&gt;"",IF(AC114&lt;Variables!D$9,I114,0),"")</f>
        <v>0</v>
      </c>
      <c r="AG114" s="26">
        <f ca="1">IF(R114&lt;&gt;"",IF(AC114&lt;Variables!D$9,M114,0),"")</f>
        <v>0</v>
      </c>
      <c r="AH114" s="26">
        <f ca="1">IF(R114&lt;&gt;"",IF(AC114&lt;Variables!D$9,S114,0),"")</f>
        <v>0</v>
      </c>
      <c r="AI114" s="26">
        <f ca="1">IF(R114&lt;&gt;"",IF(AC114&lt;Variables!D$9,Y114,0),"")</f>
        <v>0</v>
      </c>
      <c r="AJ114" s="24">
        <f t="shared" ca="1" si="34"/>
        <v>0</v>
      </c>
      <c r="AK114" s="26">
        <f t="shared" ca="1" si="35"/>
        <v>0</v>
      </c>
      <c r="AL114" s="24">
        <f t="shared" ca="1" si="36"/>
        <v>0</v>
      </c>
      <c r="AM114" s="104" t="str">
        <f ca="1">IF(AND(R114&lt;"",AC114&lt;Variables!D$9),AC114/(7*24*60),"")</f>
        <v/>
      </c>
      <c r="AN114" s="18" t="str">
        <f t="shared" ca="1" si="37"/>
        <v/>
      </c>
      <c r="AO114" s="24" cm="1">
        <f t="array" aca="1" ref="AO114" ca="1">IF(R114&lt;&gt;"",_xll.RiskBinomial(1,Variables!D$16/100),0)</f>
        <v>0</v>
      </c>
    </row>
    <row r="115" spans="1:41" x14ac:dyDescent="0.35">
      <c r="A115" s="12">
        <v>86</v>
      </c>
      <c r="B115" s="17" cm="1">
        <f t="array" aca="1" ref="B115" ca="1">_xll.RiskExpon(Variables!M$8)</f>
        <v>171.80433262824698</v>
      </c>
      <c r="C115" s="18">
        <f t="shared" ca="1" si="19"/>
        <v>9006.6897327078841</v>
      </c>
      <c r="D115" s="22">
        <f t="shared" ca="1" si="20"/>
        <v>1457.3379106294724</v>
      </c>
      <c r="E115" s="17" cm="1">
        <f t="array" aca="1" ref="E115" ca="1">_xll.RiskPert(Variables!J$10,Variables!K$10,Variables!L$10)</f>
        <v>44.197948896055024</v>
      </c>
      <c r="F115" s="1">
        <f t="shared" ca="1" si="21"/>
        <v>10464.027643337356</v>
      </c>
      <c r="G115" s="1" cm="1">
        <f t="array" aca="1" ref="G115" ca="1">_xll.RiskUniform(Variables!J$12,Variables!L$12)</f>
        <v>57.690691698704228</v>
      </c>
      <c r="H115" s="18">
        <f t="shared" ca="1" si="22"/>
        <v>10521.718335036061</v>
      </c>
      <c r="I115" s="22">
        <f t="shared" ca="1" si="23"/>
        <v>0</v>
      </c>
      <c r="J115" s="17">
        <f t="shared" ca="1" si="24"/>
        <v>10521.718335036061</v>
      </c>
      <c r="K115" s="1" cm="1">
        <f t="array" aca="1" ref="K115" ca="1">_xll.RiskWeibull(Variables!J$14,Variables!K$14)</f>
        <v>102.87244057339105</v>
      </c>
      <c r="L115" s="18">
        <f t="shared" ca="1" si="25"/>
        <v>10624.590775609453</v>
      </c>
      <c r="M115" s="22">
        <f t="shared" ca="1" si="26"/>
        <v>132.49301516922787</v>
      </c>
      <c r="N115" s="17" cm="1">
        <f t="array" aca="1" ref="N115" ca="1">_xll.RiskGamma(_xll.RiskSimtable(Variables!J$16:J$17),1/Variables!L$16)</f>
        <v>132.49301516922836</v>
      </c>
      <c r="O115" s="1">
        <f t="shared" ca="1" si="27"/>
        <v>10757.083790778681</v>
      </c>
      <c r="P115" s="1" cm="1">
        <f t="array" aca="1" ref="P115" ca="1">_xll.RiskUniform(Variables!J$19,Variables!L$19)</f>
        <v>19.403214442874393</v>
      </c>
      <c r="Q115" s="18">
        <f t="shared" ca="1" si="28"/>
        <v>10776.487005221556</v>
      </c>
      <c r="R115" s="17">
        <f>IF(A115&lt;=(FLOOR(INT(Variables!D$10) / Variables!D$13, 1)*Variables!D$13),IF(R114=Variables!D$13,1,R114+1),"")</f>
        <v>6</v>
      </c>
      <c r="S115" s="22">
        <f t="shared" ca="1" si="29"/>
        <v>111.44649976587425</v>
      </c>
      <c r="T115" s="1">
        <f t="shared" ca="1" si="30"/>
        <v>10776.487005221556</v>
      </c>
      <c r="U115" s="1">
        <f ca="1">IF(R115&lt;&gt;"",INDEX(T115:T222, MATCH(Variables!D$13,R115:R222,0))-T115,"")</f>
        <v>111.44649976587425</v>
      </c>
      <c r="V115" s="1">
        <f>IF(R115&lt;&gt;"",IF(MOD(R115,Variables!D$13)=0,Variables!D$15,0),"")</f>
        <v>0</v>
      </c>
      <c r="W115" s="1">
        <f>IF(R115&lt;&gt;"",IF(R115=Variables!D$13,T115+V115,0),"")</f>
        <v>0</v>
      </c>
      <c r="X115" s="18">
        <f ca="1">IF(R115&lt;&gt;"",INDEX(W115:W214,MATCH(Variables!D$13,R115:R214,0)),"")</f>
        <v>11007.93350498743</v>
      </c>
      <c r="Y115" s="22">
        <f t="shared" ca="1" si="31"/>
        <v>193.65431471678494</v>
      </c>
      <c r="Z115" s="17" cm="1">
        <f t="array" ref="Z115">IF(R115&lt;&gt;"",IF(R115=1,_xll.RiskPert(Variables!J$21,Variables!K$21,Variables!L$21),0),"")</f>
        <v>0</v>
      </c>
      <c r="AA115" s="1">
        <f t="shared" ca="1" si="32"/>
        <v>11201.587819704215</v>
      </c>
      <c r="AB115" s="1" cm="1">
        <f t="array" aca="1" ref="AB115" ca="1">IF(R115&lt;&gt;"",_xll.RiskUniform(Variables!J$23,Variables!L$23),"")</f>
        <v>25.35931457313615</v>
      </c>
      <c r="AC115" s="18">
        <f t="shared" ca="1" si="33"/>
        <v>11226.94713427735</v>
      </c>
      <c r="AD115" s="26">
        <f ca="1">IF(R115&lt;&gt;"",IF(AC115&lt;Variables!D$9,AC115-C115,0),"")</f>
        <v>0</v>
      </c>
      <c r="AE115" s="26">
        <f ca="1">IF(R115&lt;&gt;"",IF(AC115&lt;Variables!D$9,D115,0),"")</f>
        <v>0</v>
      </c>
      <c r="AF115" s="26">
        <f ca="1">IF(R115&lt;&gt;"",IF(AC115&lt;Variables!D$9,I115,0),"")</f>
        <v>0</v>
      </c>
      <c r="AG115" s="26">
        <f ca="1">IF(R115&lt;&gt;"",IF(AC115&lt;Variables!D$9,M115,0),"")</f>
        <v>0</v>
      </c>
      <c r="AH115" s="26">
        <f ca="1">IF(R115&lt;&gt;"",IF(AC115&lt;Variables!D$9,S115,0),"")</f>
        <v>0</v>
      </c>
      <c r="AI115" s="26">
        <f ca="1">IF(R115&lt;&gt;"",IF(AC115&lt;Variables!D$9,Y115,0),"")</f>
        <v>0</v>
      </c>
      <c r="AJ115" s="24">
        <f t="shared" ca="1" si="34"/>
        <v>0</v>
      </c>
      <c r="AK115" s="26">
        <f t="shared" ca="1" si="35"/>
        <v>0</v>
      </c>
      <c r="AL115" s="24">
        <f t="shared" ca="1" si="36"/>
        <v>0</v>
      </c>
      <c r="AM115" s="104" t="str">
        <f ca="1">IF(AND(R115&lt;"",AC115&lt;Variables!D$9),AC115/(7*24*60),"")</f>
        <v/>
      </c>
      <c r="AN115" s="18" t="str">
        <f t="shared" ca="1" si="37"/>
        <v/>
      </c>
      <c r="AO115" s="24" cm="1">
        <f t="array" aca="1" ref="AO115" ca="1">IF(R115&lt;&gt;"",_xll.RiskBinomial(1,Variables!D$16/100),0)</f>
        <v>0</v>
      </c>
    </row>
    <row r="116" spans="1:41" x14ac:dyDescent="0.35">
      <c r="A116" s="12">
        <v>87</v>
      </c>
      <c r="B116" s="17" cm="1">
        <f t="array" aca="1" ref="B116" ca="1">_xll.RiskExpon(Variables!M$8)</f>
        <v>1.7696290964662007</v>
      </c>
      <c r="C116" s="18">
        <f t="shared" ca="1" si="19"/>
        <v>9008.4593618043509</v>
      </c>
      <c r="D116" s="22">
        <f t="shared" ca="1" si="20"/>
        <v>1556.4080668748975</v>
      </c>
      <c r="E116" s="17" cm="1">
        <f t="array" aca="1" ref="E116" ca="1">_xll.RiskPert(Variables!J$10,Variables!K$10,Variables!L$10)</f>
        <v>43.14909364318828</v>
      </c>
      <c r="F116" s="1">
        <f t="shared" ca="1" si="21"/>
        <v>10564.867428679248</v>
      </c>
      <c r="G116" s="1" cm="1">
        <f t="array" aca="1" ref="G116" ca="1">_xll.RiskUniform(Variables!J$12,Variables!L$12)</f>
        <v>52.690447958186645</v>
      </c>
      <c r="H116" s="18">
        <f t="shared" ca="1" si="22"/>
        <v>10617.557876637435</v>
      </c>
      <c r="I116" s="22">
        <f t="shared" ca="1" si="23"/>
        <v>0</v>
      </c>
      <c r="J116" s="17">
        <f t="shared" ca="1" si="24"/>
        <v>10617.557876637435</v>
      </c>
      <c r="K116" s="1" cm="1">
        <f t="array" aca="1" ref="K116" ca="1">_xll.RiskWeibull(Variables!J$14,Variables!K$14)</f>
        <v>112.9963292385501</v>
      </c>
      <c r="L116" s="18">
        <f t="shared" ca="1" si="25"/>
        <v>10730.554205875986</v>
      </c>
      <c r="M116" s="22">
        <f t="shared" ca="1" si="26"/>
        <v>141.43575678652815</v>
      </c>
      <c r="N116" s="17" cm="1">
        <f t="array" aca="1" ref="N116" ca="1">_xll.RiskGamma(_xll.RiskSimtable(Variables!J$16:J$17),1/Variables!L$16)</f>
        <v>141.43575678652826</v>
      </c>
      <c r="O116" s="1">
        <f t="shared" ca="1" si="27"/>
        <v>10871.989962662514</v>
      </c>
      <c r="P116" s="1" cm="1">
        <f t="array" aca="1" ref="P116" ca="1">_xll.RiskUniform(Variables!J$19,Variables!L$19)</f>
        <v>24.523842389712151</v>
      </c>
      <c r="Q116" s="18">
        <f t="shared" ca="1" si="28"/>
        <v>10896.513805052226</v>
      </c>
      <c r="R116" s="17">
        <f>IF(A116&lt;=(FLOOR(INT(Variables!D$10) / Variables!D$13, 1)*Variables!D$13),IF(R115=Variables!D$13,1,R115+1),"")</f>
        <v>7</v>
      </c>
      <c r="S116" s="22">
        <f t="shared" ca="1" si="29"/>
        <v>-8.5803000647956651</v>
      </c>
      <c r="T116" s="1">
        <f t="shared" ca="1" si="30"/>
        <v>10896.513805052226</v>
      </c>
      <c r="U116" s="1">
        <f ca="1">IF(R116&lt;&gt;"",INDEX(T116:T223, MATCH(Variables!D$13,R116:R223,0))-T116,"")</f>
        <v>-8.5803000647956651</v>
      </c>
      <c r="V116" s="1">
        <f>IF(R116&lt;&gt;"",IF(MOD(R116,Variables!D$13)=0,Variables!D$15,0),"")</f>
        <v>0</v>
      </c>
      <c r="W116" s="1">
        <f>IF(R116&lt;&gt;"",IF(R116=Variables!D$13,T116+V116,0),"")</f>
        <v>0</v>
      </c>
      <c r="X116" s="18">
        <f ca="1">IF(R116&lt;&gt;"",INDEX(W116:W215,MATCH(Variables!D$13,R116:R215,0)),"")</f>
        <v>11007.93350498743</v>
      </c>
      <c r="Y116" s="22">
        <f t="shared" ca="1" si="31"/>
        <v>219.01362928992057</v>
      </c>
      <c r="Z116" s="17" cm="1">
        <f t="array" ref="Z116">IF(R116&lt;&gt;"",IF(R116=1,_xll.RiskPert(Variables!J$21,Variables!K$21,Variables!L$21),0),"")</f>
        <v>0</v>
      </c>
      <c r="AA116" s="1">
        <f t="shared" ca="1" si="32"/>
        <v>11226.94713427735</v>
      </c>
      <c r="AB116" s="1" cm="1">
        <f t="array" aca="1" ref="AB116" ca="1">IF(R116&lt;&gt;"",_xll.RiskUniform(Variables!J$23,Variables!L$23),"")</f>
        <v>27.658273893913666</v>
      </c>
      <c r="AC116" s="18">
        <f t="shared" ca="1" si="33"/>
        <v>11254.605408171265</v>
      </c>
      <c r="AD116" s="26">
        <f ca="1">IF(R116&lt;&gt;"",IF(AC116&lt;Variables!D$9,AC116-C116,0),"")</f>
        <v>0</v>
      </c>
      <c r="AE116" s="26">
        <f ca="1">IF(R116&lt;&gt;"",IF(AC116&lt;Variables!D$9,D116,0),"")</f>
        <v>0</v>
      </c>
      <c r="AF116" s="26">
        <f ca="1">IF(R116&lt;&gt;"",IF(AC116&lt;Variables!D$9,I116,0),"")</f>
        <v>0</v>
      </c>
      <c r="AG116" s="26">
        <f ca="1">IF(R116&lt;&gt;"",IF(AC116&lt;Variables!D$9,M116,0),"")</f>
        <v>0</v>
      </c>
      <c r="AH116" s="26">
        <f ca="1">IF(R116&lt;&gt;"",IF(AC116&lt;Variables!D$9,S116,0),"")</f>
        <v>0</v>
      </c>
      <c r="AI116" s="26">
        <f ca="1">IF(R116&lt;&gt;"",IF(AC116&lt;Variables!D$9,Y116,0),"")</f>
        <v>0</v>
      </c>
      <c r="AJ116" s="24">
        <f t="shared" ca="1" si="34"/>
        <v>0</v>
      </c>
      <c r="AK116" s="26">
        <f t="shared" ca="1" si="35"/>
        <v>0</v>
      </c>
      <c r="AL116" s="24">
        <f t="shared" ca="1" si="36"/>
        <v>0</v>
      </c>
      <c r="AM116" s="104" t="str">
        <f ca="1">IF(AND(R116&lt;"",AC116&lt;Variables!D$9),AC116/(7*24*60),"")</f>
        <v/>
      </c>
      <c r="AN116" s="18" t="str">
        <f t="shared" ca="1" si="37"/>
        <v/>
      </c>
      <c r="AO116" s="24" cm="1">
        <f t="array" aca="1" ref="AO116" ca="1">IF(R116&lt;&gt;"",_xll.RiskBinomial(1,Variables!D$16/100),0)</f>
        <v>0</v>
      </c>
    </row>
    <row r="117" spans="1:41" x14ac:dyDescent="0.35">
      <c r="A117" s="12">
        <v>88</v>
      </c>
      <c r="B117" s="17" cm="1">
        <f t="array" aca="1" ref="B117" ca="1">_xll.RiskExpon(Variables!M$8)</f>
        <v>102.87811408676313</v>
      </c>
      <c r="C117" s="18">
        <f t="shared" ca="1" si="19"/>
        <v>9111.3374758911141</v>
      </c>
      <c r="D117" s="22">
        <f t="shared" ca="1" si="20"/>
        <v>1548.104495611462</v>
      </c>
      <c r="E117" s="17" cm="1">
        <f t="array" aca="1" ref="E117" ca="1">_xll.RiskPert(Variables!J$10,Variables!K$10,Variables!L$10)</f>
        <v>41.884094865140661</v>
      </c>
      <c r="F117" s="1">
        <f t="shared" ca="1" si="21"/>
        <v>10659.441971502576</v>
      </c>
      <c r="G117" s="1" cm="1">
        <f t="array" aca="1" ref="G117" ca="1">_xll.RiskUniform(Variables!J$12,Variables!L$12)</f>
        <v>57.449306117833054</v>
      </c>
      <c r="H117" s="18">
        <f t="shared" ca="1" si="22"/>
        <v>10716.891277620409</v>
      </c>
      <c r="I117" s="22">
        <f t="shared" ca="1" si="23"/>
        <v>0</v>
      </c>
      <c r="J117" s="17">
        <f t="shared" ca="1" si="24"/>
        <v>10716.891277620409</v>
      </c>
      <c r="K117" s="1" cm="1">
        <f t="array" aca="1" ref="K117" ca="1">_xll.RiskWeibull(Variables!J$14,Variables!K$14)</f>
        <v>111.90855536825252</v>
      </c>
      <c r="L117" s="18">
        <f t="shared" ca="1" si="25"/>
        <v>10828.799832988661</v>
      </c>
      <c r="M117" s="22">
        <f t="shared" ca="1" si="26"/>
        <v>39.582629723010541</v>
      </c>
      <c r="N117" s="17" cm="1">
        <f t="array" aca="1" ref="N117" ca="1">_xll.RiskGamma(_xll.RiskSimtable(Variables!J$16:J$17),1/Variables!L$16)</f>
        <v>39.582629723010157</v>
      </c>
      <c r="O117" s="1">
        <f t="shared" ca="1" si="27"/>
        <v>10868.382462711672</v>
      </c>
      <c r="P117" s="1" cm="1">
        <f t="array" aca="1" ref="P117" ca="1">_xll.RiskUniform(Variables!J$19,Variables!L$19)</f>
        <v>19.551042275757574</v>
      </c>
      <c r="Q117" s="18">
        <f t="shared" ca="1" si="28"/>
        <v>10887.93350498743</v>
      </c>
      <c r="R117" s="17">
        <f>IF(A117&lt;=(FLOOR(INT(Variables!D$10) / Variables!D$13, 1)*Variables!D$13),IF(R116=Variables!D$13,1,R116+1),"")</f>
        <v>8</v>
      </c>
      <c r="S117" s="22">
        <f t="shared" ca="1" si="29"/>
        <v>0</v>
      </c>
      <c r="T117" s="1">
        <f t="shared" ca="1" si="30"/>
        <v>10887.93350498743</v>
      </c>
      <c r="U117" s="1">
        <f ca="1">IF(R117&lt;&gt;"",INDEX(T117:T224, MATCH(Variables!D$13,R117:R224,0))-T117,"")</f>
        <v>0</v>
      </c>
      <c r="V117" s="1">
        <f>IF(R117&lt;&gt;"",IF(MOD(R117,Variables!D$13)=0,Variables!D$15,0),"")</f>
        <v>120</v>
      </c>
      <c r="W117" s="1">
        <f ca="1">IF(R117&lt;&gt;"",IF(R117=Variables!D$13,T117+V117,0),"")</f>
        <v>11007.93350498743</v>
      </c>
      <c r="X117" s="18">
        <f ca="1">IF(R117&lt;&gt;"",INDEX(W117:W216,MATCH(Variables!D$13,R117:R216,0)),"")</f>
        <v>11007.93350498743</v>
      </c>
      <c r="Y117" s="22">
        <f t="shared" ca="1" si="31"/>
        <v>246.67190318383473</v>
      </c>
      <c r="Z117" s="17" cm="1">
        <f t="array" ref="Z117">IF(R117&lt;&gt;"",IF(R117=1,_xll.RiskPert(Variables!J$21,Variables!K$21,Variables!L$21),0),"")</f>
        <v>0</v>
      </c>
      <c r="AA117" s="1">
        <f t="shared" ca="1" si="32"/>
        <v>11254.605408171265</v>
      </c>
      <c r="AB117" s="1" cm="1">
        <f t="array" aca="1" ref="AB117" ca="1">IF(R117&lt;&gt;"",_xll.RiskUniform(Variables!J$23,Variables!L$23),"")</f>
        <v>24.923450471872464</v>
      </c>
      <c r="AC117" s="18">
        <f t="shared" ca="1" si="33"/>
        <v>11279.528858643138</v>
      </c>
      <c r="AD117" s="26">
        <f ca="1">IF(R117&lt;&gt;"",IF(AC117&lt;Variables!D$9,AC117-C117,0),"")</f>
        <v>0</v>
      </c>
      <c r="AE117" s="26">
        <f ca="1">IF(R117&lt;&gt;"",IF(AC117&lt;Variables!D$9,D117,0),"")</f>
        <v>0</v>
      </c>
      <c r="AF117" s="26">
        <f ca="1">IF(R117&lt;&gt;"",IF(AC117&lt;Variables!D$9,I117,0),"")</f>
        <v>0</v>
      </c>
      <c r="AG117" s="26">
        <f ca="1">IF(R117&lt;&gt;"",IF(AC117&lt;Variables!D$9,M117,0),"")</f>
        <v>0</v>
      </c>
      <c r="AH117" s="26">
        <f ca="1">IF(R117&lt;&gt;"",IF(AC117&lt;Variables!D$9,S117,0),"")</f>
        <v>0</v>
      </c>
      <c r="AI117" s="26">
        <f ca="1">IF(R117&lt;&gt;"",IF(AC117&lt;Variables!D$9,Y117,0),"")</f>
        <v>0</v>
      </c>
      <c r="AJ117" s="24">
        <f t="shared" ca="1" si="34"/>
        <v>0</v>
      </c>
      <c r="AK117" s="26">
        <f t="shared" ca="1" si="35"/>
        <v>0</v>
      </c>
      <c r="AL117" s="24">
        <f t="shared" ca="1" si="36"/>
        <v>0</v>
      </c>
      <c r="AM117" s="104" t="str">
        <f ca="1">IF(AND(R117&lt;"",AC117&lt;Variables!D$9),AC117/(7*24*60),"")</f>
        <v/>
      </c>
      <c r="AN117" s="18" t="str">
        <f t="shared" ca="1" si="37"/>
        <v/>
      </c>
      <c r="AO117" s="24" cm="1">
        <f t="array" aca="1" ref="AO117" ca="1">IF(R117&lt;&gt;"",_xll.RiskBinomial(1,Variables!D$16/100),0)</f>
        <v>0</v>
      </c>
    </row>
    <row r="118" spans="1:41" x14ac:dyDescent="0.35">
      <c r="A118" s="12">
        <v>89</v>
      </c>
      <c r="B118" s="17" cm="1">
        <f t="array" aca="1" ref="B118" ca="1">_xll.RiskExpon(Variables!M$8)</f>
        <v>21.310441322373102</v>
      </c>
      <c r="C118" s="18">
        <f t="shared" ca="1" si="19"/>
        <v>9132.6479172134877</v>
      </c>
      <c r="D118" s="22">
        <f t="shared" ca="1" si="20"/>
        <v>1635.5315551359472</v>
      </c>
      <c r="E118" s="17" cm="1">
        <f t="array" aca="1" ref="E118" ca="1">_xll.RiskPert(Variables!J$10,Variables!K$10,Variables!L$10)</f>
        <v>51.288194729026351</v>
      </c>
      <c r="F118" s="1">
        <f t="shared" ca="1" si="21"/>
        <v>10768.179472349435</v>
      </c>
      <c r="G118" s="1" cm="1">
        <f t="array" aca="1" ref="G118" ca="1">_xll.RiskUniform(Variables!J$12,Variables!L$12)</f>
        <v>50.468106475574821</v>
      </c>
      <c r="H118" s="18">
        <f t="shared" ca="1" si="22"/>
        <v>10818.64757882501</v>
      </c>
      <c r="I118" s="22">
        <f t="shared" ca="1" si="23"/>
        <v>0</v>
      </c>
      <c r="J118" s="17">
        <f t="shared" ca="1" si="24"/>
        <v>10818.64757882501</v>
      </c>
      <c r="K118" s="1" cm="1">
        <f t="array" aca="1" ref="K118" ca="1">_xll.RiskWeibull(Variables!J$14,Variables!K$14)</f>
        <v>83.210562589065674</v>
      </c>
      <c r="L118" s="18">
        <f t="shared" ca="1" si="25"/>
        <v>10901.858141414075</v>
      </c>
      <c r="M118" s="22">
        <f t="shared" ca="1" si="26"/>
        <v>109.17051276080747</v>
      </c>
      <c r="N118" s="17" cm="1">
        <f t="array" aca="1" ref="N118" ca="1">_xll.RiskGamma(_xll.RiskSimtable(Variables!J$16:J$17),1/Variables!L$16)</f>
        <v>109.17051276080687</v>
      </c>
      <c r="O118" s="1">
        <f t="shared" ca="1" si="27"/>
        <v>11011.028654174883</v>
      </c>
      <c r="P118" s="1" cm="1">
        <f t="array" aca="1" ref="P118" ca="1">_xll.RiskUniform(Variables!J$19,Variables!L$19)</f>
        <v>22.901998655006516</v>
      </c>
      <c r="Q118" s="18">
        <f t="shared" ca="1" si="28"/>
        <v>11033.930652829889</v>
      </c>
      <c r="R118" s="17">
        <f>IF(A118&lt;=(FLOOR(INT(Variables!D$10) / Variables!D$13, 1)*Variables!D$13),IF(R117=Variables!D$13,1,R117+1),"")</f>
        <v>1</v>
      </c>
      <c r="S118" s="22">
        <f t="shared" ca="1" si="29"/>
        <v>792.63931676989523</v>
      </c>
      <c r="T118" s="1">
        <f t="shared" ca="1" si="30"/>
        <v>11033.930652829889</v>
      </c>
      <c r="U118" s="1">
        <f ca="1">IF(R118&lt;&gt;"",INDEX(T118:T225, MATCH(Variables!D$13,R118:R225,0))-T118,"")</f>
        <v>792.63931676989523</v>
      </c>
      <c r="V118" s="1">
        <f>IF(R118&lt;&gt;"",IF(MOD(R118,Variables!D$13)=0,Variables!D$15,0),"")</f>
        <v>0</v>
      </c>
      <c r="W118" s="1">
        <f>IF(R118&lt;&gt;"",IF(R118=Variables!D$13,T118+V118,0),"")</f>
        <v>0</v>
      </c>
      <c r="X118" s="18">
        <f ca="1">IF(R118&lt;&gt;"",INDEX(W118:W217,MATCH(Variables!D$13,R118:R217,0)),"")</f>
        <v>11946.569969599785</v>
      </c>
      <c r="Y118" s="22">
        <f t="shared" ca="1" si="31"/>
        <v>93.186260505739483</v>
      </c>
      <c r="Z118" s="17" cm="1">
        <f t="array" aca="1" ref="Z118" ca="1">IF(R118&lt;&gt;"",IF(R118=1,_xll.RiskPert(Variables!J$21,Variables!K$21,Variables!L$21),0),"")</f>
        <v>93.186260505740066</v>
      </c>
      <c r="AA118" s="1">
        <f t="shared" ca="1" si="32"/>
        <v>12039.756230105524</v>
      </c>
      <c r="AB118" s="1" cm="1">
        <f t="array" aca="1" ref="AB118" ca="1">IF(R118&lt;&gt;"",_xll.RiskUniform(Variables!J$23,Variables!L$23),"")</f>
        <v>24.558646318813231</v>
      </c>
      <c r="AC118" s="18">
        <f t="shared" ca="1" si="33"/>
        <v>12064.314876424338</v>
      </c>
      <c r="AD118" s="26">
        <f ca="1">IF(R118&lt;&gt;"",IF(AC118&lt;Variables!D$9,AC118-C118,0),"")</f>
        <v>0</v>
      </c>
      <c r="AE118" s="26">
        <f ca="1">IF(R118&lt;&gt;"",IF(AC118&lt;Variables!D$9,D118,0),"")</f>
        <v>0</v>
      </c>
      <c r="AF118" s="26">
        <f ca="1">IF(R118&lt;&gt;"",IF(AC118&lt;Variables!D$9,I118,0),"")</f>
        <v>0</v>
      </c>
      <c r="AG118" s="26">
        <f ca="1">IF(R118&lt;&gt;"",IF(AC118&lt;Variables!D$9,M118,0),"")</f>
        <v>0</v>
      </c>
      <c r="AH118" s="26">
        <f ca="1">IF(R118&lt;&gt;"",IF(AC118&lt;Variables!D$9,S118,0),"")</f>
        <v>0</v>
      </c>
      <c r="AI118" s="26">
        <f ca="1">IF(R118&lt;&gt;"",IF(AC118&lt;Variables!D$9,Y118,0),"")</f>
        <v>0</v>
      </c>
      <c r="AJ118" s="24">
        <f t="shared" ca="1" si="34"/>
        <v>0</v>
      </c>
      <c r="AK118" s="26">
        <f t="shared" ca="1" si="35"/>
        <v>0</v>
      </c>
      <c r="AL118" s="24">
        <f t="shared" ca="1" si="36"/>
        <v>0</v>
      </c>
      <c r="AM118" s="104" t="str">
        <f ca="1">IF(AND(R118&lt;"",AC118&lt;Variables!D$9),AC118/(7*24*60),"")</f>
        <v/>
      </c>
      <c r="AN118" s="18" t="str">
        <f t="shared" ca="1" si="37"/>
        <v/>
      </c>
      <c r="AO118" s="24" cm="1">
        <f t="array" aca="1" ref="AO118" ca="1">IF(R118&lt;&gt;"",_xll.RiskBinomial(1,Variables!D$16/100),0)</f>
        <v>0</v>
      </c>
    </row>
    <row r="119" spans="1:41" x14ac:dyDescent="0.35">
      <c r="A119" s="12">
        <v>90</v>
      </c>
      <c r="B119" s="17" cm="1">
        <f t="array" aca="1" ref="B119" ca="1">_xll.RiskExpon(Variables!M$8)</f>
        <v>199.19938756398349</v>
      </c>
      <c r="C119" s="18">
        <f t="shared" ca="1" si="19"/>
        <v>9331.8473047774714</v>
      </c>
      <c r="D119" s="22">
        <f t="shared" ca="1" si="20"/>
        <v>1529.9303936897577</v>
      </c>
      <c r="E119" s="17" cm="1">
        <f t="array" aca="1" ref="E119" ca="1">_xll.RiskPert(Variables!J$10,Variables!K$10,Variables!L$10)</f>
        <v>43.130119642218446</v>
      </c>
      <c r="F119" s="1">
        <f t="shared" ca="1" si="21"/>
        <v>10861.777698467229</v>
      </c>
      <c r="G119" s="1" cm="1">
        <f t="array" aca="1" ref="G119" ca="1">_xll.RiskUniform(Variables!J$12,Variables!L$12)</f>
        <v>63.809026406227233</v>
      </c>
      <c r="H119" s="18">
        <f t="shared" ca="1" si="22"/>
        <v>10925.586724873456</v>
      </c>
      <c r="I119" s="22">
        <f t="shared" ca="1" si="23"/>
        <v>0</v>
      </c>
      <c r="J119" s="17">
        <f t="shared" ca="1" si="24"/>
        <v>10925.586724873456</v>
      </c>
      <c r="K119" s="1" cm="1">
        <f t="array" aca="1" ref="K119" ca="1">_xll.RiskWeibull(Variables!J$14,Variables!K$14)</f>
        <v>56.704270536531439</v>
      </c>
      <c r="L119" s="18">
        <f t="shared" ca="1" si="25"/>
        <v>10982.290995409987</v>
      </c>
      <c r="M119" s="22">
        <f t="shared" ca="1" si="26"/>
        <v>21.426061020509223</v>
      </c>
      <c r="N119" s="17" cm="1">
        <f t="array" aca="1" ref="N119" ca="1">_xll.RiskGamma(_xll.RiskSimtable(Variables!J$16:J$17),1/Variables!L$16)</f>
        <v>21.42606102050917</v>
      </c>
      <c r="O119" s="1">
        <f t="shared" ca="1" si="27"/>
        <v>11003.717056430496</v>
      </c>
      <c r="P119" s="1" cm="1">
        <f t="array" aca="1" ref="P119" ca="1">_xll.RiskUniform(Variables!J$19,Variables!L$19)</f>
        <v>23.696006205193427</v>
      </c>
      <c r="Q119" s="18">
        <f t="shared" ca="1" si="28"/>
        <v>11027.413062635689</v>
      </c>
      <c r="R119" s="17">
        <f>IF(A119&lt;=(FLOOR(INT(Variables!D$10) / Variables!D$13, 1)*Variables!D$13),IF(R118=Variables!D$13,1,R118+1),"")</f>
        <v>2</v>
      </c>
      <c r="S119" s="22">
        <f t="shared" ca="1" si="29"/>
        <v>799.15690696409547</v>
      </c>
      <c r="T119" s="1">
        <f t="shared" ca="1" si="30"/>
        <v>11027.413062635689</v>
      </c>
      <c r="U119" s="1">
        <f ca="1">IF(R119&lt;&gt;"",INDEX(T119:T226, MATCH(Variables!D$13,R119:R226,0))-T119,"")</f>
        <v>799.15690696409547</v>
      </c>
      <c r="V119" s="1">
        <f>IF(R119&lt;&gt;"",IF(MOD(R119,Variables!D$13)=0,Variables!D$15,0),"")</f>
        <v>0</v>
      </c>
      <c r="W119" s="1">
        <f>IF(R119&lt;&gt;"",IF(R119=Variables!D$13,T119+V119,0),"")</f>
        <v>0</v>
      </c>
      <c r="X119" s="18">
        <f ca="1">IF(R119&lt;&gt;"",INDEX(W119:W218,MATCH(Variables!D$13,R119:R218,0)),"")</f>
        <v>11946.569969599785</v>
      </c>
      <c r="Y119" s="22">
        <f t="shared" ca="1" si="31"/>
        <v>117.74490682455325</v>
      </c>
      <c r="Z119" s="17" cm="1">
        <f t="array" ref="Z119">IF(R119&lt;&gt;"",IF(R119=1,_xll.RiskPert(Variables!J$21,Variables!K$21,Variables!L$21),0),"")</f>
        <v>0</v>
      </c>
      <c r="AA119" s="1">
        <f t="shared" ca="1" si="32"/>
        <v>12064.314876424338</v>
      </c>
      <c r="AB119" s="1" cm="1">
        <f t="array" aca="1" ref="AB119" ca="1">IF(R119&lt;&gt;"",_xll.RiskUniform(Variables!J$23,Variables!L$23),"")</f>
        <v>20.497569366482658</v>
      </c>
      <c r="AC119" s="18">
        <f t="shared" ca="1" si="33"/>
        <v>12084.81244579082</v>
      </c>
      <c r="AD119" s="26">
        <f ca="1">IF(R119&lt;&gt;"",IF(AC119&lt;Variables!D$9,AC119-C119,0),"")</f>
        <v>0</v>
      </c>
      <c r="AE119" s="26">
        <f ca="1">IF(R119&lt;&gt;"",IF(AC119&lt;Variables!D$9,D119,0),"")</f>
        <v>0</v>
      </c>
      <c r="AF119" s="26">
        <f ca="1">IF(R119&lt;&gt;"",IF(AC119&lt;Variables!D$9,I119,0),"")</f>
        <v>0</v>
      </c>
      <c r="AG119" s="26">
        <f ca="1">IF(R119&lt;&gt;"",IF(AC119&lt;Variables!D$9,M119,0),"")</f>
        <v>0</v>
      </c>
      <c r="AH119" s="26">
        <f ca="1">IF(R119&lt;&gt;"",IF(AC119&lt;Variables!D$9,S119,0),"")</f>
        <v>0</v>
      </c>
      <c r="AI119" s="26">
        <f ca="1">IF(R119&lt;&gt;"",IF(AC119&lt;Variables!D$9,Y119,0),"")</f>
        <v>0</v>
      </c>
      <c r="AJ119" s="24">
        <f t="shared" ca="1" si="34"/>
        <v>0</v>
      </c>
      <c r="AK119" s="26">
        <f t="shared" ca="1" si="35"/>
        <v>0</v>
      </c>
      <c r="AL119" s="24">
        <f t="shared" ca="1" si="36"/>
        <v>0</v>
      </c>
      <c r="AM119" s="104" t="str">
        <f ca="1">IF(AND(R119&lt;"",AC119&lt;Variables!D$9),AC119/(7*24*60),"")</f>
        <v/>
      </c>
      <c r="AN119" s="18" t="str">
        <f t="shared" ca="1" si="37"/>
        <v/>
      </c>
      <c r="AO119" s="24" cm="1">
        <f t="array" aca="1" ref="AO119" ca="1">IF(R119&lt;&gt;"",_xll.RiskBinomial(1,Variables!D$16/100),0)</f>
        <v>0</v>
      </c>
    </row>
    <row r="120" spans="1:41" x14ac:dyDescent="0.35">
      <c r="A120" s="12">
        <v>91</v>
      </c>
      <c r="B120" s="17" cm="1">
        <f t="array" aca="1" ref="B120" ca="1">_xll.RiskExpon(Variables!M$8)</f>
        <v>25.421654804775624</v>
      </c>
      <c r="C120" s="18">
        <f t="shared" ca="1" si="19"/>
        <v>9357.2689595822467</v>
      </c>
      <c r="D120" s="22">
        <f t="shared" ca="1" si="20"/>
        <v>1625.9423813014673</v>
      </c>
      <c r="E120" s="17" cm="1">
        <f t="array" aca="1" ref="E120" ca="1">_xll.RiskPert(Variables!J$10,Variables!K$10,Variables!L$10)</f>
        <v>57.624616010259153</v>
      </c>
      <c r="F120" s="1">
        <f t="shared" ca="1" si="21"/>
        <v>10983.211340883714</v>
      </c>
      <c r="G120" s="1" cm="1">
        <f t="array" aca="1" ref="G120" ca="1">_xll.RiskUniform(Variables!J$12,Variables!L$12)</f>
        <v>57.736477114844206</v>
      </c>
      <c r="H120" s="18">
        <f t="shared" ca="1" si="22"/>
        <v>11040.947817998558</v>
      </c>
      <c r="I120" s="22">
        <f t="shared" ca="1" si="23"/>
        <v>0</v>
      </c>
      <c r="J120" s="17">
        <f t="shared" ca="1" si="24"/>
        <v>11040.947817998558</v>
      </c>
      <c r="K120" s="1" cm="1">
        <f t="array" aca="1" ref="K120" ca="1">_xll.RiskWeibull(Variables!J$14,Variables!K$14)</f>
        <v>61.955970323233224</v>
      </c>
      <c r="L120" s="18">
        <f t="shared" ca="1" si="25"/>
        <v>11102.903788321792</v>
      </c>
      <c r="M120" s="22">
        <f t="shared" ca="1" si="26"/>
        <v>117.79849864904463</v>
      </c>
      <c r="N120" s="17" cm="1">
        <f t="array" aca="1" ref="N120" ca="1">_xll.RiskGamma(_xll.RiskSimtable(Variables!J$16:J$17),1/Variables!L$16)</f>
        <v>117.79849864904421</v>
      </c>
      <c r="O120" s="1">
        <f t="shared" ca="1" si="27"/>
        <v>11220.702286970836</v>
      </c>
      <c r="P120" s="1" cm="1">
        <f t="array" aca="1" ref="P120" ca="1">_xll.RiskUniform(Variables!J$19,Variables!L$19)</f>
        <v>22.536411799183227</v>
      </c>
      <c r="Q120" s="18">
        <f t="shared" ca="1" si="28"/>
        <v>11243.238698770019</v>
      </c>
      <c r="R120" s="17">
        <f>IF(A120&lt;=(FLOOR(INT(Variables!D$10) / Variables!D$13, 1)*Variables!D$13),IF(R119=Variables!D$13,1,R119+1),"")</f>
        <v>3</v>
      </c>
      <c r="S120" s="22">
        <f t="shared" ca="1" si="29"/>
        <v>583.33127082976534</v>
      </c>
      <c r="T120" s="1">
        <f t="shared" ca="1" si="30"/>
        <v>11243.238698770019</v>
      </c>
      <c r="U120" s="1">
        <f ca="1">IF(R120&lt;&gt;"",INDEX(T120:T227, MATCH(Variables!D$13,R120:R227,0))-T120,"")</f>
        <v>583.33127082976534</v>
      </c>
      <c r="V120" s="1">
        <f>IF(R120&lt;&gt;"",IF(MOD(R120,Variables!D$13)=0,Variables!D$15,0),"")</f>
        <v>0</v>
      </c>
      <c r="W120" s="1">
        <f>IF(R120&lt;&gt;"",IF(R120=Variables!D$13,T120+V120,0),"")</f>
        <v>0</v>
      </c>
      <c r="X120" s="18">
        <f ca="1">IF(R120&lt;&gt;"",INDEX(W120:W219,MATCH(Variables!D$13,R120:R219,0)),"")</f>
        <v>11946.569969599785</v>
      </c>
      <c r="Y120" s="22">
        <f t="shared" ca="1" si="31"/>
        <v>138.24247619103517</v>
      </c>
      <c r="Z120" s="17" cm="1">
        <f t="array" ref="Z120">IF(R120&lt;&gt;"",IF(R120=1,_xll.RiskPert(Variables!J$21,Variables!K$21,Variables!L$21),0),"")</f>
        <v>0</v>
      </c>
      <c r="AA120" s="1">
        <f t="shared" ca="1" si="32"/>
        <v>12084.81244579082</v>
      </c>
      <c r="AB120" s="1" cm="1">
        <f t="array" aca="1" ref="AB120" ca="1">IF(R120&lt;&gt;"",_xll.RiskUniform(Variables!J$23,Variables!L$23),"")</f>
        <v>25.32872194380883</v>
      </c>
      <c r="AC120" s="18">
        <f t="shared" ca="1" si="33"/>
        <v>12110.141167734628</v>
      </c>
      <c r="AD120" s="26">
        <f ca="1">IF(R120&lt;&gt;"",IF(AC120&lt;Variables!D$9,AC120-C120,0),"")</f>
        <v>0</v>
      </c>
      <c r="AE120" s="26">
        <f ca="1">IF(R120&lt;&gt;"",IF(AC120&lt;Variables!D$9,D120,0),"")</f>
        <v>0</v>
      </c>
      <c r="AF120" s="26">
        <f ca="1">IF(R120&lt;&gt;"",IF(AC120&lt;Variables!D$9,I120,0),"")</f>
        <v>0</v>
      </c>
      <c r="AG120" s="26">
        <f ca="1">IF(R120&lt;&gt;"",IF(AC120&lt;Variables!D$9,M120,0),"")</f>
        <v>0</v>
      </c>
      <c r="AH120" s="26">
        <f ca="1">IF(R120&lt;&gt;"",IF(AC120&lt;Variables!D$9,S120,0),"")</f>
        <v>0</v>
      </c>
      <c r="AI120" s="26">
        <f ca="1">IF(R120&lt;&gt;"",IF(AC120&lt;Variables!D$9,Y120,0),"")</f>
        <v>0</v>
      </c>
      <c r="AJ120" s="24">
        <f t="shared" ca="1" si="34"/>
        <v>0</v>
      </c>
      <c r="AK120" s="26">
        <f t="shared" ca="1" si="35"/>
        <v>0</v>
      </c>
      <c r="AL120" s="24">
        <f t="shared" ca="1" si="36"/>
        <v>0</v>
      </c>
      <c r="AM120" s="104" t="str">
        <f ca="1">IF(AND(R120&lt;"",AC120&lt;Variables!D$9),AC120/(7*24*60),"")</f>
        <v/>
      </c>
      <c r="AN120" s="18" t="str">
        <f t="shared" ca="1" si="37"/>
        <v/>
      </c>
      <c r="AO120" s="24" cm="1">
        <f t="array" aca="1" ref="AO120" ca="1">IF(R120&lt;&gt;"",_xll.RiskBinomial(1,Variables!D$16/100),0)</f>
        <v>0</v>
      </c>
    </row>
    <row r="121" spans="1:41" x14ac:dyDescent="0.35">
      <c r="A121" s="12">
        <v>92</v>
      </c>
      <c r="B121" s="17" cm="1">
        <f t="array" aca="1" ref="B121" ca="1">_xll.RiskExpon(Variables!M$8)</f>
        <v>8.0720957827294786</v>
      </c>
      <c r="C121" s="18">
        <f t="shared" ca="1" si="19"/>
        <v>9365.3410553649755</v>
      </c>
      <c r="D121" s="22">
        <f t="shared" ca="1" si="20"/>
        <v>1723.8849966384951</v>
      </c>
      <c r="E121" s="17" cm="1">
        <f t="array" aca="1" ref="E121" ca="1">_xll.RiskPert(Variables!J$10,Variables!K$10,Variables!L$10)</f>
        <v>48.278234004913287</v>
      </c>
      <c r="F121" s="1">
        <f t="shared" ca="1" si="21"/>
        <v>11089.226052003471</v>
      </c>
      <c r="G121" s="1" cm="1">
        <f t="array" aca="1" ref="G121" ca="1">_xll.RiskUniform(Variables!J$12,Variables!L$12)</f>
        <v>69.542510226434416</v>
      </c>
      <c r="H121" s="18">
        <f t="shared" ca="1" si="22"/>
        <v>11158.768562229905</v>
      </c>
      <c r="I121" s="22">
        <f t="shared" ca="1" si="23"/>
        <v>0</v>
      </c>
      <c r="J121" s="17">
        <f t="shared" ca="1" si="24"/>
        <v>11158.768562229905</v>
      </c>
      <c r="K121" s="1" cm="1">
        <f t="array" aca="1" ref="K121" ca="1">_xll.RiskWeibull(Variables!J$14,Variables!K$14)</f>
        <v>104.43830742795319</v>
      </c>
      <c r="L121" s="18">
        <f t="shared" ca="1" si="25"/>
        <v>11263.206869657859</v>
      </c>
      <c r="M121" s="22">
        <f t="shared" ca="1" si="26"/>
        <v>79.645077782495719</v>
      </c>
      <c r="N121" s="17" cm="1">
        <f t="array" aca="1" ref="N121" ca="1">_xll.RiskGamma(_xll.RiskSimtable(Variables!J$16:J$17),1/Variables!L$16)</f>
        <v>79.645077782496557</v>
      </c>
      <c r="O121" s="1">
        <f t="shared" ca="1" si="27"/>
        <v>11342.851947440355</v>
      </c>
      <c r="P121" s="1" cm="1">
        <f t="array" aca="1" ref="P121" ca="1">_xll.RiskUniform(Variables!J$19,Variables!L$19)</f>
        <v>20.759422024969638</v>
      </c>
      <c r="Q121" s="18">
        <f t="shared" ca="1" si="28"/>
        <v>11363.611369465325</v>
      </c>
      <c r="R121" s="17">
        <f>IF(A121&lt;=(FLOOR(INT(Variables!D$10) / Variables!D$13, 1)*Variables!D$13),IF(R120=Variables!D$13,1,R120+1),"")</f>
        <v>4</v>
      </c>
      <c r="S121" s="22">
        <f t="shared" ca="1" si="29"/>
        <v>462.95860013445963</v>
      </c>
      <c r="T121" s="1">
        <f t="shared" ca="1" si="30"/>
        <v>11363.611369465325</v>
      </c>
      <c r="U121" s="1">
        <f ca="1">IF(R121&lt;&gt;"",INDEX(T121:T228, MATCH(Variables!D$13,R121:R228,0))-T121,"")</f>
        <v>462.95860013445963</v>
      </c>
      <c r="V121" s="1">
        <f>IF(R121&lt;&gt;"",IF(MOD(R121,Variables!D$13)=0,Variables!D$15,0),"")</f>
        <v>0</v>
      </c>
      <c r="W121" s="1">
        <f>IF(R121&lt;&gt;"",IF(R121=Variables!D$13,T121+V121,0),"")</f>
        <v>0</v>
      </c>
      <c r="X121" s="18">
        <f ca="1">IF(R121&lt;&gt;"",INDEX(W121:W220,MATCH(Variables!D$13,R121:R220,0)),"")</f>
        <v>11946.569969599785</v>
      </c>
      <c r="Y121" s="22">
        <f t="shared" ca="1" si="31"/>
        <v>163.57119813484314</v>
      </c>
      <c r="Z121" s="17" cm="1">
        <f t="array" ref="Z121">IF(R121&lt;&gt;"",IF(R121=1,_xll.RiskPert(Variables!J$21,Variables!K$21,Variables!L$21),0),"")</f>
        <v>0</v>
      </c>
      <c r="AA121" s="1">
        <f t="shared" ca="1" si="32"/>
        <v>12110.141167734628</v>
      </c>
      <c r="AB121" s="1" cm="1">
        <f t="array" aca="1" ref="AB121" ca="1">IF(R121&lt;&gt;"",_xll.RiskUniform(Variables!J$23,Variables!L$23),"")</f>
        <v>23.984593192180032</v>
      </c>
      <c r="AC121" s="18">
        <f t="shared" ca="1" si="33"/>
        <v>12134.125760926809</v>
      </c>
      <c r="AD121" s="26">
        <f ca="1">IF(R121&lt;&gt;"",IF(AC121&lt;Variables!D$9,AC121-C121,0),"")</f>
        <v>0</v>
      </c>
      <c r="AE121" s="26">
        <f ca="1">IF(R121&lt;&gt;"",IF(AC121&lt;Variables!D$9,D121,0),"")</f>
        <v>0</v>
      </c>
      <c r="AF121" s="26">
        <f ca="1">IF(R121&lt;&gt;"",IF(AC121&lt;Variables!D$9,I121,0),"")</f>
        <v>0</v>
      </c>
      <c r="AG121" s="26">
        <f ca="1">IF(R121&lt;&gt;"",IF(AC121&lt;Variables!D$9,M121,0),"")</f>
        <v>0</v>
      </c>
      <c r="AH121" s="26">
        <f ca="1">IF(R121&lt;&gt;"",IF(AC121&lt;Variables!D$9,S121,0),"")</f>
        <v>0</v>
      </c>
      <c r="AI121" s="26">
        <f ca="1">IF(R121&lt;&gt;"",IF(AC121&lt;Variables!D$9,Y121,0),"")</f>
        <v>0</v>
      </c>
      <c r="AJ121" s="24">
        <f t="shared" ca="1" si="34"/>
        <v>0</v>
      </c>
      <c r="AK121" s="26">
        <f t="shared" ca="1" si="35"/>
        <v>0</v>
      </c>
      <c r="AL121" s="24">
        <f t="shared" ca="1" si="36"/>
        <v>0</v>
      </c>
      <c r="AM121" s="104" t="str">
        <f ca="1">IF(AND(R121&lt;"",AC121&lt;Variables!D$9),AC121/(7*24*60),"")</f>
        <v/>
      </c>
      <c r="AN121" s="18" t="str">
        <f t="shared" ca="1" si="37"/>
        <v/>
      </c>
      <c r="AO121" s="24" cm="1">
        <f t="array" aca="1" ref="AO121" ca="1">IF(R121&lt;&gt;"",_xll.RiskBinomial(1,Variables!D$16/100),0)</f>
        <v>0</v>
      </c>
    </row>
    <row r="122" spans="1:41" x14ac:dyDescent="0.35">
      <c r="A122" s="12">
        <v>93</v>
      </c>
      <c r="B122" s="17" cm="1">
        <f t="array" aca="1" ref="B122" ca="1">_xll.RiskExpon(Variables!M$8)</f>
        <v>6.7705626514368955</v>
      </c>
      <c r="C122" s="18">
        <f t="shared" ca="1" si="19"/>
        <v>9372.1116180164117</v>
      </c>
      <c r="D122" s="22">
        <f t="shared" ca="1" si="20"/>
        <v>1843.5236308755502</v>
      </c>
      <c r="E122" s="17" cm="1">
        <f t="array" aca="1" ref="E122" ca="1">_xll.RiskPert(Variables!J$10,Variables!K$10,Variables!L$10)</f>
        <v>56.866686662057688</v>
      </c>
      <c r="F122" s="1">
        <f t="shared" ca="1" si="21"/>
        <v>11215.635248891962</v>
      </c>
      <c r="G122" s="1" cm="1">
        <f t="array" aca="1" ref="G122" ca="1">_xll.RiskUniform(Variables!J$12,Variables!L$12)</f>
        <v>57.682461610553744</v>
      </c>
      <c r="H122" s="18">
        <f t="shared" ca="1" si="22"/>
        <v>11273.317710502515</v>
      </c>
      <c r="I122" s="22">
        <f t="shared" ca="1" si="23"/>
        <v>0</v>
      </c>
      <c r="J122" s="17">
        <f t="shared" ca="1" si="24"/>
        <v>11273.317710502515</v>
      </c>
      <c r="K122" s="1" cm="1">
        <f t="array" aca="1" ref="K122" ca="1">_xll.RiskWeibull(Variables!J$14,Variables!K$14)</f>
        <v>75.712520007500018</v>
      </c>
      <c r="L122" s="18">
        <f t="shared" ca="1" si="25"/>
        <v>11349.030230510016</v>
      </c>
      <c r="M122" s="22">
        <f t="shared" ca="1" si="26"/>
        <v>127.37595645807232</v>
      </c>
      <c r="N122" s="17" cm="1">
        <f t="array" aca="1" ref="N122" ca="1">_xll.RiskGamma(_xll.RiskSimtable(Variables!J$16:J$17),1/Variables!L$16)</f>
        <v>127.37595645807222</v>
      </c>
      <c r="O122" s="1">
        <f t="shared" ca="1" si="27"/>
        <v>11476.406186968088</v>
      </c>
      <c r="P122" s="1" cm="1">
        <f t="array" aca="1" ref="P122" ca="1">_xll.RiskUniform(Variables!J$19,Variables!L$19)</f>
        <v>20.761405463038788</v>
      </c>
      <c r="Q122" s="18">
        <f t="shared" ca="1" si="28"/>
        <v>11497.167592431128</v>
      </c>
      <c r="R122" s="17">
        <f>IF(A122&lt;=(FLOOR(INT(Variables!D$10) / Variables!D$13, 1)*Variables!D$13),IF(R121=Variables!D$13,1,R121+1),"")</f>
        <v>5</v>
      </c>
      <c r="S122" s="22">
        <f t="shared" ca="1" si="29"/>
        <v>329.40237716865704</v>
      </c>
      <c r="T122" s="1">
        <f t="shared" ca="1" si="30"/>
        <v>11497.167592431128</v>
      </c>
      <c r="U122" s="1">
        <f ca="1">IF(R122&lt;&gt;"",INDEX(T122:T229, MATCH(Variables!D$13,R122:R229,0))-T122,"")</f>
        <v>329.40237716865704</v>
      </c>
      <c r="V122" s="1">
        <f>IF(R122&lt;&gt;"",IF(MOD(R122,Variables!D$13)=0,Variables!D$15,0),"")</f>
        <v>0</v>
      </c>
      <c r="W122" s="1">
        <f>IF(R122&lt;&gt;"",IF(R122=Variables!D$13,T122+V122,0),"")</f>
        <v>0</v>
      </c>
      <c r="X122" s="18">
        <f ca="1">IF(R122&lt;&gt;"",INDEX(W122:W221,MATCH(Variables!D$13,R122:R221,0)),"")</f>
        <v>11946.569969599785</v>
      </c>
      <c r="Y122" s="22">
        <f t="shared" ca="1" si="31"/>
        <v>187.55579132702405</v>
      </c>
      <c r="Z122" s="17" cm="1">
        <f t="array" ref="Z122">IF(R122&lt;&gt;"",IF(R122=1,_xll.RiskPert(Variables!J$21,Variables!K$21,Variables!L$21),0),"")</f>
        <v>0</v>
      </c>
      <c r="AA122" s="1">
        <f t="shared" ca="1" si="32"/>
        <v>12134.125760926809</v>
      </c>
      <c r="AB122" s="1" cm="1">
        <f t="array" aca="1" ref="AB122" ca="1">IF(R122&lt;&gt;"",_xll.RiskUniform(Variables!J$23,Variables!L$23),"")</f>
        <v>22.796674673279487</v>
      </c>
      <c r="AC122" s="18">
        <f t="shared" ca="1" si="33"/>
        <v>12156.922435600089</v>
      </c>
      <c r="AD122" s="26">
        <f ca="1">IF(R122&lt;&gt;"",IF(AC122&lt;Variables!D$9,AC122-C122,0),"")</f>
        <v>0</v>
      </c>
      <c r="AE122" s="26">
        <f ca="1">IF(R122&lt;&gt;"",IF(AC122&lt;Variables!D$9,D122,0),"")</f>
        <v>0</v>
      </c>
      <c r="AF122" s="26">
        <f ca="1">IF(R122&lt;&gt;"",IF(AC122&lt;Variables!D$9,I122,0),"")</f>
        <v>0</v>
      </c>
      <c r="AG122" s="26">
        <f ca="1">IF(R122&lt;&gt;"",IF(AC122&lt;Variables!D$9,M122,0),"")</f>
        <v>0</v>
      </c>
      <c r="AH122" s="26">
        <f ca="1">IF(R122&lt;&gt;"",IF(AC122&lt;Variables!D$9,S122,0),"")</f>
        <v>0</v>
      </c>
      <c r="AI122" s="26">
        <f ca="1">IF(R122&lt;&gt;"",IF(AC122&lt;Variables!D$9,Y122,0),"")</f>
        <v>0</v>
      </c>
      <c r="AJ122" s="24">
        <f t="shared" ca="1" si="34"/>
        <v>0</v>
      </c>
      <c r="AK122" s="26">
        <f t="shared" ca="1" si="35"/>
        <v>0</v>
      </c>
      <c r="AL122" s="24">
        <f t="shared" ca="1" si="36"/>
        <v>0</v>
      </c>
      <c r="AM122" s="104" t="str">
        <f ca="1">IF(AND(R122&lt;"",AC122&lt;Variables!D$9),AC122/(7*24*60),"")</f>
        <v/>
      </c>
      <c r="AN122" s="18" t="str">
        <f t="shared" ca="1" si="37"/>
        <v/>
      </c>
      <c r="AO122" s="24" cm="1">
        <f t="array" aca="1" ref="AO122" ca="1">IF(R122&lt;&gt;"",_xll.RiskBinomial(1,Variables!D$16/100),0)</f>
        <v>0</v>
      </c>
    </row>
    <row r="123" spans="1:41" x14ac:dyDescent="0.35">
      <c r="A123" s="12">
        <v>94</v>
      </c>
      <c r="B123" s="17" cm="1">
        <f t="array" aca="1" ref="B123" ca="1">_xll.RiskExpon(Variables!M$8)</f>
        <v>4.5010900375318235</v>
      </c>
      <c r="C123" s="18">
        <f t="shared" ca="1" si="19"/>
        <v>9376.6127080539427</v>
      </c>
      <c r="D123" s="22">
        <f t="shared" ca="1" si="20"/>
        <v>1948.3151179829511</v>
      </c>
      <c r="E123" s="17" cm="1">
        <f t="array" aca="1" ref="E123" ca="1">_xll.RiskPert(Variables!J$10,Variables!K$10,Variables!L$10)</f>
        <v>51.610115534379119</v>
      </c>
      <c r="F123" s="1">
        <f t="shared" ca="1" si="21"/>
        <v>11324.927826036894</v>
      </c>
      <c r="G123" s="1" cm="1">
        <f t="array" aca="1" ref="G123" ca="1">_xll.RiskUniform(Variables!J$12,Variables!L$12)</f>
        <v>56.449555700863527</v>
      </c>
      <c r="H123" s="18">
        <f t="shared" ca="1" si="22"/>
        <v>11381.377381737757</v>
      </c>
      <c r="I123" s="22">
        <f t="shared" ca="1" si="23"/>
        <v>0</v>
      </c>
      <c r="J123" s="17">
        <f t="shared" ca="1" si="24"/>
        <v>11381.377381737757</v>
      </c>
      <c r="K123" s="1" cm="1">
        <f t="array" aca="1" ref="K123" ca="1">_xll.RiskWeibull(Variables!J$14,Variables!K$14)</f>
        <v>95.622129063256651</v>
      </c>
      <c r="L123" s="18">
        <f t="shared" ca="1" si="25"/>
        <v>11476.999510801013</v>
      </c>
      <c r="M123" s="22">
        <f t="shared" ca="1" si="26"/>
        <v>112.4412451642329</v>
      </c>
      <c r="N123" s="17" cm="1">
        <f t="array" aca="1" ref="N123" ca="1">_xll.RiskGamma(_xll.RiskSimtable(Variables!J$16:J$17),1/Variables!L$16)</f>
        <v>112.44124516423348</v>
      </c>
      <c r="O123" s="1">
        <f t="shared" ca="1" si="27"/>
        <v>11589.440755965246</v>
      </c>
      <c r="P123" s="1" cm="1">
        <f t="array" aca="1" ref="P123" ca="1">_xll.RiskUniform(Variables!J$19,Variables!L$19)</f>
        <v>16.661363886597478</v>
      </c>
      <c r="Q123" s="18">
        <f t="shared" ca="1" si="28"/>
        <v>11606.102119851845</v>
      </c>
      <c r="R123" s="17">
        <f>IF(A123&lt;=(FLOOR(INT(Variables!D$10) / Variables!D$13, 1)*Variables!D$13),IF(R122=Variables!D$13,1,R122+1),"")</f>
        <v>6</v>
      </c>
      <c r="S123" s="22">
        <f t="shared" ca="1" si="29"/>
        <v>220.46784974793991</v>
      </c>
      <c r="T123" s="1">
        <f t="shared" ca="1" si="30"/>
        <v>11606.102119851845</v>
      </c>
      <c r="U123" s="1">
        <f ca="1">IF(R123&lt;&gt;"",INDEX(T123:T230, MATCH(Variables!D$13,R123:R230,0))-T123,"")</f>
        <v>220.46784974793991</v>
      </c>
      <c r="V123" s="1">
        <f>IF(R123&lt;&gt;"",IF(MOD(R123,Variables!D$13)=0,Variables!D$15,0),"")</f>
        <v>0</v>
      </c>
      <c r="W123" s="1">
        <f>IF(R123&lt;&gt;"",IF(R123=Variables!D$13,T123+V123,0),"")</f>
        <v>0</v>
      </c>
      <c r="X123" s="18">
        <f ca="1">IF(R123&lt;&gt;"",INDEX(W123:W222,MATCH(Variables!D$13,R123:R222,0)),"")</f>
        <v>11946.569969599785</v>
      </c>
      <c r="Y123" s="22">
        <f t="shared" ca="1" si="31"/>
        <v>210.35246600030405</v>
      </c>
      <c r="Z123" s="17" cm="1">
        <f t="array" ref="Z123">IF(R123&lt;&gt;"",IF(R123=1,_xll.RiskPert(Variables!J$21,Variables!K$21,Variables!L$21),0),"")</f>
        <v>0</v>
      </c>
      <c r="AA123" s="1">
        <f t="shared" ca="1" si="32"/>
        <v>12156.922435600089</v>
      </c>
      <c r="AB123" s="1" cm="1">
        <f t="array" aca="1" ref="AB123" ca="1">IF(R123&lt;&gt;"",_xll.RiskUniform(Variables!J$23,Variables!L$23),"")</f>
        <v>29.606445688075098</v>
      </c>
      <c r="AC123" s="18">
        <f t="shared" ca="1" si="33"/>
        <v>12186.528881288164</v>
      </c>
      <c r="AD123" s="26">
        <f ca="1">IF(R123&lt;&gt;"",IF(AC123&lt;Variables!D$9,AC123-C123,0),"")</f>
        <v>0</v>
      </c>
      <c r="AE123" s="26">
        <f ca="1">IF(R123&lt;&gt;"",IF(AC123&lt;Variables!D$9,D123,0),"")</f>
        <v>0</v>
      </c>
      <c r="AF123" s="26">
        <f ca="1">IF(R123&lt;&gt;"",IF(AC123&lt;Variables!D$9,I123,0),"")</f>
        <v>0</v>
      </c>
      <c r="AG123" s="26">
        <f ca="1">IF(R123&lt;&gt;"",IF(AC123&lt;Variables!D$9,M123,0),"")</f>
        <v>0</v>
      </c>
      <c r="AH123" s="26">
        <f ca="1">IF(R123&lt;&gt;"",IF(AC123&lt;Variables!D$9,S123,0),"")</f>
        <v>0</v>
      </c>
      <c r="AI123" s="26">
        <f ca="1">IF(R123&lt;&gt;"",IF(AC123&lt;Variables!D$9,Y123,0),"")</f>
        <v>0</v>
      </c>
      <c r="AJ123" s="24">
        <f t="shared" ca="1" si="34"/>
        <v>0</v>
      </c>
      <c r="AK123" s="26">
        <f t="shared" ca="1" si="35"/>
        <v>0</v>
      </c>
      <c r="AL123" s="24">
        <f t="shared" ca="1" si="36"/>
        <v>0</v>
      </c>
      <c r="AM123" s="104" t="str">
        <f ca="1">IF(AND(R123&lt;"",AC123&lt;Variables!D$9),AC123/(7*24*60),"")</f>
        <v/>
      </c>
      <c r="AN123" s="18" t="str">
        <f t="shared" ca="1" si="37"/>
        <v/>
      </c>
      <c r="AO123" s="24" cm="1">
        <f t="array" aca="1" ref="AO123" ca="1">IF(R123&lt;&gt;"",_xll.RiskBinomial(1,Variables!D$16/100),0)</f>
        <v>0</v>
      </c>
    </row>
    <row r="124" spans="1:41" x14ac:dyDescent="0.35">
      <c r="A124" s="12">
        <v>95</v>
      </c>
      <c r="B124" s="17" cm="1">
        <f t="array" aca="1" ref="B124" ca="1">_xll.RiskExpon(Variables!M$8)</f>
        <v>65.552983439077735</v>
      </c>
      <c r="C124" s="18">
        <f t="shared" ca="1" si="19"/>
        <v>9442.1656914930209</v>
      </c>
      <c r="D124" s="22">
        <f t="shared" ca="1" si="20"/>
        <v>1995.4427562327892</v>
      </c>
      <c r="E124" s="17" cm="1">
        <f t="array" aca="1" ref="E124" ca="1">_xll.RiskPert(Variables!J$10,Variables!K$10,Variables!L$10)</f>
        <v>56.231065988053054</v>
      </c>
      <c r="F124" s="1">
        <f t="shared" ca="1" si="21"/>
        <v>11437.60844772581</v>
      </c>
      <c r="G124" s="1" cm="1">
        <f t="array" aca="1" ref="G124" ca="1">_xll.RiskUniform(Variables!J$12,Variables!L$12)</f>
        <v>58.761028477815003</v>
      </c>
      <c r="H124" s="18">
        <f t="shared" ca="1" si="22"/>
        <v>11496.369476203625</v>
      </c>
      <c r="I124" s="22">
        <f t="shared" ca="1" si="23"/>
        <v>0</v>
      </c>
      <c r="J124" s="17">
        <f t="shared" ca="1" si="24"/>
        <v>11496.369476203625</v>
      </c>
      <c r="K124" s="1" cm="1">
        <f t="array" aca="1" ref="K124" ca="1">_xll.RiskWeibull(Variables!J$14,Variables!K$14)</f>
        <v>66.540107091523311</v>
      </c>
      <c r="L124" s="18">
        <f t="shared" ca="1" si="25"/>
        <v>11562.909583295148</v>
      </c>
      <c r="M124" s="22">
        <f t="shared" ca="1" si="26"/>
        <v>133.08244492911945</v>
      </c>
      <c r="N124" s="17" cm="1">
        <f t="array" aca="1" ref="N124" ca="1">_xll.RiskGamma(_xll.RiskSimtable(Variables!J$16:J$17),1/Variables!L$16)</f>
        <v>133.08244492911973</v>
      </c>
      <c r="O124" s="1">
        <f t="shared" ca="1" si="27"/>
        <v>11695.992028224267</v>
      </c>
      <c r="P124" s="1" cm="1">
        <f t="array" aca="1" ref="P124" ca="1">_xll.RiskUniform(Variables!J$19,Variables!L$19)</f>
        <v>16.174924387415043</v>
      </c>
      <c r="Q124" s="18">
        <f t="shared" ca="1" si="28"/>
        <v>11712.166952611682</v>
      </c>
      <c r="R124" s="17">
        <f>IF(A124&lt;=(FLOOR(INT(Variables!D$10) / Variables!D$13, 1)*Variables!D$13),IF(R123=Variables!D$13,1,R123+1),"")</f>
        <v>7</v>
      </c>
      <c r="S124" s="22">
        <f t="shared" ca="1" si="29"/>
        <v>114.40301698810254</v>
      </c>
      <c r="T124" s="1">
        <f t="shared" ca="1" si="30"/>
        <v>11712.166952611682</v>
      </c>
      <c r="U124" s="1">
        <f ca="1">IF(R124&lt;&gt;"",INDEX(T124:T231, MATCH(Variables!D$13,R124:R231,0))-T124,"")</f>
        <v>114.40301698810254</v>
      </c>
      <c r="V124" s="1">
        <f>IF(R124&lt;&gt;"",IF(MOD(R124,Variables!D$13)=0,Variables!D$15,0),"")</f>
        <v>0</v>
      </c>
      <c r="W124" s="1">
        <f>IF(R124&lt;&gt;"",IF(R124=Variables!D$13,T124+V124,0),"")</f>
        <v>0</v>
      </c>
      <c r="X124" s="18">
        <f ca="1">IF(R124&lt;&gt;"",INDEX(W124:W223,MATCH(Variables!D$13,R124:R223,0)),"")</f>
        <v>11946.569969599785</v>
      </c>
      <c r="Y124" s="22">
        <f t="shared" ca="1" si="31"/>
        <v>239.95891168837989</v>
      </c>
      <c r="Z124" s="17" cm="1">
        <f t="array" ref="Z124">IF(R124&lt;&gt;"",IF(R124=1,_xll.RiskPert(Variables!J$21,Variables!K$21,Variables!L$21),0),"")</f>
        <v>0</v>
      </c>
      <c r="AA124" s="1">
        <f t="shared" ca="1" si="32"/>
        <v>12186.528881288164</v>
      </c>
      <c r="AB124" s="1" cm="1">
        <f t="array" aca="1" ref="AB124" ca="1">IF(R124&lt;&gt;"",_xll.RiskUniform(Variables!J$23,Variables!L$23),"")</f>
        <v>24.201562974823329</v>
      </c>
      <c r="AC124" s="18">
        <f t="shared" ca="1" si="33"/>
        <v>12210.730444262988</v>
      </c>
      <c r="AD124" s="26">
        <f ca="1">IF(R124&lt;&gt;"",IF(AC124&lt;Variables!D$9,AC124-C124,0),"")</f>
        <v>0</v>
      </c>
      <c r="AE124" s="26">
        <f ca="1">IF(R124&lt;&gt;"",IF(AC124&lt;Variables!D$9,D124,0),"")</f>
        <v>0</v>
      </c>
      <c r="AF124" s="26">
        <f ca="1">IF(R124&lt;&gt;"",IF(AC124&lt;Variables!D$9,I124,0),"")</f>
        <v>0</v>
      </c>
      <c r="AG124" s="26">
        <f ca="1">IF(R124&lt;&gt;"",IF(AC124&lt;Variables!D$9,M124,0),"")</f>
        <v>0</v>
      </c>
      <c r="AH124" s="26">
        <f ca="1">IF(R124&lt;&gt;"",IF(AC124&lt;Variables!D$9,S124,0),"")</f>
        <v>0</v>
      </c>
      <c r="AI124" s="26">
        <f ca="1">IF(R124&lt;&gt;"",IF(AC124&lt;Variables!D$9,Y124,0),"")</f>
        <v>0</v>
      </c>
      <c r="AJ124" s="24">
        <f t="shared" ca="1" si="34"/>
        <v>0</v>
      </c>
      <c r="AK124" s="26">
        <f t="shared" ca="1" si="35"/>
        <v>0</v>
      </c>
      <c r="AL124" s="24">
        <f t="shared" ca="1" si="36"/>
        <v>0</v>
      </c>
      <c r="AM124" s="104" t="str">
        <f ca="1">IF(AND(R124&lt;"",AC124&lt;Variables!D$9),AC124/(7*24*60),"")</f>
        <v/>
      </c>
      <c r="AN124" s="18" t="str">
        <f t="shared" ca="1" si="37"/>
        <v/>
      </c>
      <c r="AO124" s="24" cm="1">
        <f t="array" aca="1" ref="AO124" ca="1">IF(R124&lt;&gt;"",_xll.RiskBinomial(1,Variables!D$16/100),0)</f>
        <v>0</v>
      </c>
    </row>
    <row r="125" spans="1:41" x14ac:dyDescent="0.35">
      <c r="A125" s="12">
        <v>96</v>
      </c>
      <c r="B125" s="17" cm="1">
        <f t="array" aca="1" ref="B125" ca="1">_xll.RiskExpon(Variables!M$8)</f>
        <v>31.553490014857239</v>
      </c>
      <c r="C125" s="18">
        <f t="shared" ca="1" si="19"/>
        <v>9473.7191815078786</v>
      </c>
      <c r="D125" s="22">
        <f t="shared" ca="1" si="20"/>
        <v>2074.1065512055393</v>
      </c>
      <c r="E125" s="17" cm="1">
        <f t="array" aca="1" ref="E125" ca="1">_xll.RiskPert(Variables!J$10,Variables!K$10,Variables!L$10)</f>
        <v>51.456256509793576</v>
      </c>
      <c r="F125" s="1">
        <f t="shared" ca="1" si="21"/>
        <v>11547.825732713418</v>
      </c>
      <c r="G125" s="1" cm="1">
        <f t="array" aca="1" ref="G125" ca="1">_xll.RiskUniform(Variables!J$12,Variables!L$12)</f>
        <v>59.131971488522765</v>
      </c>
      <c r="H125" s="18">
        <f t="shared" ca="1" si="22"/>
        <v>11606.957704201941</v>
      </c>
      <c r="I125" s="22">
        <f t="shared" ca="1" si="23"/>
        <v>0</v>
      </c>
      <c r="J125" s="17">
        <f t="shared" ca="1" si="24"/>
        <v>11606.957704201941</v>
      </c>
      <c r="K125" s="1" cm="1">
        <f t="array" aca="1" ref="K125" ca="1">_xll.RiskWeibull(Variables!J$14,Variables!K$14)</f>
        <v>107.02600500906283</v>
      </c>
      <c r="L125" s="18">
        <f t="shared" ca="1" si="25"/>
        <v>11713.983709211003</v>
      </c>
      <c r="M125" s="22">
        <f t="shared" ca="1" si="26"/>
        <v>88.939596803817039</v>
      </c>
      <c r="N125" s="17" cm="1">
        <f t="array" aca="1" ref="N125" ca="1">_xll.RiskGamma(_xll.RiskSimtable(Variables!J$16:J$17),1/Variables!L$16)</f>
        <v>88.939596803816698</v>
      </c>
      <c r="O125" s="1">
        <f t="shared" ca="1" si="27"/>
        <v>11802.92330601482</v>
      </c>
      <c r="P125" s="1" cm="1">
        <f t="array" aca="1" ref="P125" ca="1">_xll.RiskUniform(Variables!J$19,Variables!L$19)</f>
        <v>23.646663584964305</v>
      </c>
      <c r="Q125" s="18">
        <f t="shared" ca="1" si="28"/>
        <v>11826.569969599785</v>
      </c>
      <c r="R125" s="17">
        <f>IF(A125&lt;=(FLOOR(INT(Variables!D$10) / Variables!D$13, 1)*Variables!D$13),IF(R124=Variables!D$13,1,R124+1),"")</f>
        <v>8</v>
      </c>
      <c r="S125" s="22">
        <f t="shared" ca="1" si="29"/>
        <v>0</v>
      </c>
      <c r="T125" s="1">
        <f t="shared" ca="1" si="30"/>
        <v>11826.569969599785</v>
      </c>
      <c r="U125" s="1">
        <f ca="1">IF(R125&lt;&gt;"",INDEX(T125:T232, MATCH(Variables!D$13,R125:R232,0))-T125,"")</f>
        <v>0</v>
      </c>
      <c r="V125" s="1">
        <f>IF(R125&lt;&gt;"",IF(MOD(R125,Variables!D$13)=0,Variables!D$15,0),"")</f>
        <v>120</v>
      </c>
      <c r="W125" s="1">
        <f ca="1">IF(R125&lt;&gt;"",IF(R125=Variables!D$13,T125+V125,0),"")</f>
        <v>11946.569969599785</v>
      </c>
      <c r="X125" s="18">
        <f ca="1">IF(R125&lt;&gt;"",INDEX(W125:W224,MATCH(Variables!D$13,R125:R224,0)),"")</f>
        <v>11946.569969599785</v>
      </c>
      <c r="Y125" s="22">
        <f t="shared" ca="1" si="31"/>
        <v>264.16047466320379</v>
      </c>
      <c r="Z125" s="17" cm="1">
        <f t="array" ref="Z125">IF(R125&lt;&gt;"",IF(R125=1,_xll.RiskPert(Variables!J$21,Variables!K$21,Variables!L$21),0),"")</f>
        <v>0</v>
      </c>
      <c r="AA125" s="1">
        <f t="shared" ca="1" si="32"/>
        <v>12210.730444262988</v>
      </c>
      <c r="AB125" s="1" cm="1">
        <f t="array" aca="1" ref="AB125" ca="1">IF(R125&lt;&gt;"",_xll.RiskUniform(Variables!J$23,Variables!L$23),"")</f>
        <v>20.014742788385949</v>
      </c>
      <c r="AC125" s="18">
        <f t="shared" ca="1" si="33"/>
        <v>12230.745187051374</v>
      </c>
      <c r="AD125" s="26">
        <f ca="1">IF(R125&lt;&gt;"",IF(AC125&lt;Variables!D$9,AC125-C125,0),"")</f>
        <v>0</v>
      </c>
      <c r="AE125" s="26">
        <f ca="1">IF(R125&lt;&gt;"",IF(AC125&lt;Variables!D$9,D125,0),"")</f>
        <v>0</v>
      </c>
      <c r="AF125" s="26">
        <f ca="1">IF(R125&lt;&gt;"",IF(AC125&lt;Variables!D$9,I125,0),"")</f>
        <v>0</v>
      </c>
      <c r="AG125" s="26">
        <f ca="1">IF(R125&lt;&gt;"",IF(AC125&lt;Variables!D$9,M125,0),"")</f>
        <v>0</v>
      </c>
      <c r="AH125" s="26">
        <f ca="1">IF(R125&lt;&gt;"",IF(AC125&lt;Variables!D$9,S125,0),"")</f>
        <v>0</v>
      </c>
      <c r="AI125" s="26">
        <f ca="1">IF(R125&lt;&gt;"",IF(AC125&lt;Variables!D$9,Y125,0),"")</f>
        <v>0</v>
      </c>
      <c r="AJ125" s="24">
        <f t="shared" ca="1" si="34"/>
        <v>0</v>
      </c>
      <c r="AK125" s="26">
        <f t="shared" ca="1" si="35"/>
        <v>0</v>
      </c>
      <c r="AL125" s="24">
        <f t="shared" ca="1" si="36"/>
        <v>0</v>
      </c>
      <c r="AM125" s="104" t="str">
        <f ca="1">IF(AND(R125&lt;"",AC125&lt;Variables!D$9),AC125/(7*24*60),"")</f>
        <v/>
      </c>
      <c r="AN125" s="18" t="str">
        <f t="shared" ca="1" si="37"/>
        <v/>
      </c>
      <c r="AO125" s="24" cm="1">
        <f t="array" aca="1" ref="AO125" ca="1">IF(R125&lt;&gt;"",_xll.RiskBinomial(1,Variables!D$16/100),0)</f>
        <v>0</v>
      </c>
    </row>
    <row r="126" spans="1:41" x14ac:dyDescent="0.35">
      <c r="A126" s="12">
        <v>97</v>
      </c>
      <c r="B126" s="17" cm="1">
        <f t="array" aca="1" ref="B126" ca="1">_xll.RiskExpon(Variables!M$8)</f>
        <v>68.593813606508974</v>
      </c>
      <c r="C126" s="18">
        <f t="shared" ca="1" si="19"/>
        <v>9542.3129951143874</v>
      </c>
      <c r="D126" s="22">
        <f t="shared" ca="1" si="20"/>
        <v>2123.2193813151844</v>
      </c>
      <c r="E126" s="17" cm="1">
        <f t="array" aca="1" ref="E126" ca="1">_xll.RiskPert(Variables!J$10,Variables!K$10,Variables!L$10)</f>
        <v>58.574672227631368</v>
      </c>
      <c r="F126" s="1">
        <f t="shared" ca="1" si="21"/>
        <v>11665.532376429572</v>
      </c>
      <c r="G126" s="1" cm="1">
        <f t="array" aca="1" ref="G126" ca="1">_xll.RiskUniform(Variables!J$12,Variables!L$12)</f>
        <v>52.948575849017253</v>
      </c>
      <c r="H126" s="18">
        <f t="shared" ca="1" si="22"/>
        <v>11718.480952278589</v>
      </c>
      <c r="I126" s="22">
        <f t="shared" ca="1" si="23"/>
        <v>0</v>
      </c>
      <c r="J126" s="17">
        <f t="shared" ca="1" si="24"/>
        <v>11718.480952278589</v>
      </c>
      <c r="K126" s="1" cm="1">
        <f t="array" aca="1" ref="K126" ca="1">_xll.RiskWeibull(Variables!J$14,Variables!K$14)</f>
        <v>69.872114172981014</v>
      </c>
      <c r="L126" s="18">
        <f t="shared" ca="1" si="25"/>
        <v>11788.353066451569</v>
      </c>
      <c r="M126" s="22">
        <f t="shared" ca="1" si="26"/>
        <v>128.91018148804324</v>
      </c>
      <c r="N126" s="17" cm="1">
        <f t="array" aca="1" ref="N126" ca="1">_xll.RiskGamma(_xll.RiskSimtable(Variables!J$16:J$17),1/Variables!L$16)</f>
        <v>128.91018148804372</v>
      </c>
      <c r="O126" s="1">
        <f t="shared" ca="1" si="27"/>
        <v>11917.263247939612</v>
      </c>
      <c r="P126" s="1" cm="1">
        <f t="array" aca="1" ref="P126" ca="1">_xll.RiskUniform(Variables!J$19,Variables!L$19)</f>
        <v>22.092902217780619</v>
      </c>
      <c r="Q126" s="18">
        <f t="shared" ca="1" si="28"/>
        <v>11939.356150157393</v>
      </c>
      <c r="R126" s="17" t="str">
        <f>IF(A126&lt;=(FLOOR(INT(Variables!D$10) / Variables!D$13, 1)*Variables!D$13),IF(R125=Variables!D$13,1,R125+1),"")</f>
        <v/>
      </c>
      <c r="S126" s="22" t="str">
        <f t="shared" si="29"/>
        <v/>
      </c>
      <c r="T126" s="1" t="str">
        <f t="shared" si="30"/>
        <v/>
      </c>
      <c r="U126" s="1" t="str">
        <f>IF(R126&lt;&gt;"",INDEX(T126:T233, MATCH(Variables!D$13,R126:R233,0))-T126,"")</f>
        <v/>
      </c>
      <c r="V126" s="1" t="str">
        <f>IF(R126&lt;&gt;"",IF(MOD(R126,Variables!D$13)=0,Variables!D$15,0),"")</f>
        <v/>
      </c>
      <c r="W126" s="1" t="str">
        <f>IF(R126&lt;&gt;"",IF(R126=Variables!D$13,T126+V126,0),"")</f>
        <v/>
      </c>
      <c r="X126" s="18" t="str">
        <f>IF(R126&lt;&gt;"",INDEX(W126:W225,MATCH(Variables!D$13,R126:R225,0)),"")</f>
        <v/>
      </c>
      <c r="Y126" s="22" t="str">
        <f t="shared" si="31"/>
        <v/>
      </c>
      <c r="Z126" s="17" t="str" cm="1">
        <f t="array" ref="Z126">IF(R126&lt;&gt;"",IF(R126=1,_xll.RiskPert(Variables!J$21,Variables!K$21,Variables!L$21),0),"")</f>
        <v/>
      </c>
      <c r="AA126" s="1" t="str">
        <f t="shared" si="32"/>
        <v/>
      </c>
      <c r="AB126" s="1" t="str" cm="1">
        <f t="array" ref="AB126">IF(R126&lt;&gt;"",_xll.RiskUniform(Variables!J$23,Variables!L$23),"")</f>
        <v/>
      </c>
      <c r="AC126" s="18" t="str">
        <f t="shared" si="33"/>
        <v/>
      </c>
      <c r="AD126" s="26" t="str">
        <f>IF(R126&lt;&gt;"",IF(AC126&lt;Variables!D$9,AC126-C126,0),"")</f>
        <v/>
      </c>
      <c r="AE126" s="26" t="str">
        <f>IF(R126&lt;&gt;"",IF(AC126&lt;Variables!D$9,D126,0),"")</f>
        <v/>
      </c>
      <c r="AF126" s="26" t="str">
        <f>IF(R126&lt;&gt;"",IF(AC126&lt;Variables!D$9,I126,0),"")</f>
        <v/>
      </c>
      <c r="AG126" s="26" t="str">
        <f>IF(R126&lt;&gt;"",IF(AC126&lt;Variables!D$9,M126,0),"")</f>
        <v/>
      </c>
      <c r="AH126" s="26" t="str">
        <f>IF(R126&lt;&gt;"",IF(AC126&lt;Variables!D$9,S126,0),"")</f>
        <v/>
      </c>
      <c r="AI126" s="26" t="str">
        <f>IF(R126&lt;&gt;"",IF(AC126&lt;Variables!D$9,Y126,0),"")</f>
        <v/>
      </c>
      <c r="AJ126" s="24" t="str">
        <f t="shared" si="34"/>
        <v/>
      </c>
      <c r="AK126" s="26">
        <f t="shared" si="35"/>
        <v>0</v>
      </c>
      <c r="AL126" s="24">
        <f t="shared" si="36"/>
        <v>0</v>
      </c>
      <c r="AM126" s="104" t="str">
        <f>IF(AND(R126&lt;"",AC126&lt;Variables!D$9),AC126/(7*24*60),"")</f>
        <v/>
      </c>
      <c r="AN126" s="18" t="str">
        <f t="shared" si="37"/>
        <v/>
      </c>
      <c r="AO126" s="24" cm="1">
        <f t="array" ref="AO126">IF(R126&lt;&gt;"",_xll.RiskBinomial(1,Variables!D$16/100),0)</f>
        <v>0</v>
      </c>
    </row>
    <row r="127" spans="1:41" x14ac:dyDescent="0.35">
      <c r="A127" s="12">
        <v>98</v>
      </c>
      <c r="B127" s="17" cm="1">
        <f t="array" aca="1" ref="B127" ca="1">_xll.RiskExpon(Variables!M$8)</f>
        <v>97.56261056783238</v>
      </c>
      <c r="C127" s="18">
        <f t="shared" ca="1" si="19"/>
        <v>9639.8756056822203</v>
      </c>
      <c r="D127" s="22">
        <f t="shared" ca="1" si="20"/>
        <v>2130.7091606660451</v>
      </c>
      <c r="E127" s="17" cm="1">
        <f t="array" aca="1" ref="E127" ca="1">_xll.RiskPert(Variables!J$10,Variables!K$10,Variables!L$10)</f>
        <v>52.103814069676467</v>
      </c>
      <c r="F127" s="1">
        <f t="shared" ca="1" si="21"/>
        <v>11770.584766348265</v>
      </c>
      <c r="G127" s="1" cm="1">
        <f t="array" aca="1" ref="G127" ca="1">_xll.RiskUniform(Variables!J$12,Variables!L$12)</f>
        <v>67.523223189781234</v>
      </c>
      <c r="H127" s="18">
        <f t="shared" ca="1" si="22"/>
        <v>11838.107989538046</v>
      </c>
      <c r="I127" s="22">
        <f t="shared" ca="1" si="23"/>
        <v>0</v>
      </c>
      <c r="J127" s="17">
        <f t="shared" ca="1" si="24"/>
        <v>11838.107989538046</v>
      </c>
      <c r="K127" s="1" cm="1">
        <f t="array" aca="1" ref="K127" ca="1">_xll.RiskWeibull(Variables!J$14,Variables!K$14)</f>
        <v>106.34867048340976</v>
      </c>
      <c r="L127" s="18">
        <f t="shared" ca="1" si="25"/>
        <v>11944.456660021457</v>
      </c>
      <c r="M127" s="22">
        <f t="shared" ca="1" si="26"/>
        <v>111.25702029511922</v>
      </c>
      <c r="N127" s="17" cm="1">
        <f t="array" aca="1" ref="N127" ca="1">_xll.RiskGamma(_xll.RiskSimtable(Variables!J$16:J$17),1/Variables!L$16)</f>
        <v>111.25702029511864</v>
      </c>
      <c r="O127" s="1">
        <f t="shared" ca="1" si="27"/>
        <v>12055.713680316576</v>
      </c>
      <c r="P127" s="1" cm="1">
        <f t="array" aca="1" ref="P127" ca="1">_xll.RiskUniform(Variables!J$19,Variables!L$19)</f>
        <v>16.307013874563275</v>
      </c>
      <c r="Q127" s="18">
        <f t="shared" ca="1" si="28"/>
        <v>12072.020694191138</v>
      </c>
      <c r="R127" s="17" t="str">
        <f>IF(A127&lt;=(FLOOR(INT(Variables!D$10) / Variables!D$13, 1)*Variables!D$13),IF(R126=Variables!D$13,1,R126+1),"")</f>
        <v/>
      </c>
      <c r="S127" s="22" t="str">
        <f t="shared" si="29"/>
        <v/>
      </c>
      <c r="T127" s="1" t="str">
        <f t="shared" si="30"/>
        <v/>
      </c>
      <c r="U127" s="1" t="str">
        <f>IF(R127&lt;&gt;"",INDEX(T127:T234, MATCH(Variables!D$13,R127:R234,0))-T127,"")</f>
        <v/>
      </c>
      <c r="V127" s="1" t="str">
        <f>IF(R127&lt;&gt;"",IF(MOD(R127,Variables!D$13)=0,Variables!D$15,0),"")</f>
        <v/>
      </c>
      <c r="W127" s="1" t="str">
        <f>IF(R127&lt;&gt;"",IF(R127=Variables!D$13,T127+V127,0),"")</f>
        <v/>
      </c>
      <c r="X127" s="18" t="str">
        <f>IF(R127&lt;&gt;"",INDEX(W127:W226,MATCH(Variables!D$13,R127:R226,0)),"")</f>
        <v/>
      </c>
      <c r="Y127" s="22" t="str">
        <f t="shared" si="31"/>
        <v/>
      </c>
      <c r="Z127" s="17" t="str" cm="1">
        <f t="array" ref="Z127">IF(R127&lt;&gt;"",IF(R127=1,_xll.RiskPert(Variables!J$21,Variables!K$21,Variables!L$21),0),"")</f>
        <v/>
      </c>
      <c r="AA127" s="1" t="str">
        <f t="shared" si="32"/>
        <v/>
      </c>
      <c r="AB127" s="1" t="str" cm="1">
        <f t="array" ref="AB127">IF(R127&lt;&gt;"",_xll.RiskUniform(Variables!J$23,Variables!L$23),"")</f>
        <v/>
      </c>
      <c r="AC127" s="18" t="str">
        <f t="shared" si="33"/>
        <v/>
      </c>
      <c r="AD127" s="26" t="str">
        <f>IF(R127&lt;&gt;"",IF(AC127&lt;Variables!D$9,AC127-C127,0),"")</f>
        <v/>
      </c>
      <c r="AE127" s="26" t="str">
        <f>IF(R127&lt;&gt;"",IF(AC127&lt;Variables!D$9,D127,0),"")</f>
        <v/>
      </c>
      <c r="AF127" s="26" t="str">
        <f>IF(R127&lt;&gt;"",IF(AC127&lt;Variables!D$9,I127,0),"")</f>
        <v/>
      </c>
      <c r="AG127" s="26" t="str">
        <f>IF(R127&lt;&gt;"",IF(AC127&lt;Variables!D$9,M127,0),"")</f>
        <v/>
      </c>
      <c r="AH127" s="26" t="str">
        <f>IF(R127&lt;&gt;"",IF(AC127&lt;Variables!D$9,S127,0),"")</f>
        <v/>
      </c>
      <c r="AI127" s="26" t="str">
        <f>IF(R127&lt;&gt;"",IF(AC127&lt;Variables!D$9,Y127,0),"")</f>
        <v/>
      </c>
      <c r="AJ127" s="24" t="str">
        <f t="shared" si="34"/>
        <v/>
      </c>
      <c r="AK127" s="26">
        <f t="shared" si="35"/>
        <v>0</v>
      </c>
      <c r="AL127" s="24">
        <f t="shared" si="36"/>
        <v>0</v>
      </c>
      <c r="AM127" s="104" t="str">
        <f>IF(AND(R127&lt;"",AC127&lt;Variables!D$9),AC127/(7*24*60),"")</f>
        <v/>
      </c>
      <c r="AN127" s="18" t="str">
        <f t="shared" si="37"/>
        <v/>
      </c>
      <c r="AO127" s="24" cm="1">
        <f t="array" ref="AO127">IF(R127&lt;&gt;"",_xll.RiskBinomial(1,Variables!D$16/100),0)</f>
        <v>0</v>
      </c>
    </row>
    <row r="128" spans="1:41" x14ac:dyDescent="0.35">
      <c r="A128" s="12">
        <v>99</v>
      </c>
      <c r="B128" s="17" cm="1">
        <f t="array" aca="1" ref="B128" ca="1">_xll.RiskExpon(Variables!M$8)</f>
        <v>63.201554520499528</v>
      </c>
      <c r="C128" s="18">
        <f t="shared" ca="1" si="19"/>
        <v>9703.0771602027198</v>
      </c>
      <c r="D128" s="22">
        <f t="shared" ca="1" si="20"/>
        <v>2177.5105299275037</v>
      </c>
      <c r="E128" s="17" cm="1">
        <f t="array" aca="1" ref="E128" ca="1">_xll.RiskPert(Variables!J$10,Variables!K$10,Variables!L$10)</f>
        <v>42.479700592176933</v>
      </c>
      <c r="F128" s="1">
        <f t="shared" ca="1" si="21"/>
        <v>11880.587690130224</v>
      </c>
      <c r="G128" s="1" cm="1">
        <f t="array" aca="1" ref="G128" ca="1">_xll.RiskUniform(Variables!J$12,Variables!L$12)</f>
        <v>53.146334115577737</v>
      </c>
      <c r="H128" s="18">
        <f t="shared" ca="1" si="22"/>
        <v>11933.734024245801</v>
      </c>
      <c r="I128" s="22">
        <f t="shared" ca="1" si="23"/>
        <v>0</v>
      </c>
      <c r="J128" s="17">
        <f t="shared" ca="1" si="24"/>
        <v>11933.734024245801</v>
      </c>
      <c r="K128" s="1" cm="1">
        <f t="array" aca="1" ref="K128" ca="1">_xll.RiskWeibull(Variables!J$14,Variables!K$14)</f>
        <v>112.315235626233</v>
      </c>
      <c r="L128" s="18">
        <f t="shared" ca="1" si="25"/>
        <v>12046.049259872034</v>
      </c>
      <c r="M128" s="22">
        <f t="shared" ca="1" si="26"/>
        <v>76.561104071035516</v>
      </c>
      <c r="N128" s="17" cm="1">
        <f t="array" aca="1" ref="N128" ca="1">_xll.RiskGamma(_xll.RiskSimtable(Variables!J$16:J$17),1/Variables!L$16)</f>
        <v>76.561104071035402</v>
      </c>
      <c r="O128" s="1">
        <f t="shared" ca="1" si="27"/>
        <v>12122.610363943069</v>
      </c>
      <c r="P128" s="1" cm="1">
        <f t="array" aca="1" ref="P128" ca="1">_xll.RiskUniform(Variables!J$19,Variables!L$19)</f>
        <v>20.50410486010534</v>
      </c>
      <c r="Q128" s="18">
        <f t="shared" ca="1" si="28"/>
        <v>12143.114468803175</v>
      </c>
      <c r="R128" s="17" t="str">
        <f>IF(A128&lt;=(FLOOR(INT(Variables!D$10) / Variables!D$13, 1)*Variables!D$13),IF(R127=Variables!D$13,1,R127+1),"")</f>
        <v/>
      </c>
      <c r="S128" s="22" t="str">
        <f t="shared" si="29"/>
        <v/>
      </c>
      <c r="T128" s="1" t="str">
        <f t="shared" si="30"/>
        <v/>
      </c>
      <c r="U128" s="1" t="str">
        <f>IF(R128&lt;&gt;"",INDEX(T128:T235, MATCH(Variables!D$13,R128:R235,0))-T128,"")</f>
        <v/>
      </c>
      <c r="V128" s="1" t="str">
        <f>IF(R128&lt;&gt;"",IF(MOD(R128,Variables!D$13)=0,Variables!D$15,0),"")</f>
        <v/>
      </c>
      <c r="W128" s="1" t="str">
        <f>IF(R128&lt;&gt;"",IF(R128=Variables!D$13,T128+V128,0),"")</f>
        <v/>
      </c>
      <c r="X128" s="18" t="str">
        <f>IF(R128&lt;&gt;"",INDEX(W128:W227,MATCH(Variables!D$13,R128:R227,0)),"")</f>
        <v/>
      </c>
      <c r="Y128" s="22" t="str">
        <f t="shared" si="31"/>
        <v/>
      </c>
      <c r="Z128" s="17" t="str" cm="1">
        <f t="array" ref="Z128">IF(R128&lt;&gt;"",IF(R128=1,_xll.RiskPert(Variables!J$21,Variables!K$21,Variables!L$21),0),"")</f>
        <v/>
      </c>
      <c r="AA128" s="1" t="str">
        <f t="shared" si="32"/>
        <v/>
      </c>
      <c r="AB128" s="1" t="str" cm="1">
        <f t="array" ref="AB128">IF(R128&lt;&gt;"",_xll.RiskUniform(Variables!J$23,Variables!L$23),"")</f>
        <v/>
      </c>
      <c r="AC128" s="18" t="str">
        <f t="shared" si="33"/>
        <v/>
      </c>
      <c r="AD128" s="26" t="str">
        <f>IF(R128&lt;&gt;"",IF(AC128&lt;Variables!D$9,AC128-C128,0),"")</f>
        <v/>
      </c>
      <c r="AE128" s="26" t="str">
        <f>IF(R128&lt;&gt;"",IF(AC128&lt;Variables!D$9,D128,0),"")</f>
        <v/>
      </c>
      <c r="AF128" s="26" t="str">
        <f>IF(R128&lt;&gt;"",IF(AC128&lt;Variables!D$9,I128,0),"")</f>
        <v/>
      </c>
      <c r="AG128" s="26" t="str">
        <f>IF(R128&lt;&gt;"",IF(AC128&lt;Variables!D$9,M128,0),"")</f>
        <v/>
      </c>
      <c r="AH128" s="26" t="str">
        <f>IF(R128&lt;&gt;"",IF(AC128&lt;Variables!D$9,S128,0),"")</f>
        <v/>
      </c>
      <c r="AI128" s="26" t="str">
        <f>IF(R128&lt;&gt;"",IF(AC128&lt;Variables!D$9,Y128,0),"")</f>
        <v/>
      </c>
      <c r="AJ128" s="24" t="str">
        <f t="shared" si="34"/>
        <v/>
      </c>
      <c r="AK128" s="26">
        <f t="shared" si="35"/>
        <v>0</v>
      </c>
      <c r="AL128" s="24">
        <f t="shared" si="36"/>
        <v>0</v>
      </c>
      <c r="AM128" s="104" t="str">
        <f>IF(AND(R128&lt;"",AC128&lt;Variables!D$9),AC128/(7*24*60),"")</f>
        <v/>
      </c>
      <c r="AN128" s="18" t="str">
        <f t="shared" si="37"/>
        <v/>
      </c>
      <c r="AO128" s="24" cm="1">
        <f t="array" ref="AO128">IF(R128&lt;&gt;"",_xll.RiskBinomial(1,Variables!D$16/100),0)</f>
        <v>0</v>
      </c>
    </row>
    <row r="129" spans="1:41" ht="15" thickBot="1" x14ac:dyDescent="0.4">
      <c r="A129" s="12">
        <v>100</v>
      </c>
      <c r="B129" s="17" cm="1">
        <f t="array" aca="1" ref="B129" ca="1">_xll.RiskExpon(Variables!M$8)</f>
        <v>237.95854522183254</v>
      </c>
      <c r="C129" s="20">
        <f t="shared" ca="1" si="19"/>
        <v>9941.0357054245524</v>
      </c>
      <c r="D129" s="22">
        <f t="shared" ca="1" si="20"/>
        <v>2034.1811904623773</v>
      </c>
      <c r="E129" s="17" cm="1">
        <f t="array" aca="1" ref="E129" ca="1">_xll.RiskPert(Variables!J$10,Variables!K$10,Variables!L$10)</f>
        <v>41.482871641127851</v>
      </c>
      <c r="F129" s="1">
        <f t="shared" ca="1" si="21"/>
        <v>11975.21689588693</v>
      </c>
      <c r="G129" s="1" cm="1">
        <f t="array" aca="1" ref="G129" ca="1">_xll.RiskUniform(Variables!J$12,Variables!L$12)</f>
        <v>55.924486477581254</v>
      </c>
      <c r="H129" s="18">
        <f t="shared" ca="1" si="22"/>
        <v>12031.141382364511</v>
      </c>
      <c r="I129" s="22">
        <f t="shared" ca="1" si="23"/>
        <v>0</v>
      </c>
      <c r="J129" s="17">
        <f t="shared" ca="1" si="24"/>
        <v>12031.141382364511</v>
      </c>
      <c r="K129" s="1" cm="1">
        <f t="array" aca="1" ref="K129" ca="1">_xll.RiskWeibull(Variables!J$14,Variables!K$14)</f>
        <v>56.772282985436576</v>
      </c>
      <c r="L129" s="18">
        <f t="shared" ca="1" si="25"/>
        <v>12087.913665349948</v>
      </c>
      <c r="M129" s="22">
        <f t="shared" ca="1" si="26"/>
        <v>189.40593902570981</v>
      </c>
      <c r="N129" s="17" cm="1">
        <f t="array" aca="1" ref="N129" ca="1">_xll.RiskGamma(_xll.RiskSimtable(Variables!J$16:J$17),1/Variables!L$16)</f>
        <v>189.40593902571038</v>
      </c>
      <c r="O129" s="1">
        <f t="shared" ca="1" si="27"/>
        <v>12277.319604375658</v>
      </c>
      <c r="P129" s="1" cm="1">
        <f t="array" aca="1" ref="P129" ca="1">_xll.RiskUniform(Variables!J$19,Variables!L$19)</f>
        <v>21.076044031620576</v>
      </c>
      <c r="Q129" s="18">
        <f t="shared" ca="1" si="28"/>
        <v>12298.395648407279</v>
      </c>
      <c r="R129" s="17" t="str">
        <f>IF(A129&lt;=(FLOOR(INT(Variables!D$10) / Variables!D$13, 1)*Variables!D$13),IF(R128=Variables!D$13,1,R128+1),"")</f>
        <v/>
      </c>
      <c r="S129" s="22" t="str">
        <f t="shared" si="29"/>
        <v/>
      </c>
      <c r="T129" s="1" t="str">
        <f t="shared" si="30"/>
        <v/>
      </c>
      <c r="U129" s="1" t="str">
        <f>IF(R129&lt;&gt;"",INDEX(T129:T236, MATCH(Variables!D$13,R129:R236,0))-T129,"")</f>
        <v/>
      </c>
      <c r="V129" s="1" t="str">
        <f>IF(R129&lt;&gt;"",IF(MOD(R129,Variables!D$13)=0,Variables!D$15,0),"")</f>
        <v/>
      </c>
      <c r="W129" s="1" t="str">
        <f>IF(R129&lt;&gt;"",IF(R129=Variables!D$13,T129+V129,0),"")</f>
        <v/>
      </c>
      <c r="X129" s="18" t="str">
        <f>IF(R129&lt;&gt;"",INDEX(W129:W228,MATCH(Variables!D$13,R129:R228,0)),"")</f>
        <v/>
      </c>
      <c r="Y129" s="22" t="str">
        <f t="shared" si="31"/>
        <v/>
      </c>
      <c r="Z129" s="17" t="str" cm="1">
        <f t="array" ref="Z129">IF(R129&lt;&gt;"",IF(R129=1,_xll.RiskPert(Variables!J$21,Variables!K$21,Variables!L$21),0),"")</f>
        <v/>
      </c>
      <c r="AA129" s="1" t="str">
        <f t="shared" si="32"/>
        <v/>
      </c>
      <c r="AB129" s="1" t="str" cm="1">
        <f t="array" ref="AB129">IF(R129&lt;&gt;"",_xll.RiskUniform(Variables!J$23,Variables!L$23),"")</f>
        <v/>
      </c>
      <c r="AC129" s="18" t="str">
        <f t="shared" si="33"/>
        <v/>
      </c>
      <c r="AD129" s="26" t="str">
        <f>IF(R129&lt;&gt;"",IF(AC129&lt;Variables!D$9,AC129-C129,0),"")</f>
        <v/>
      </c>
      <c r="AE129" s="36" t="str">
        <f>IF(R129&lt;&gt;"",IF(AC129&lt;Variables!D$9,D129,0),"")</f>
        <v/>
      </c>
      <c r="AF129" s="36" t="str">
        <f>IF(R129&lt;&gt;"",IF(AC129&lt;Variables!D$9,I129,0),"")</f>
        <v/>
      </c>
      <c r="AG129" s="36" t="str">
        <f>IF(R129&lt;&gt;"",IF(AC129&lt;Variables!D$9,M129,0),"")</f>
        <v/>
      </c>
      <c r="AH129" s="36" t="str">
        <f>IF(R129&lt;&gt;"",IF(AC129&lt;Variables!D$9,S129,0),"")</f>
        <v/>
      </c>
      <c r="AI129" s="36" t="str">
        <f>IF(R129&lt;&gt;"",IF(AC129&lt;Variables!D$9,Y129,0),"")</f>
        <v/>
      </c>
      <c r="AJ129" s="101" t="str">
        <f t="shared" si="34"/>
        <v/>
      </c>
      <c r="AK129" s="36">
        <f t="shared" si="35"/>
        <v>0</v>
      </c>
      <c r="AL129" s="101">
        <f t="shared" si="36"/>
        <v>0</v>
      </c>
      <c r="AM129" s="105" t="str">
        <f>IF(AND(R129&lt;"",AC129&lt;Variables!D$9),AC129/(7*24*60),"")</f>
        <v/>
      </c>
      <c r="AN129" s="20" t="str">
        <f t="shared" si="37"/>
        <v/>
      </c>
      <c r="AO129" s="101" cm="1">
        <f t="array" ref="AO129">IF(R129&lt;&gt;"",_xll.RiskBinomial(1,Variables!D$16/100),0)</f>
        <v>0</v>
      </c>
    </row>
  </sheetData>
  <mergeCells count="40">
    <mergeCell ref="A1:XFD1"/>
    <mergeCell ref="A15:C15"/>
    <mergeCell ref="A3:E3"/>
    <mergeCell ref="A4:H4"/>
    <mergeCell ref="A5:C5"/>
    <mergeCell ref="A6:C6"/>
    <mergeCell ref="A7:C7"/>
    <mergeCell ref="A8:C8"/>
    <mergeCell ref="A9:C9"/>
    <mergeCell ref="A10:C10"/>
    <mergeCell ref="A12:H12"/>
    <mergeCell ref="A13:C13"/>
    <mergeCell ref="A14:C14"/>
    <mergeCell ref="A16:C16"/>
    <mergeCell ref="A17:C17"/>
    <mergeCell ref="A19:C19"/>
    <mergeCell ref="A20:C20"/>
    <mergeCell ref="A21:C21"/>
    <mergeCell ref="AK26:AL26"/>
    <mergeCell ref="AM26:AN26"/>
    <mergeCell ref="S27:S28"/>
    <mergeCell ref="A22:C22"/>
    <mergeCell ref="A24:F24"/>
    <mergeCell ref="A27:A28"/>
    <mergeCell ref="B27:C27"/>
    <mergeCell ref="D27:D28"/>
    <mergeCell ref="E27:H27"/>
    <mergeCell ref="I27:I28"/>
    <mergeCell ref="J27:L27"/>
    <mergeCell ref="M27:M28"/>
    <mergeCell ref="N27:Q27"/>
    <mergeCell ref="R27:R28"/>
    <mergeCell ref="AM27:AN27"/>
    <mergeCell ref="AO27:AO28"/>
    <mergeCell ref="T27:X27"/>
    <mergeCell ref="Y27:Y28"/>
    <mergeCell ref="Z27:AC27"/>
    <mergeCell ref="AD27:AD28"/>
    <mergeCell ref="AE27:AJ27"/>
    <mergeCell ref="AK27:AL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1131-720B-4EE5-A0ED-81098104F2F7}">
  <dimension ref="A1:AO129"/>
  <sheetViews>
    <sheetView workbookViewId="0">
      <selection sqref="A1:XFD1"/>
    </sheetView>
  </sheetViews>
  <sheetFormatPr defaultRowHeight="14.5" x14ac:dyDescent="0.35"/>
  <cols>
    <col min="1" max="1" width="9.453125" bestFit="1" customWidth="1"/>
    <col min="2" max="2" width="17.26953125" bestFit="1" customWidth="1"/>
    <col min="3" max="3" width="16.54296875" customWidth="1"/>
    <col min="4" max="4" width="14.7265625" bestFit="1" customWidth="1"/>
    <col min="5" max="5" width="19" bestFit="1" customWidth="1"/>
    <col min="6" max="6" width="12" bestFit="1" customWidth="1"/>
    <col min="7" max="7" width="12.81640625" bestFit="1" customWidth="1"/>
    <col min="8" max="8" width="12" bestFit="1" customWidth="1"/>
    <col min="9" max="9" width="12.7265625" bestFit="1" customWidth="1"/>
    <col min="10" max="10" width="12" bestFit="1" customWidth="1"/>
    <col min="11" max="11" width="12.453125" bestFit="1" customWidth="1"/>
    <col min="12" max="12" width="12" bestFit="1" customWidth="1"/>
    <col min="13" max="13" width="12.453125" bestFit="1" customWidth="1"/>
    <col min="14" max="15" width="12" bestFit="1" customWidth="1"/>
    <col min="16" max="16" width="12.81640625" bestFit="1" customWidth="1"/>
    <col min="17" max="17" width="12" bestFit="1" customWidth="1"/>
    <col min="18" max="18" width="14.7265625" bestFit="1" customWidth="1"/>
    <col min="19" max="19" width="12.7265625" bestFit="1" customWidth="1"/>
    <col min="20" max="20" width="12" bestFit="1" customWidth="1"/>
    <col min="21" max="21" width="14.7265625" bestFit="1" customWidth="1"/>
    <col min="22" max="22" width="12.81640625" bestFit="1" customWidth="1"/>
    <col min="23" max="24" width="12" bestFit="1" customWidth="1"/>
    <col min="25" max="25" width="12.453125" bestFit="1" customWidth="1"/>
    <col min="26" max="27" width="12" bestFit="1" customWidth="1"/>
    <col min="28" max="28" width="12.81640625" bestFit="1" customWidth="1"/>
    <col min="29" max="29" width="12" bestFit="1" customWidth="1"/>
    <col min="30" max="30" width="20.26953125" bestFit="1" customWidth="1"/>
    <col min="31" max="31" width="8.26953125" bestFit="1" customWidth="1"/>
    <col min="32" max="32" width="6.7265625" bestFit="1" customWidth="1"/>
    <col min="33" max="33" width="9.453125" bestFit="1" customWidth="1"/>
    <col min="34" max="34" width="9.1796875" bestFit="1" customWidth="1"/>
    <col min="35" max="36" width="11.81640625" bestFit="1" customWidth="1"/>
    <col min="37" max="37" width="23.1796875" bestFit="1" customWidth="1"/>
    <col min="38" max="38" width="14.453125" bestFit="1" customWidth="1"/>
    <col min="39" max="39" width="15.81640625" bestFit="1" customWidth="1"/>
    <col min="40" max="40" width="16.453125" bestFit="1" customWidth="1"/>
    <col min="41" max="41" width="12.453125" bestFit="1" customWidth="1"/>
  </cols>
  <sheetData>
    <row r="1" spans="1:8" s="79" customFormat="1" ht="25" x14ac:dyDescent="0.5">
      <c r="A1" s="79" t="s">
        <v>66</v>
      </c>
    </row>
    <row r="3" spans="1:8" ht="23.5" x14ac:dyDescent="0.55000000000000004">
      <c r="A3" s="54" t="s">
        <v>136</v>
      </c>
      <c r="B3" s="54"/>
      <c r="C3" s="54"/>
      <c r="D3" s="54"/>
      <c r="E3" s="54"/>
    </row>
    <row r="4" spans="1:8" x14ac:dyDescent="0.35">
      <c r="A4" s="59" t="s">
        <v>127</v>
      </c>
      <c r="B4" s="59"/>
      <c r="C4" s="59"/>
      <c r="D4" s="59"/>
      <c r="E4" s="59"/>
      <c r="F4" s="59"/>
      <c r="G4" s="59"/>
      <c r="H4" s="59"/>
    </row>
    <row r="5" spans="1:8" x14ac:dyDescent="0.35">
      <c r="A5" s="59" t="s">
        <v>108</v>
      </c>
      <c r="B5" s="59"/>
      <c r="C5" s="59"/>
      <c r="D5" s="7" t="s">
        <v>102</v>
      </c>
      <c r="E5" s="7" t="s">
        <v>103</v>
      </c>
      <c r="F5" s="7" t="s">
        <v>106</v>
      </c>
      <c r="G5" s="7" t="s">
        <v>107</v>
      </c>
      <c r="H5" s="7" t="s">
        <v>58</v>
      </c>
    </row>
    <row r="6" spans="1:8" x14ac:dyDescent="0.35">
      <c r="A6" s="76" t="s">
        <v>128</v>
      </c>
      <c r="B6" s="76"/>
      <c r="C6" s="76"/>
      <c r="D6" s="1" cm="1">
        <f t="array" aca="1" ref="D6" ca="1">_xll.RiskOutput("Mean CSI travel time")+IF(D14&gt;0,SUM(AE29:AE128)/D14,0)</f>
        <v>551.74101478100135</v>
      </c>
      <c r="E6" s="1" cm="1">
        <f t="array" aca="1" ref="E6" ca="1">_xll.RiskMean(D6)</f>
        <v>551.74101478100135</v>
      </c>
      <c r="F6" s="1" cm="1">
        <f t="array" aca="1" ref="F6" ca="1">_xll.RiskPercentile(D6,0.05)</f>
        <v>551.74101478100135</v>
      </c>
      <c r="G6" s="1" cm="1">
        <f t="array" aca="1" ref="G6" ca="1">_xll.RiskPercentile(D6,0.95)</f>
        <v>551.74101478100135</v>
      </c>
      <c r="H6" s="1" t="s">
        <v>7</v>
      </c>
    </row>
    <row r="7" spans="1:8" x14ac:dyDescent="0.35">
      <c r="A7" s="76" t="s">
        <v>129</v>
      </c>
      <c r="B7" s="76"/>
      <c r="C7" s="76"/>
      <c r="D7" s="1" cm="1">
        <f t="array" aca="1" ref="D7" ca="1">_xll.RiskOutput("Mean Technician waiting time")+IF(D14&gt;0,SUM(AG29:AG128)/D14,0)</f>
        <v>101.19013258234514</v>
      </c>
      <c r="E7" s="1" cm="1">
        <f t="array" aca="1" ref="E7" ca="1">_xll.RiskMean(D7)</f>
        <v>101.19013258234514</v>
      </c>
      <c r="F7" s="1" cm="1">
        <f t="array" aca="1" ref="F7" ca="1">_xll.RiskPercentile(D7,0.05)</f>
        <v>101.19013258234514</v>
      </c>
      <c r="G7" s="1" cm="1">
        <f t="array" aca="1" ref="G7" ca="1">_xll.RiskPercentile(D7,0.95)</f>
        <v>101.19013258234514</v>
      </c>
      <c r="H7" s="1" t="s">
        <v>7</v>
      </c>
    </row>
    <row r="8" spans="1:8" x14ac:dyDescent="0.35">
      <c r="A8" s="76" t="s">
        <v>130</v>
      </c>
      <c r="B8" s="76"/>
      <c r="C8" s="76"/>
      <c r="D8" s="1" cm="1">
        <f t="array" aca="1" ref="D8" ca="1">_xll.RiskOutput("Mean sequencer queuing time")+IF(D14&gt;0,SUM(AH29:AH128)/D14,0)</f>
        <v>395.78827939008517</v>
      </c>
      <c r="E8" s="1" cm="1">
        <f t="array" aca="1" ref="E8" ca="1">_xll.RiskMean(D8)</f>
        <v>395.78827939008517</v>
      </c>
      <c r="F8" s="1" cm="1">
        <f t="array" aca="1" ref="F8" ca="1">_xll.RiskPercentile(D8,0.05)</f>
        <v>395.78827939008517</v>
      </c>
      <c r="G8" s="1" cm="1">
        <f t="array" aca="1" ref="G8" ca="1">_xll.RiskPercentile(D8,0.95)</f>
        <v>395.78827939008517</v>
      </c>
      <c r="H8" s="1" t="s">
        <v>7</v>
      </c>
    </row>
    <row r="9" spans="1:8" x14ac:dyDescent="0.35">
      <c r="A9" s="76" t="s">
        <v>131</v>
      </c>
      <c r="B9" s="76"/>
      <c r="C9" s="76"/>
      <c r="D9" s="1" cm="1">
        <f t="array" aca="1" ref="D9" ca="1">_xll.RiskOutput("Mean researcher waiting time")+IF(D14&gt;0,SUM(AI29:AI128)/D14,0)</f>
        <v>187.59427430862146</v>
      </c>
      <c r="E9" s="1" cm="1">
        <f t="array" aca="1" ref="E9" ca="1">_xll.RiskMean(D9)</f>
        <v>187.59427430862146</v>
      </c>
      <c r="F9" s="1" cm="1">
        <f t="array" aca="1" ref="F9" ca="1">_xll.RiskPercentile(D9,0.05)</f>
        <v>187.59427430862146</v>
      </c>
      <c r="G9" s="1" cm="1">
        <f t="array" aca="1" ref="G9" ca="1">_xll.RiskPercentile(D9,0.95)</f>
        <v>187.59427430862146</v>
      </c>
      <c r="H9" s="1" t="s">
        <v>7</v>
      </c>
    </row>
    <row r="10" spans="1:8" x14ac:dyDescent="0.35">
      <c r="A10" s="76" t="s">
        <v>105</v>
      </c>
      <c r="B10" s="76"/>
      <c r="C10" s="76"/>
      <c r="D10" s="1">
        <f ca="1">SUM(D6:D9)</f>
        <v>1236.313701062053</v>
      </c>
      <c r="E10" s="1">
        <f ca="1">SUM(E6:E9)</f>
        <v>1236.313701062053</v>
      </c>
      <c r="F10" s="1" cm="1">
        <f t="array" aca="1" ref="F10" ca="1">_xll.RiskPercentile(D10,0.05)</f>
        <v>1236.313701062053</v>
      </c>
      <c r="G10" s="1" cm="1">
        <f t="array" aca="1" ref="G10" ca="1">_xll.RiskPercentile(D10,0.95)</f>
        <v>1236.313701062053</v>
      </c>
      <c r="H10" s="1" t="s">
        <v>7</v>
      </c>
    </row>
    <row r="11" spans="1:8" x14ac:dyDescent="0.35">
      <c r="A11" s="1"/>
      <c r="B11" s="1"/>
      <c r="C11" s="1"/>
      <c r="D11" s="1"/>
      <c r="E11" s="1"/>
      <c r="F11" s="1"/>
      <c r="G11" s="1"/>
      <c r="H11" s="1"/>
    </row>
    <row r="12" spans="1:8" x14ac:dyDescent="0.35">
      <c r="A12" s="59" t="s">
        <v>99</v>
      </c>
      <c r="B12" s="59"/>
      <c r="C12" s="59"/>
      <c r="D12" s="59"/>
      <c r="E12" s="59"/>
      <c r="F12" s="59"/>
      <c r="G12" s="59"/>
      <c r="H12" s="59"/>
    </row>
    <row r="13" spans="1:8" x14ac:dyDescent="0.35">
      <c r="A13" s="59" t="s">
        <v>109</v>
      </c>
      <c r="B13" s="59"/>
      <c r="C13" s="59"/>
      <c r="D13" s="38" t="s">
        <v>110</v>
      </c>
      <c r="E13" s="38" t="s">
        <v>28</v>
      </c>
      <c r="F13" s="38" t="s">
        <v>106</v>
      </c>
      <c r="G13" s="38" t="s">
        <v>107</v>
      </c>
      <c r="H13" s="38" t="s">
        <v>21</v>
      </c>
    </row>
    <row r="14" spans="1:8" x14ac:dyDescent="0.35">
      <c r="A14" s="76" t="s">
        <v>100</v>
      </c>
      <c r="B14" s="76"/>
      <c r="C14" s="76"/>
      <c r="D14" s="1" cm="1">
        <f t="array" aca="1" ref="D14" ca="1">_xll.RiskOutput("Mean Samples processed in one week")+FLOOR(SUM(AN30:AN129),Variables!D$13)</f>
        <v>80</v>
      </c>
      <c r="E14" s="1" cm="1">
        <f t="array" aca="1" ref="E14" ca="1">_xll.RiskMean(D14)</f>
        <v>80</v>
      </c>
      <c r="F14" s="1" cm="1">
        <f t="array" aca="1" ref="F14" ca="1">_xll.RiskPercentile(D14,0.05)</f>
        <v>80</v>
      </c>
      <c r="G14" s="1" cm="1">
        <f t="array" aca="1" ref="G14" ca="1">_xll.RiskPercentile(D14,0.95)</f>
        <v>80</v>
      </c>
      <c r="H14" s="1" t="s">
        <v>16</v>
      </c>
    </row>
    <row r="15" spans="1:8" x14ac:dyDescent="0.35">
      <c r="A15" s="76" t="s">
        <v>101</v>
      </c>
      <c r="B15" s="76"/>
      <c r="C15" s="76"/>
      <c r="D15" s="1" cm="1">
        <f t="array" aca="1" ref="D15" ca="1">_xll.RiskOutput("Mean Samples matched to DNA database in one week")+SUM(AO30:AO129)</f>
        <v>2</v>
      </c>
      <c r="E15" s="1" cm="1">
        <f t="array" aca="1" ref="E15" ca="1">_xll.RiskMean(D15)</f>
        <v>2</v>
      </c>
      <c r="F15" s="1" cm="1">
        <f t="array" aca="1" ref="F15" ca="1">_xll.RiskPercentile(D15,0.05)</f>
        <v>2</v>
      </c>
      <c r="G15" s="1" cm="1">
        <f t="array" aca="1" ref="G15" ca="1">_xll.RiskPercentile(D15,0.95)</f>
        <v>2</v>
      </c>
      <c r="H15" s="1" t="s">
        <v>16</v>
      </c>
    </row>
    <row r="16" spans="1:8" x14ac:dyDescent="0.35">
      <c r="A16" s="76"/>
      <c r="B16" s="76"/>
      <c r="C16" s="76"/>
      <c r="D16" s="1"/>
      <c r="E16" s="1"/>
      <c r="F16" s="1"/>
      <c r="G16" s="1"/>
      <c r="H16" s="1"/>
    </row>
    <row r="17" spans="1:41" x14ac:dyDescent="0.35">
      <c r="A17" s="76" t="s">
        <v>104</v>
      </c>
      <c r="B17" s="76"/>
      <c r="C17" s="76"/>
      <c r="D17" s="1" cm="1">
        <f t="array" aca="1" ref="D17" ca="1">_xll.RiskOutput("Mean Time to process a sample")+IF(D14&gt;0,SUM(AD30:AD129)/D14,0)</f>
        <v>1555.3792867088857</v>
      </c>
      <c r="E17" s="1" cm="1">
        <f t="array" aca="1" ref="E17" ca="1">_xll.RiskMean(D17)</f>
        <v>1555.3792867088857</v>
      </c>
      <c r="F17" s="1" cm="1">
        <f t="array" aca="1" ref="F17" ca="1">_xll.RiskPercentile(D17,0.05)</f>
        <v>1555.3792867088857</v>
      </c>
      <c r="G17" s="1" cm="1">
        <f t="array" aca="1" ref="G17" ca="1">_xll.RiskPercentile(D17,0.95)</f>
        <v>1555.3792867088857</v>
      </c>
      <c r="H17" s="1" t="s">
        <v>7</v>
      </c>
    </row>
    <row r="18" spans="1:41" x14ac:dyDescent="0.35">
      <c r="A18" s="1"/>
      <c r="B18" s="1"/>
      <c r="C18" s="1"/>
      <c r="D18" s="1"/>
      <c r="E18" s="1"/>
      <c r="F18" s="1"/>
      <c r="G18" s="1"/>
      <c r="H18" s="1"/>
    </row>
    <row r="19" spans="1:41" x14ac:dyDescent="0.35">
      <c r="A19" s="59" t="s">
        <v>115</v>
      </c>
      <c r="B19" s="59"/>
      <c r="C19" s="59"/>
      <c r="D19" s="7" t="s">
        <v>29</v>
      </c>
      <c r="E19" s="38" t="s">
        <v>28</v>
      </c>
      <c r="F19" s="38" t="s">
        <v>106</v>
      </c>
      <c r="G19" s="38" t="s">
        <v>107</v>
      </c>
      <c r="H19" s="7" t="s">
        <v>21</v>
      </c>
    </row>
    <row r="20" spans="1:41" x14ac:dyDescent="0.35">
      <c r="A20" s="76" t="s">
        <v>148</v>
      </c>
      <c r="B20" s="76"/>
      <c r="C20" s="76"/>
      <c r="D20" s="1" cm="1">
        <f t="array" aca="1" ref="D20" ca="1">_xll.RiskOutput("Percentage of Samples processed in under 24 hours")+SUM(AL29:AL129)</f>
        <v>35</v>
      </c>
      <c r="E20" s="1" cm="1">
        <f t="array" aca="1" ref="E20" ca="1">_xll.RiskMean(D20)</f>
        <v>35</v>
      </c>
      <c r="F20" s="1" cm="1">
        <f t="array" aca="1" ref="F20" ca="1">_xll.RiskPercentile(D20,0.05)</f>
        <v>35</v>
      </c>
      <c r="G20" s="1" cm="1">
        <f t="array" aca="1" ref="G20" ca="1">_xll.RiskPercentile(D20,0.95)</f>
        <v>35</v>
      </c>
      <c r="H20" s="1" t="s">
        <v>16</v>
      </c>
    </row>
    <row r="21" spans="1:41" x14ac:dyDescent="0.35">
      <c r="A21" s="76" t="s">
        <v>149</v>
      </c>
      <c r="B21" s="76"/>
      <c r="C21" s="76"/>
      <c r="D21" s="1" cm="1">
        <f t="array" aca="1" ref="D21" ca="1">_xll.RiskOutput("Percentage of Samples processed in under 24 hours")+IF(D14&lt;&gt;0,(D20/D14)*100,0)</f>
        <v>43.75</v>
      </c>
      <c r="E21" s="1" cm="1">
        <f t="array" aca="1" ref="E21" ca="1">_xll.RiskMean(D21)</f>
        <v>43.75</v>
      </c>
      <c r="F21" s="1" cm="1">
        <f t="array" aca="1" ref="F21" ca="1">_xll.RiskPercentile(D21,0.05)</f>
        <v>43.75</v>
      </c>
      <c r="G21" s="1" cm="1">
        <f t="array" aca="1" ref="G21" ca="1">_xll.RiskPercentile(D21,0.95)</f>
        <v>43.75</v>
      </c>
      <c r="H21" s="1" t="s">
        <v>82</v>
      </c>
    </row>
    <row r="22" spans="1:41" x14ac:dyDescent="0.35">
      <c r="A22" s="76" t="s">
        <v>150</v>
      </c>
      <c r="B22" s="76"/>
      <c r="C22" s="76"/>
      <c r="D22" s="1">
        <v>54.9</v>
      </c>
      <c r="E22" s="1"/>
      <c r="F22" s="1"/>
      <c r="G22" s="1"/>
      <c r="H22" s="1" t="s">
        <v>82</v>
      </c>
    </row>
    <row r="24" spans="1:41" ht="23.5" x14ac:dyDescent="0.55000000000000004">
      <c r="A24" s="54" t="s">
        <v>160</v>
      </c>
      <c r="B24" s="54"/>
      <c r="C24" s="54"/>
      <c r="D24" s="54"/>
      <c r="E24" s="54"/>
      <c r="F24" s="54"/>
    </row>
    <row r="26" spans="1:41" s="47" customFormat="1" ht="17" thickBot="1" x14ac:dyDescent="0.4">
      <c r="A26" s="84" t="s">
        <v>67</v>
      </c>
      <c r="B26" s="82" t="s">
        <v>113</v>
      </c>
      <c r="C26" s="83" t="s">
        <v>118</v>
      </c>
      <c r="D26" s="84" t="s">
        <v>117</v>
      </c>
      <c r="E26" s="83" t="s">
        <v>119</v>
      </c>
      <c r="F26" s="83" t="s">
        <v>120</v>
      </c>
      <c r="G26" s="83" t="s">
        <v>74</v>
      </c>
      <c r="H26" s="83" t="s">
        <v>121</v>
      </c>
      <c r="I26" s="84" t="s">
        <v>122</v>
      </c>
      <c r="J26" s="84" t="s">
        <v>133</v>
      </c>
      <c r="K26" s="83" t="s">
        <v>75</v>
      </c>
      <c r="L26" s="84" t="s">
        <v>156</v>
      </c>
      <c r="M26" s="84" t="s">
        <v>123</v>
      </c>
      <c r="N26" s="83" t="s">
        <v>188</v>
      </c>
      <c r="O26" s="84" t="s">
        <v>157</v>
      </c>
      <c r="P26" s="83" t="s">
        <v>132</v>
      </c>
      <c r="Q26" s="84" t="s">
        <v>158</v>
      </c>
      <c r="R26" s="83" t="s">
        <v>189</v>
      </c>
      <c r="S26" s="84" t="s">
        <v>124</v>
      </c>
      <c r="T26" s="83" t="s">
        <v>190</v>
      </c>
      <c r="U26" s="83" t="s">
        <v>191</v>
      </c>
      <c r="V26" s="83" t="s">
        <v>73</v>
      </c>
      <c r="W26" s="83" t="s">
        <v>192</v>
      </c>
      <c r="X26" s="83" t="s">
        <v>193</v>
      </c>
      <c r="Y26" s="84" t="s">
        <v>125</v>
      </c>
      <c r="Z26" s="83" t="s">
        <v>141</v>
      </c>
      <c r="AA26" s="83" t="s">
        <v>194</v>
      </c>
      <c r="AB26" s="83" t="s">
        <v>72</v>
      </c>
      <c r="AC26" s="83" t="s">
        <v>195</v>
      </c>
      <c r="AD26" s="84" t="s">
        <v>151</v>
      </c>
      <c r="AE26" s="84" t="s">
        <v>117</v>
      </c>
      <c r="AF26" s="84" t="s">
        <v>122</v>
      </c>
      <c r="AG26" s="84" t="s">
        <v>123</v>
      </c>
      <c r="AH26" s="84" t="s">
        <v>124</v>
      </c>
      <c r="AI26" s="84" t="s">
        <v>125</v>
      </c>
      <c r="AJ26" s="84" t="s">
        <v>187</v>
      </c>
      <c r="AK26" s="85" t="s">
        <v>184</v>
      </c>
      <c r="AL26" s="85"/>
      <c r="AM26" s="85" t="s">
        <v>185</v>
      </c>
      <c r="AN26" s="85"/>
      <c r="AO26" s="84" t="s">
        <v>186</v>
      </c>
    </row>
    <row r="27" spans="1:41" s="30" customFormat="1" ht="15.75" customHeight="1" x14ac:dyDescent="0.35">
      <c r="A27" s="63" t="s">
        <v>0</v>
      </c>
      <c r="B27" s="63" t="s">
        <v>88</v>
      </c>
      <c r="C27" s="65"/>
      <c r="D27" s="74" t="s">
        <v>89</v>
      </c>
      <c r="E27" s="63" t="s">
        <v>87</v>
      </c>
      <c r="F27" s="71"/>
      <c r="G27" s="71"/>
      <c r="H27" s="65"/>
      <c r="I27" s="69" t="s">
        <v>90</v>
      </c>
      <c r="J27" s="63" t="s">
        <v>86</v>
      </c>
      <c r="K27" s="71"/>
      <c r="L27" s="65"/>
      <c r="M27" s="69" t="s">
        <v>89</v>
      </c>
      <c r="N27" s="66" t="s">
        <v>85</v>
      </c>
      <c r="O27" s="67"/>
      <c r="P27" s="67"/>
      <c r="Q27" s="68"/>
      <c r="R27" s="61" t="s">
        <v>5</v>
      </c>
      <c r="S27" s="69" t="s">
        <v>90</v>
      </c>
      <c r="T27" s="72" t="s">
        <v>84</v>
      </c>
      <c r="U27" s="71"/>
      <c r="V27" s="71"/>
      <c r="W27" s="71"/>
      <c r="X27" s="65"/>
      <c r="Y27" s="69" t="s">
        <v>89</v>
      </c>
      <c r="Z27" s="63" t="s">
        <v>83</v>
      </c>
      <c r="AA27" s="71"/>
      <c r="AB27" s="71"/>
      <c r="AC27" s="65"/>
      <c r="AD27" s="77" t="s">
        <v>97</v>
      </c>
      <c r="AE27" s="49" t="s">
        <v>126</v>
      </c>
      <c r="AF27" s="86"/>
      <c r="AG27" s="86"/>
      <c r="AH27" s="86"/>
      <c r="AI27" s="86"/>
      <c r="AJ27" s="50"/>
      <c r="AK27" s="49" t="s">
        <v>93</v>
      </c>
      <c r="AL27" s="50"/>
      <c r="AM27" s="49" t="s">
        <v>95</v>
      </c>
      <c r="AN27" s="116"/>
      <c r="AO27" s="51" t="s">
        <v>22</v>
      </c>
    </row>
    <row r="28" spans="1:41" s="30" customFormat="1" ht="30" customHeight="1" thickBot="1" x14ac:dyDescent="0.4">
      <c r="A28" s="64"/>
      <c r="B28" s="29" t="s">
        <v>1</v>
      </c>
      <c r="C28" s="31" t="s">
        <v>147</v>
      </c>
      <c r="D28" s="75"/>
      <c r="E28" s="29" t="s">
        <v>155</v>
      </c>
      <c r="F28" s="27" t="s">
        <v>2</v>
      </c>
      <c r="G28" s="27" t="s">
        <v>3</v>
      </c>
      <c r="H28" s="31" t="s">
        <v>4</v>
      </c>
      <c r="I28" s="70"/>
      <c r="J28" s="29" t="s">
        <v>2</v>
      </c>
      <c r="K28" s="27" t="s">
        <v>65</v>
      </c>
      <c r="L28" s="31" t="s">
        <v>4</v>
      </c>
      <c r="M28" s="70"/>
      <c r="N28" s="29" t="s">
        <v>56</v>
      </c>
      <c r="O28" s="27" t="s">
        <v>2</v>
      </c>
      <c r="P28" s="27" t="s">
        <v>3</v>
      </c>
      <c r="Q28" s="31" t="s">
        <v>4</v>
      </c>
      <c r="R28" s="62"/>
      <c r="S28" s="70"/>
      <c r="T28" s="27" t="s">
        <v>2</v>
      </c>
      <c r="U28" s="27" t="s">
        <v>64</v>
      </c>
      <c r="V28" s="27" t="s">
        <v>3</v>
      </c>
      <c r="W28" s="27" t="s">
        <v>4</v>
      </c>
      <c r="X28" s="31" t="s">
        <v>4</v>
      </c>
      <c r="Y28" s="70"/>
      <c r="Z28" s="32" t="s">
        <v>91</v>
      </c>
      <c r="AA28" s="27" t="s">
        <v>2</v>
      </c>
      <c r="AB28" s="27" t="s">
        <v>3</v>
      </c>
      <c r="AC28" s="31" t="s">
        <v>4</v>
      </c>
      <c r="AD28" s="78"/>
      <c r="AE28" s="103" t="s">
        <v>117</v>
      </c>
      <c r="AF28" s="88" t="s">
        <v>122</v>
      </c>
      <c r="AG28" s="88" t="s">
        <v>123</v>
      </c>
      <c r="AH28" s="88" t="s">
        <v>124</v>
      </c>
      <c r="AI28" s="88" t="s">
        <v>125</v>
      </c>
      <c r="AJ28" s="34" t="s">
        <v>105</v>
      </c>
      <c r="AK28" s="32" t="s">
        <v>98</v>
      </c>
      <c r="AL28" s="33" t="s">
        <v>94</v>
      </c>
      <c r="AM28" s="32" t="s">
        <v>96</v>
      </c>
      <c r="AN28" s="117" t="s">
        <v>92</v>
      </c>
      <c r="AO28" s="52"/>
    </row>
    <row r="29" spans="1:41" x14ac:dyDescent="0.35">
      <c r="A29" s="14"/>
      <c r="B29" s="15"/>
      <c r="C29" s="16"/>
      <c r="D29" s="21"/>
      <c r="E29" s="15"/>
      <c r="F29" s="10"/>
      <c r="G29" s="10"/>
      <c r="H29" s="16"/>
      <c r="I29" s="21"/>
      <c r="J29" s="15"/>
      <c r="K29" s="10"/>
      <c r="L29" s="16"/>
      <c r="M29" s="21"/>
      <c r="N29" s="15"/>
      <c r="O29" s="10"/>
      <c r="P29" s="10"/>
      <c r="Q29" s="16"/>
      <c r="R29" s="15"/>
      <c r="S29" s="21"/>
      <c r="T29" s="10"/>
      <c r="U29" s="10"/>
      <c r="V29" s="10"/>
      <c r="W29" s="10"/>
      <c r="X29" s="16"/>
      <c r="Y29" s="21"/>
      <c r="Z29" s="15"/>
      <c r="AA29" s="10"/>
      <c r="AB29" s="10"/>
      <c r="AC29" s="16"/>
      <c r="AD29" s="23"/>
      <c r="AE29" s="25"/>
      <c r="AF29" s="25"/>
      <c r="AG29" s="25"/>
      <c r="AH29" s="25"/>
      <c r="AI29" s="25"/>
      <c r="AJ29" s="25"/>
      <c r="AK29" s="25"/>
      <c r="AL29" s="25"/>
      <c r="AM29" s="10"/>
      <c r="AN29" s="13"/>
      <c r="AO29" s="23"/>
    </row>
    <row r="30" spans="1:41" x14ac:dyDescent="0.35">
      <c r="A30" s="12">
        <v>1</v>
      </c>
      <c r="B30" s="17" cm="1">
        <f t="array" aca="1" ref="B30" ca="1">_xll.RiskExpon(Variables!M$8)</f>
        <v>196.50882905803883</v>
      </c>
      <c r="C30" s="18">
        <f ca="1">B30+C29</f>
        <v>196.50882905803883</v>
      </c>
      <c r="D30" s="22">
        <f ca="1">F30-C30</f>
        <v>51.168866027774357</v>
      </c>
      <c r="E30" s="17" cm="1">
        <f t="array" aca="1" ref="E30" ca="1">_xll.RiskPert(Variables!J$10,Variables!K$10,Variables!L$10)</f>
        <v>51.168866027774342</v>
      </c>
      <c r="F30" s="1">
        <f ca="1">MAX(H29,C30)+E30</f>
        <v>247.67769508581318</v>
      </c>
      <c r="G30" s="1" cm="1">
        <f t="array" aca="1" ref="G30" ca="1">_xll.RiskUniform(Variables!J$12,Variables!L$12)</f>
        <v>50.535867092997172</v>
      </c>
      <c r="H30" s="18">
        <f ca="1">F30+G30</f>
        <v>298.21356217881038</v>
      </c>
      <c r="I30" s="22">
        <f ca="1">J30-H30</f>
        <v>0</v>
      </c>
      <c r="J30" s="17">
        <f ca="1">H30</f>
        <v>298.21356217881038</v>
      </c>
      <c r="K30" s="1" cm="1">
        <f t="array" aca="1" ref="K30" ca="1">_xll.RiskWeibull(Variables!J$14,Variables!K$14)</f>
        <v>94.808182538454645</v>
      </c>
      <c r="L30" s="18">
        <f ca="1">J30+K30</f>
        <v>393.02174471726505</v>
      </c>
      <c r="M30" s="22">
        <f ca="1">O30-L30</f>
        <v>161.62987717892133</v>
      </c>
      <c r="N30" s="17" cm="1">
        <f t="array" aca="1" ref="N30" ca="1">_xll.RiskGamma(_xll.RiskSimtable(Variables!J$16:J$17),1/Variables!L$16)</f>
        <v>161.6298771789213</v>
      </c>
      <c r="O30" s="1">
        <f ca="1">L30+N30</f>
        <v>554.65162189618638</v>
      </c>
      <c r="P30" s="1" cm="1">
        <f t="array" aca="1" ref="P30" ca="1">_xll.RiskUniform(Variables!J$19,Variables!L$19)</f>
        <v>24.097785562305042</v>
      </c>
      <c r="Q30" s="18">
        <f ca="1">O30+P30</f>
        <v>578.74940745849142</v>
      </c>
      <c r="R30" s="17" cm="1">
        <f t="array" aca="1" ref="R30" ca="1">IF(A30&lt;=(FLOOR(INT(Variables!D$10) / _xll.RiskSimtable(Variables!D$13:D$14), 1)*_xll.RiskSimtable(Variables!D$13:D$14)),IF(R29=_xll.RiskSimtable(Variables!D$13:D$14),1,R29+1),"")</f>
        <v>1</v>
      </c>
      <c r="S30" s="22">
        <f ca="1">IF(R30&lt;&gt;"",T30-Q30+U30,"")</f>
        <v>664.3236300276327</v>
      </c>
      <c r="T30" s="1">
        <f ca="1">IF(R30&lt;&gt;"",IF(R30=1,MAX(W29,Q30),Q30),"")</f>
        <v>578.74940745849142</v>
      </c>
      <c r="U30" s="1" cm="1">
        <f t="array" aca="1" ref="U30" ca="1">IF(R30&lt;&gt;"",INDEX(T30:T137, MATCH(_xll.RiskSimtable(Variables!D$13:D$14),R30:R137,0))-T30,"")</f>
        <v>664.3236300276327</v>
      </c>
      <c r="V30" s="1" cm="1">
        <f t="array" aca="1" ref="V30" ca="1">IF(R30&lt;&gt;"",IF(MOD(R30,_xll.RiskSimtable(Variables!D$13:D$14))=0,Variables!D$15,0),"")</f>
        <v>0</v>
      </c>
      <c r="W30" s="1" cm="1">
        <f t="array" aca="1" ref="W30" ca="1">IF(R30&lt;&gt;"",IF(R30=_xll.RiskSimtable(Variables!D$13:D$14),T30+V30,0),"")</f>
        <v>0</v>
      </c>
      <c r="X30" s="18" cm="1">
        <f t="array" aca="1" ref="X30" ca="1">IF(R30&lt;&gt;"",INDEX(W30:W129,MATCH(_xll.RiskSimtable(Variables!D$13:D$14),R30:R129,0)),"")</f>
        <v>1363.0730374861241</v>
      </c>
      <c r="Y30" s="22">
        <f ca="1">IF(R30&lt;&gt;"",AA30-X30,"")</f>
        <v>100.98515484459904</v>
      </c>
      <c r="Z30" s="17" cm="1">
        <f t="array" aca="1" ref="Z30" ca="1">IF(R30&lt;&gt;"",IF(R30=1,_xll.RiskPert(Variables!J$21,Variables!K$21,Variables!L$21),0),"")</f>
        <v>100.98515484459915</v>
      </c>
      <c r="AA30" s="1">
        <f ca="1">IF(R30&lt;&gt;"",IF(X30&lt;&gt;0,MAX(AC29,X30)+Z30,0),"")</f>
        <v>1464.0581923307232</v>
      </c>
      <c r="AB30" s="1" cm="1">
        <f t="array" aca="1" ref="AB30" ca="1">IF(R30&lt;&gt;"",_xll.RiskUniform(Variables!J$23,Variables!L$23),"")</f>
        <v>22.846780862466964</v>
      </c>
      <c r="AC30" s="18">
        <f ca="1">IF(R30&lt;&gt;"",IF(AA30&lt;&gt;0,AA30+AB30,0),"")</f>
        <v>1486.90497319319</v>
      </c>
      <c r="AD30" s="24">
        <f ca="1">IF(R30&lt;&gt;"",IF(AC30&lt;Variables!D$9,AC30-C30,0),"")</f>
        <v>1290.3961441351512</v>
      </c>
      <c r="AE30" s="26">
        <f ca="1">IF(R30&lt;&gt;"",IF(AC30&lt;Variables!D$9,D30,0),"")</f>
        <v>51.168866027774357</v>
      </c>
      <c r="AF30" s="26">
        <f ca="1">IF(R30&lt;&gt;"",IF(AC30&lt;Variables!D$9,I30,0),"")</f>
        <v>0</v>
      </c>
      <c r="AG30" s="26">
        <f ca="1">IF(R30&lt;&gt;"",IF(AC30&lt;Variables!D$9,M30,0),"")</f>
        <v>161.62987717892133</v>
      </c>
      <c r="AH30" s="26">
        <f ca="1">IF(R30&lt;&gt;"",IF(AC30&lt;Variables!D$9,S30,0),"")</f>
        <v>664.3236300276327</v>
      </c>
      <c r="AI30" s="26">
        <f ca="1">IF(R30&lt;&gt;"",IF(AC30&lt;Variables!D$9,Y30,0),"")</f>
        <v>100.98515484459904</v>
      </c>
      <c r="AJ30" s="26">
        <f ca="1">IF(R30&lt;&gt;"",IF(AD30&lt;&gt;0,SUM(AE30:AI30),0),"")</f>
        <v>978.10752807892743</v>
      </c>
      <c r="AK30" s="26">
        <f ca="1">IF(AND(R30&lt;&gt;"",AD30&lt;&gt;0),AD30/60,0)</f>
        <v>21.506602402252518</v>
      </c>
      <c r="AL30" s="26">
        <f ca="1">IF(AND(AK30&lt;=24,AK30&gt;0,R30&lt;&gt;""),1,0)</f>
        <v>1</v>
      </c>
      <c r="AM30" s="4">
        <f ca="1">IF(AND(R30&lt;"",AC30&lt;Variables!D$9),AC30/(7*24*60),"")</f>
        <v>0.14751041400726092</v>
      </c>
      <c r="AN30" s="11">
        <f ca="1">IF(R30&lt;&gt;"",IF(AND(AC30/(7*24*60)&lt;=1,AC30/(7*24*60)&gt;0),1,""),"")</f>
        <v>1</v>
      </c>
      <c r="AO30" s="24" cm="1">
        <f t="array" aca="1" ref="AO30" ca="1">IF(R30&lt;&gt;"",_xll.RiskBinomial(1,Variables!D$16/100),0)</f>
        <v>0</v>
      </c>
    </row>
    <row r="31" spans="1:41" x14ac:dyDescent="0.35">
      <c r="A31" s="12">
        <v>2</v>
      </c>
      <c r="B31" s="17" cm="1">
        <f t="array" aca="1" ref="B31" ca="1">_xll.RiskExpon(Variables!M$8)</f>
        <v>28.878986934796885</v>
      </c>
      <c r="C31" s="18">
        <f t="shared" ref="C31:C94" ca="1" si="0">B31+C30</f>
        <v>225.38781599283573</v>
      </c>
      <c r="D31" s="22">
        <f t="shared" ref="D31:D94" ca="1" si="1">F31-C31</f>
        <v>123.58576295024977</v>
      </c>
      <c r="E31" s="17" cm="1">
        <f t="array" aca="1" ref="E31" ca="1">_xll.RiskPert(Variables!J$10,Variables!K$10,Variables!L$10)</f>
        <v>50.760016764275122</v>
      </c>
      <c r="F31" s="1">
        <f t="shared" ref="F31:F94" ca="1" si="2">MAX(H30,C31)+E31</f>
        <v>348.9735789430855</v>
      </c>
      <c r="G31" s="1" cm="1">
        <f t="array" aca="1" ref="G31" ca="1">_xll.RiskUniform(Variables!J$12,Variables!L$12)</f>
        <v>63.359438177897147</v>
      </c>
      <c r="H31" s="18">
        <f t="shared" ref="H31:H94" ca="1" si="3">F31+G31</f>
        <v>412.33301712098262</v>
      </c>
      <c r="I31" s="22">
        <f t="shared" ref="I31:I94" ca="1" si="4">J31-H31</f>
        <v>0</v>
      </c>
      <c r="J31" s="17">
        <f t="shared" ref="J31:J94" ca="1" si="5">H31</f>
        <v>412.33301712098262</v>
      </c>
      <c r="K31" s="1" cm="1">
        <f t="array" aca="1" ref="K31" ca="1">_xll.RiskWeibull(Variables!J$14,Variables!K$14)</f>
        <v>81.354811357710943</v>
      </c>
      <c r="L31" s="18">
        <f t="shared" ref="L31:L94" ca="1" si="6">J31+K31</f>
        <v>493.68782847869358</v>
      </c>
      <c r="M31" s="22">
        <f t="shared" ref="M31:M94" ca="1" si="7">O31-L31</f>
        <v>81.70645724899515</v>
      </c>
      <c r="N31" s="17" cm="1">
        <f t="array" aca="1" ref="N31" ca="1">_xll.RiskGamma(_xll.RiskSimtable(Variables!J$16:J$17),1/Variables!L$16)</f>
        <v>81.706457248995193</v>
      </c>
      <c r="O31" s="1">
        <f t="shared" ref="O31:O94" ca="1" si="8">L31+N31</f>
        <v>575.39428572768873</v>
      </c>
      <c r="P31" s="1" cm="1">
        <f t="array" aca="1" ref="P31" ca="1">_xll.RiskUniform(Variables!J$19,Variables!L$19)</f>
        <v>19.348688610143171</v>
      </c>
      <c r="Q31" s="18">
        <f t="shared" ref="Q31:Q94" ca="1" si="9">O31+P31</f>
        <v>594.74297433783192</v>
      </c>
      <c r="R31" s="17" cm="1">
        <f t="array" aca="1" ref="R31" ca="1">IF(A31&lt;=(FLOOR(INT(Variables!D$10) / _xll.RiskSimtable(Variables!D$13:D$14), 1)*_xll.RiskSimtable(Variables!D$13:D$14)),IF(R30=_xll.RiskSimtable(Variables!D$13:D$14),1,R30+1),"")</f>
        <v>2</v>
      </c>
      <c r="S31" s="22">
        <f t="shared" ref="S31:S94" ca="1" si="10">IF(R31&lt;&gt;"",T31-Q31+U31,"")</f>
        <v>648.3300631482922</v>
      </c>
      <c r="T31" s="1">
        <f t="shared" ref="T31:T94" ca="1" si="11">IF(R31&lt;&gt;"",IF(R31=1,MAX(W30,Q31),Q31),"")</f>
        <v>594.74297433783192</v>
      </c>
      <c r="U31" s="1" cm="1">
        <f t="array" aca="1" ref="U31" ca="1">IF(R31&lt;&gt;"",INDEX(T31:T138, MATCH(_xll.RiskSimtable(Variables!D$13:D$14),R31:R138,0))-T31,"")</f>
        <v>648.3300631482922</v>
      </c>
      <c r="V31" s="1" cm="1">
        <f t="array" aca="1" ref="V31" ca="1">IF(R31&lt;&gt;"",IF(MOD(R31,_xll.RiskSimtable(Variables!D$13:D$14))=0,Variables!D$15,0),"")</f>
        <v>0</v>
      </c>
      <c r="W31" s="1" cm="1">
        <f t="array" aca="1" ref="W31" ca="1">IF(R31&lt;&gt;"",IF(R31=_xll.RiskSimtable(Variables!D$13:D$14),T31+V31,0),"")</f>
        <v>0</v>
      </c>
      <c r="X31" s="18" cm="1">
        <f t="array" aca="1" ref="X31" ca="1">IF(R31&lt;&gt;"",INDEX(W31:W130,MATCH(_xll.RiskSimtable(Variables!D$13:D$14),R31:R130,0)),"")</f>
        <v>1363.0730374861241</v>
      </c>
      <c r="Y31" s="22">
        <f t="shared" ref="Y31:Y94" ca="1" si="12">IF(R31&lt;&gt;"",AA31-X31,"")</f>
        <v>123.8319357070659</v>
      </c>
      <c r="Z31" s="17" cm="1">
        <f t="array" aca="1" ref="Z31" ca="1">IF(R31&lt;&gt;"",IF(R31=1,_xll.RiskPert(Variables!J$21,Variables!K$21,Variables!L$21),0),"")</f>
        <v>0</v>
      </c>
      <c r="AA31" s="1">
        <f t="shared" ref="AA31:AA94" ca="1" si="13">IF(R31&lt;&gt;"",IF(X31&lt;&gt;0,MAX(AC30,X31)+Z31,0),"")</f>
        <v>1486.90497319319</v>
      </c>
      <c r="AB31" s="1" cm="1">
        <f t="array" aca="1" ref="AB31" ca="1">IF(R31&lt;&gt;"",_xll.RiskUniform(Variables!J$23,Variables!L$23),"")</f>
        <v>20.942064121474207</v>
      </c>
      <c r="AC31" s="18">
        <f t="shared" ref="AC31:AC94" ca="1" si="14">IF(R31&lt;&gt;"",IF(AA31&lt;&gt;0,AA31+AB31,0),"")</f>
        <v>1507.8470373146642</v>
      </c>
      <c r="AD31" s="24">
        <f ca="1">IF(R31&lt;&gt;"",IF(AC31&lt;Variables!D$9,AC31-C31,0),"")</f>
        <v>1282.4592213218284</v>
      </c>
      <c r="AE31" s="26">
        <f ca="1">IF(R31&lt;&gt;"",IF(AC31&lt;Variables!D$9,D31,0),"")</f>
        <v>123.58576295024977</v>
      </c>
      <c r="AF31" s="26">
        <f ca="1">IF(R31&lt;&gt;"",IF(AC31&lt;Variables!D$9,I31,0),"")</f>
        <v>0</v>
      </c>
      <c r="AG31" s="26">
        <f ca="1">IF(R31&lt;&gt;"",IF(AC31&lt;Variables!D$9,M31,0),"")</f>
        <v>81.70645724899515</v>
      </c>
      <c r="AH31" s="26">
        <f ca="1">IF(R31&lt;&gt;"",IF(AC31&lt;Variables!D$9,S31,0),"")</f>
        <v>648.3300631482922</v>
      </c>
      <c r="AI31" s="26">
        <f ca="1">IF(R31&lt;&gt;"",IF(AC31&lt;Variables!D$9,Y31,0),"")</f>
        <v>123.8319357070659</v>
      </c>
      <c r="AJ31" s="26">
        <f t="shared" ref="AJ31:AJ94" ca="1" si="15">IF(R31&lt;&gt;"",IF(AD31&lt;&gt;0,SUM(AE31:AI31),0),"")</f>
        <v>977.45421905460307</v>
      </c>
      <c r="AK31" s="26">
        <f t="shared" ref="AK31:AK94" ca="1" si="16">IF(AND(R31&lt;&gt;"",AD31&lt;&gt;0),AD31/60,0)</f>
        <v>21.374320355363807</v>
      </c>
      <c r="AL31" s="26">
        <f t="shared" ref="AL31:AL94" ca="1" si="17">IF(AND(AK31&lt;=24,AK31&gt;0,R31&lt;&gt;""),1,0)</f>
        <v>1</v>
      </c>
      <c r="AM31" s="4">
        <f ca="1">IF(AND(R31&lt;"",AC31&lt;Variables!D$9),AC31/(7*24*60),"")</f>
        <v>0.14958799973359765</v>
      </c>
      <c r="AN31" s="11">
        <f t="shared" ref="AN31:AN94" ca="1" si="18">IF(R31&lt;&gt;"",IF(AND(AC31/(7*24*60)&lt;=1,AC31/(7*24*60)&gt;0),1,""),"")</f>
        <v>1</v>
      </c>
      <c r="AO31" s="24" cm="1">
        <f t="array" aca="1" ref="AO31" ca="1">IF(R31&lt;&gt;"",_xll.RiskBinomial(1,Variables!D$16/100),0)</f>
        <v>0</v>
      </c>
    </row>
    <row r="32" spans="1:41" x14ac:dyDescent="0.35">
      <c r="A32" s="12">
        <v>3</v>
      </c>
      <c r="B32" s="17" cm="1">
        <f t="array" aca="1" ref="B32" ca="1">_xll.RiskExpon(Variables!M$8)</f>
        <v>64.815429114341654</v>
      </c>
      <c r="C32" s="18">
        <f t="shared" ca="1" si="0"/>
        <v>290.20324510717739</v>
      </c>
      <c r="D32" s="22">
        <f t="shared" ca="1" si="1"/>
        <v>167.56006241405134</v>
      </c>
      <c r="E32" s="17" cm="1">
        <f t="array" aca="1" ref="E32" ca="1">_xll.RiskPert(Variables!J$10,Variables!K$10,Variables!L$10)</f>
        <v>45.430290400246108</v>
      </c>
      <c r="F32" s="1">
        <f t="shared" ca="1" si="2"/>
        <v>457.76330752122874</v>
      </c>
      <c r="G32" s="1" cm="1">
        <f t="array" aca="1" ref="G32" ca="1">_xll.RiskUniform(Variables!J$12,Variables!L$12)</f>
        <v>64.405639596994632</v>
      </c>
      <c r="H32" s="18">
        <f t="shared" ca="1" si="3"/>
        <v>522.1689471182234</v>
      </c>
      <c r="I32" s="22">
        <f t="shared" ca="1" si="4"/>
        <v>0</v>
      </c>
      <c r="J32" s="17">
        <f t="shared" ca="1" si="5"/>
        <v>522.1689471182234</v>
      </c>
      <c r="K32" s="1" cm="1">
        <f t="array" aca="1" ref="K32" ca="1">_xll.RiskWeibull(Variables!J$14,Variables!K$14)</f>
        <v>122.22559784480424</v>
      </c>
      <c r="L32" s="18">
        <f t="shared" ca="1" si="6"/>
        <v>644.39454496302767</v>
      </c>
      <c r="M32" s="22">
        <f t="shared" ca="1" si="7"/>
        <v>83.243684274544762</v>
      </c>
      <c r="N32" s="17" cm="1">
        <f t="array" aca="1" ref="N32" ca="1">_xll.RiskGamma(_xll.RiskSimtable(Variables!J$16:J$17),1/Variables!L$16)</f>
        <v>83.243684274544819</v>
      </c>
      <c r="O32" s="1">
        <f t="shared" ca="1" si="8"/>
        <v>727.63822923757243</v>
      </c>
      <c r="P32" s="1" cm="1">
        <f t="array" aca="1" ref="P32" ca="1">_xll.RiskUniform(Variables!J$19,Variables!L$19)</f>
        <v>23.745292555394713</v>
      </c>
      <c r="Q32" s="18">
        <f t="shared" ca="1" si="9"/>
        <v>751.38352179296714</v>
      </c>
      <c r="R32" s="17" cm="1">
        <f t="array" aca="1" ref="R32" ca="1">IF(A32&lt;=(FLOOR(INT(Variables!D$10) / _xll.RiskSimtable(Variables!D$13:D$14), 1)*_xll.RiskSimtable(Variables!D$13:D$14)),IF(R31=_xll.RiskSimtable(Variables!D$13:D$14),1,R31+1),"")</f>
        <v>3</v>
      </c>
      <c r="S32" s="22">
        <f t="shared" ca="1" si="10"/>
        <v>491.68951569315698</v>
      </c>
      <c r="T32" s="1">
        <f t="shared" ca="1" si="11"/>
        <v>751.38352179296714</v>
      </c>
      <c r="U32" s="1" cm="1">
        <f t="array" aca="1" ref="U32" ca="1">IF(R32&lt;&gt;"",INDEX(T32:T139, MATCH(_xll.RiskSimtable(Variables!D$13:D$14),R32:R139,0))-T32,"")</f>
        <v>491.68951569315698</v>
      </c>
      <c r="V32" s="1" cm="1">
        <f t="array" aca="1" ref="V32" ca="1">IF(R32&lt;&gt;"",IF(MOD(R32,_xll.RiskSimtable(Variables!D$13:D$14))=0,Variables!D$15,0),"")</f>
        <v>0</v>
      </c>
      <c r="W32" s="1" cm="1">
        <f t="array" aca="1" ref="W32" ca="1">IF(R32&lt;&gt;"",IF(R32=_xll.RiskSimtable(Variables!D$13:D$14),T32+V32,0),"")</f>
        <v>0</v>
      </c>
      <c r="X32" s="18" cm="1">
        <f t="array" aca="1" ref="X32" ca="1">IF(R32&lt;&gt;"",INDEX(W32:W131,MATCH(_xll.RiskSimtable(Variables!D$13:D$14),R32:R131,0)),"")</f>
        <v>1363.0730374861241</v>
      </c>
      <c r="Y32" s="22">
        <f t="shared" ca="1" si="12"/>
        <v>144.77399982854013</v>
      </c>
      <c r="Z32" s="17" cm="1">
        <f t="array" aca="1" ref="Z32" ca="1">IF(R32&lt;&gt;"",IF(R32=1,_xll.RiskPert(Variables!J$21,Variables!K$21,Variables!L$21),0),"")</f>
        <v>0</v>
      </c>
      <c r="AA32" s="1">
        <f t="shared" ca="1" si="13"/>
        <v>1507.8470373146642</v>
      </c>
      <c r="AB32" s="1" cm="1">
        <f t="array" aca="1" ref="AB32" ca="1">IF(R32&lt;&gt;"",_xll.RiskUniform(Variables!J$23,Variables!L$23),"")</f>
        <v>24.267852045056479</v>
      </c>
      <c r="AC32" s="18">
        <f t="shared" ca="1" si="14"/>
        <v>1532.1148893597208</v>
      </c>
      <c r="AD32" s="24">
        <f ca="1">IF(R32&lt;&gt;"",IF(AC32&lt;Variables!D$9,AC32-C32,0),"")</f>
        <v>1241.9116442525433</v>
      </c>
      <c r="AE32" s="26">
        <f ca="1">IF(R32&lt;&gt;"",IF(AC32&lt;Variables!D$9,D32,0),"")</f>
        <v>167.56006241405134</v>
      </c>
      <c r="AF32" s="26">
        <f ca="1">IF(R32&lt;&gt;"",IF(AC32&lt;Variables!D$9,I32,0),"")</f>
        <v>0</v>
      </c>
      <c r="AG32" s="26">
        <f ca="1">IF(R32&lt;&gt;"",IF(AC32&lt;Variables!D$9,M32,0),"")</f>
        <v>83.243684274544762</v>
      </c>
      <c r="AH32" s="26">
        <f ca="1">IF(R32&lt;&gt;"",IF(AC32&lt;Variables!D$9,S32,0),"")</f>
        <v>491.68951569315698</v>
      </c>
      <c r="AI32" s="26">
        <f ca="1">IF(R32&lt;&gt;"",IF(AC32&lt;Variables!D$9,Y32,0),"")</f>
        <v>144.77399982854013</v>
      </c>
      <c r="AJ32" s="26">
        <f t="shared" ca="1" si="15"/>
        <v>887.26726221029321</v>
      </c>
      <c r="AK32" s="26">
        <f t="shared" ca="1" si="16"/>
        <v>20.698527404209056</v>
      </c>
      <c r="AL32" s="26">
        <f t="shared" ca="1" si="17"/>
        <v>1</v>
      </c>
      <c r="AM32" s="4">
        <f ca="1">IF(AND(R32&lt;"",AC32&lt;Variables!D$9),AC32/(7*24*60),"")</f>
        <v>0.15199552473806754</v>
      </c>
      <c r="AN32" s="11">
        <f t="shared" ca="1" si="18"/>
        <v>1</v>
      </c>
      <c r="AO32" s="24" cm="1">
        <f t="array" aca="1" ref="AO32" ca="1">IF(R32&lt;&gt;"",_xll.RiskBinomial(1,Variables!D$16/100),0)</f>
        <v>0</v>
      </c>
    </row>
    <row r="33" spans="1:41" x14ac:dyDescent="0.35">
      <c r="A33" s="12">
        <v>4</v>
      </c>
      <c r="B33" s="17" cm="1">
        <f t="array" aca="1" ref="B33" ca="1">_xll.RiskExpon(Variables!M$8)</f>
        <v>6.7183613388161287</v>
      </c>
      <c r="C33" s="18">
        <f t="shared" ca="1" si="0"/>
        <v>296.92160644599352</v>
      </c>
      <c r="D33" s="22">
        <f t="shared" ca="1" si="1"/>
        <v>268.36612572137534</v>
      </c>
      <c r="E33" s="17" cm="1">
        <f t="array" aca="1" ref="E33" ca="1">_xll.RiskPert(Variables!J$10,Variables!K$10,Variables!L$10)</f>
        <v>43.118785049145458</v>
      </c>
      <c r="F33" s="1">
        <f t="shared" ca="1" si="2"/>
        <v>565.28773216736886</v>
      </c>
      <c r="G33" s="1" cm="1">
        <f t="array" aca="1" ref="G33" ca="1">_xll.RiskUniform(Variables!J$12,Variables!L$12)</f>
        <v>61.939887708877706</v>
      </c>
      <c r="H33" s="18">
        <f t="shared" ca="1" si="3"/>
        <v>627.22761987624654</v>
      </c>
      <c r="I33" s="22">
        <f t="shared" ca="1" si="4"/>
        <v>0</v>
      </c>
      <c r="J33" s="17">
        <f t="shared" ca="1" si="5"/>
        <v>627.22761987624654</v>
      </c>
      <c r="K33" s="1" cm="1">
        <f t="array" aca="1" ref="K33" ca="1">_xll.RiskWeibull(Variables!J$14,Variables!K$14)</f>
        <v>81.055939385386026</v>
      </c>
      <c r="L33" s="18">
        <f t="shared" ca="1" si="6"/>
        <v>708.2835592616326</v>
      </c>
      <c r="M33" s="22">
        <f t="shared" ca="1" si="7"/>
        <v>137.76869570324084</v>
      </c>
      <c r="N33" s="17" cm="1">
        <f t="array" aca="1" ref="N33" ca="1">_xll.RiskGamma(_xll.RiskSimtable(Variables!J$16:J$17),1/Variables!L$16)</f>
        <v>137.76869570324081</v>
      </c>
      <c r="O33" s="1">
        <f t="shared" ca="1" si="8"/>
        <v>846.05225496487344</v>
      </c>
      <c r="P33" s="1" cm="1">
        <f t="array" aca="1" ref="P33" ca="1">_xll.RiskUniform(Variables!J$19,Variables!L$19)</f>
        <v>16.377407994668641</v>
      </c>
      <c r="Q33" s="18">
        <f t="shared" ca="1" si="9"/>
        <v>862.42966295954204</v>
      </c>
      <c r="R33" s="17" cm="1">
        <f t="array" aca="1" ref="R33" ca="1">IF(A33&lt;=(FLOOR(INT(Variables!D$10) / _xll.RiskSimtable(Variables!D$13:D$14), 1)*_xll.RiskSimtable(Variables!D$13:D$14)),IF(R32=_xll.RiskSimtable(Variables!D$13:D$14),1,R32+1),"")</f>
        <v>4</v>
      </c>
      <c r="S33" s="22">
        <f t="shared" ca="1" si="10"/>
        <v>380.64337452658208</v>
      </c>
      <c r="T33" s="1">
        <f t="shared" ca="1" si="11"/>
        <v>862.42966295954204</v>
      </c>
      <c r="U33" s="1" cm="1">
        <f t="array" aca="1" ref="U33" ca="1">IF(R33&lt;&gt;"",INDEX(T33:T140, MATCH(_xll.RiskSimtable(Variables!D$13:D$14),R33:R140,0))-T33,"")</f>
        <v>380.64337452658208</v>
      </c>
      <c r="V33" s="1" cm="1">
        <f t="array" aca="1" ref="V33" ca="1">IF(R33&lt;&gt;"",IF(MOD(R33,_xll.RiskSimtable(Variables!D$13:D$14))=0,Variables!D$15,0),"")</f>
        <v>0</v>
      </c>
      <c r="W33" s="1" cm="1">
        <f t="array" aca="1" ref="W33" ca="1">IF(R33&lt;&gt;"",IF(R33=_xll.RiskSimtable(Variables!D$13:D$14),T33+V33,0),"")</f>
        <v>0</v>
      </c>
      <c r="X33" s="18" cm="1">
        <f t="array" aca="1" ref="X33" ca="1">IF(R33&lt;&gt;"",INDEX(W33:W132,MATCH(_xll.RiskSimtable(Variables!D$13:D$14),R33:R132,0)),"")</f>
        <v>1363.0730374861241</v>
      </c>
      <c r="Y33" s="22">
        <f t="shared" ca="1" si="12"/>
        <v>169.04185187359667</v>
      </c>
      <c r="Z33" s="17" cm="1">
        <f t="array" aca="1" ref="Z33" ca="1">IF(R33&lt;&gt;"",IF(R33=1,_xll.RiskPert(Variables!J$21,Variables!K$21,Variables!L$21),0),"")</f>
        <v>0</v>
      </c>
      <c r="AA33" s="1">
        <f t="shared" ca="1" si="13"/>
        <v>1532.1148893597208</v>
      </c>
      <c r="AB33" s="1" cm="1">
        <f t="array" aca="1" ref="AB33" ca="1">IF(R33&lt;&gt;"",_xll.RiskUniform(Variables!J$23,Variables!L$23),"")</f>
        <v>20.203131925754491</v>
      </c>
      <c r="AC33" s="18">
        <f t="shared" ca="1" si="14"/>
        <v>1552.3180212854752</v>
      </c>
      <c r="AD33" s="24">
        <f ca="1">IF(R33&lt;&gt;"",IF(AC33&lt;Variables!D$9,AC33-C33,0),"")</f>
        <v>1255.3964148394816</v>
      </c>
      <c r="AE33" s="26">
        <f ca="1">IF(R33&lt;&gt;"",IF(AC33&lt;Variables!D$9,D33,0),"")</f>
        <v>268.36612572137534</v>
      </c>
      <c r="AF33" s="26">
        <f ca="1">IF(R33&lt;&gt;"",IF(AC33&lt;Variables!D$9,I33,0),"")</f>
        <v>0</v>
      </c>
      <c r="AG33" s="26">
        <f ca="1">IF(R33&lt;&gt;"",IF(AC33&lt;Variables!D$9,M33,0),"")</f>
        <v>137.76869570324084</v>
      </c>
      <c r="AH33" s="26">
        <f ca="1">IF(R33&lt;&gt;"",IF(AC33&lt;Variables!D$9,S33,0),"")</f>
        <v>380.64337452658208</v>
      </c>
      <c r="AI33" s="26">
        <f ca="1">IF(R33&lt;&gt;"",IF(AC33&lt;Variables!D$9,Y33,0),"")</f>
        <v>169.04185187359667</v>
      </c>
      <c r="AJ33" s="26">
        <f t="shared" ca="1" si="15"/>
        <v>955.82004782479498</v>
      </c>
      <c r="AK33" s="26">
        <f t="shared" ca="1" si="16"/>
        <v>20.923273580658027</v>
      </c>
      <c r="AL33" s="26">
        <f t="shared" ca="1" si="17"/>
        <v>1</v>
      </c>
      <c r="AM33" s="4">
        <f ca="1">IF(AND(R33&lt;"",AC33&lt;Variables!D$9),AC33/(7*24*60),"")</f>
        <v>0.15399980369895588</v>
      </c>
      <c r="AN33" s="11">
        <f t="shared" ca="1" si="18"/>
        <v>1</v>
      </c>
      <c r="AO33" s="24" cm="1">
        <f t="array" aca="1" ref="AO33" ca="1">IF(R33&lt;&gt;"",_xll.RiskBinomial(1,Variables!D$16/100),0)</f>
        <v>0</v>
      </c>
    </row>
    <row r="34" spans="1:41" x14ac:dyDescent="0.35">
      <c r="A34" s="12">
        <v>5</v>
      </c>
      <c r="B34" s="17" cm="1">
        <f t="array" aca="1" ref="B34" ca="1">_xll.RiskExpon(Variables!M$8)</f>
        <v>75.311039324030901</v>
      </c>
      <c r="C34" s="18">
        <f t="shared" ca="1" si="0"/>
        <v>372.23264577002442</v>
      </c>
      <c r="D34" s="22">
        <f t="shared" ca="1" si="1"/>
        <v>302.01434789258894</v>
      </c>
      <c r="E34" s="17" cm="1">
        <f t="array" aca="1" ref="E34" ca="1">_xll.RiskPert(Variables!J$10,Variables!K$10,Variables!L$10)</f>
        <v>47.019373786366792</v>
      </c>
      <c r="F34" s="1">
        <f t="shared" ca="1" si="2"/>
        <v>674.24699366261336</v>
      </c>
      <c r="G34" s="1" cm="1">
        <f t="array" aca="1" ref="G34" ca="1">_xll.RiskUniform(Variables!J$12,Variables!L$12)</f>
        <v>57.206318893300846</v>
      </c>
      <c r="H34" s="18">
        <f t="shared" ca="1" si="3"/>
        <v>731.45331255591418</v>
      </c>
      <c r="I34" s="22">
        <f t="shared" ca="1" si="4"/>
        <v>0</v>
      </c>
      <c r="J34" s="17">
        <f t="shared" ca="1" si="5"/>
        <v>731.45331255591418</v>
      </c>
      <c r="K34" s="1" cm="1">
        <f t="array" aca="1" ref="K34" ca="1">_xll.RiskWeibull(Variables!J$14,Variables!K$14)</f>
        <v>78.396444643315249</v>
      </c>
      <c r="L34" s="18">
        <f t="shared" ca="1" si="6"/>
        <v>809.84975719922943</v>
      </c>
      <c r="M34" s="22">
        <f t="shared" ca="1" si="7"/>
        <v>103.98787960909976</v>
      </c>
      <c r="N34" s="17" cm="1">
        <f t="array" aca="1" ref="N34" ca="1">_xll.RiskGamma(_xll.RiskSimtable(Variables!J$16:J$17),1/Variables!L$16)</f>
        <v>103.98787960909978</v>
      </c>
      <c r="O34" s="1">
        <f t="shared" ca="1" si="8"/>
        <v>913.83763680832919</v>
      </c>
      <c r="P34" s="1" cm="1">
        <f t="array" aca="1" ref="P34" ca="1">_xll.RiskUniform(Variables!J$19,Variables!L$19)</f>
        <v>24.541745918884246</v>
      </c>
      <c r="Q34" s="18">
        <f t="shared" ca="1" si="9"/>
        <v>938.3793827272134</v>
      </c>
      <c r="R34" s="17" cm="1">
        <f t="array" aca="1" ref="R34" ca="1">IF(A34&lt;=(FLOOR(INT(Variables!D$10) / _xll.RiskSimtable(Variables!D$13:D$14), 1)*_xll.RiskSimtable(Variables!D$13:D$14)),IF(R33=_xll.RiskSimtable(Variables!D$13:D$14),1,R33+1),"")</f>
        <v>5</v>
      </c>
      <c r="S34" s="22">
        <f t="shared" ca="1" si="10"/>
        <v>304.69365475891072</v>
      </c>
      <c r="T34" s="1">
        <f t="shared" ca="1" si="11"/>
        <v>938.3793827272134</v>
      </c>
      <c r="U34" s="1" cm="1">
        <f t="array" aca="1" ref="U34" ca="1">IF(R34&lt;&gt;"",INDEX(T34:T141, MATCH(_xll.RiskSimtable(Variables!D$13:D$14),R34:R141,0))-T34,"")</f>
        <v>304.69365475891072</v>
      </c>
      <c r="V34" s="1" cm="1">
        <f t="array" aca="1" ref="V34" ca="1">IF(R34&lt;&gt;"",IF(MOD(R34,_xll.RiskSimtable(Variables!D$13:D$14))=0,Variables!D$15,0),"")</f>
        <v>0</v>
      </c>
      <c r="W34" s="1" cm="1">
        <f t="array" aca="1" ref="W34" ca="1">IF(R34&lt;&gt;"",IF(R34=_xll.RiskSimtable(Variables!D$13:D$14),T34+V34,0),"")</f>
        <v>0</v>
      </c>
      <c r="X34" s="18" cm="1">
        <f t="array" aca="1" ref="X34" ca="1">IF(R34&lt;&gt;"",INDEX(W34:W133,MATCH(_xll.RiskSimtable(Variables!D$13:D$14),R34:R133,0)),"")</f>
        <v>1363.0730374861241</v>
      </c>
      <c r="Y34" s="22">
        <f t="shared" ca="1" si="12"/>
        <v>189.24498379935108</v>
      </c>
      <c r="Z34" s="17" cm="1">
        <f t="array" aca="1" ref="Z34" ca="1">IF(R34&lt;&gt;"",IF(R34=1,_xll.RiskPert(Variables!J$21,Variables!K$21,Variables!L$21),0),"")</f>
        <v>0</v>
      </c>
      <c r="AA34" s="1">
        <f t="shared" ca="1" si="13"/>
        <v>1552.3180212854752</v>
      </c>
      <c r="AB34" s="1" cm="1">
        <f t="array" aca="1" ref="AB34" ca="1">IF(R34&lt;&gt;"",_xll.RiskUniform(Variables!J$23,Variables!L$23),"")</f>
        <v>21.927722467675903</v>
      </c>
      <c r="AC34" s="18">
        <f t="shared" ca="1" si="14"/>
        <v>1574.2457437531511</v>
      </c>
      <c r="AD34" s="24">
        <f ca="1">IF(R34&lt;&gt;"",IF(AC34&lt;Variables!D$9,AC34-C34,0),"")</f>
        <v>1202.0130979831267</v>
      </c>
      <c r="AE34" s="26">
        <f ca="1">IF(R34&lt;&gt;"",IF(AC34&lt;Variables!D$9,D34,0),"")</f>
        <v>302.01434789258894</v>
      </c>
      <c r="AF34" s="26">
        <f ca="1">IF(R34&lt;&gt;"",IF(AC34&lt;Variables!D$9,I34,0),"")</f>
        <v>0</v>
      </c>
      <c r="AG34" s="26">
        <f ca="1">IF(R34&lt;&gt;"",IF(AC34&lt;Variables!D$9,M34,0),"")</f>
        <v>103.98787960909976</v>
      </c>
      <c r="AH34" s="26">
        <f ca="1">IF(R34&lt;&gt;"",IF(AC34&lt;Variables!D$9,S34,0),"")</f>
        <v>304.69365475891072</v>
      </c>
      <c r="AI34" s="26">
        <f ca="1">IF(R34&lt;&gt;"",IF(AC34&lt;Variables!D$9,Y34,0),"")</f>
        <v>189.24498379935108</v>
      </c>
      <c r="AJ34" s="26">
        <f t="shared" ca="1" si="15"/>
        <v>899.94086605995051</v>
      </c>
      <c r="AK34" s="26">
        <f t="shared" ca="1" si="16"/>
        <v>20.033551633052113</v>
      </c>
      <c r="AL34" s="26">
        <f t="shared" ca="1" si="17"/>
        <v>1</v>
      </c>
      <c r="AM34" s="4">
        <f ca="1">IF(AND(R34&lt;"",AC34&lt;Variables!D$9),AC34/(7*24*60),"")</f>
        <v>0.15617517299138403</v>
      </c>
      <c r="AN34" s="11">
        <f t="shared" ca="1" si="18"/>
        <v>1</v>
      </c>
      <c r="AO34" s="24" cm="1">
        <f t="array" aca="1" ref="AO34" ca="1">IF(R34&lt;&gt;"",_xll.RiskBinomial(1,Variables!D$16/100),0)</f>
        <v>0</v>
      </c>
    </row>
    <row r="35" spans="1:41" x14ac:dyDescent="0.35">
      <c r="A35" s="12">
        <v>6</v>
      </c>
      <c r="B35" s="17" cm="1">
        <f t="array" aca="1" ref="B35" ca="1">_xll.RiskExpon(Variables!M$8)</f>
        <v>108.81975112280948</v>
      </c>
      <c r="C35" s="18">
        <f t="shared" ca="1" si="0"/>
        <v>481.05239689283388</v>
      </c>
      <c r="D35" s="22">
        <f t="shared" ca="1" si="1"/>
        <v>302.78578761191687</v>
      </c>
      <c r="E35" s="17" cm="1">
        <f t="array" aca="1" ref="E35" ca="1">_xll.RiskPert(Variables!J$10,Variables!K$10,Variables!L$10)</f>
        <v>52.384871948836604</v>
      </c>
      <c r="F35" s="1">
        <f t="shared" ca="1" si="2"/>
        <v>783.83818450475076</v>
      </c>
      <c r="G35" s="1" cm="1">
        <f t="array" aca="1" ref="G35" ca="1">_xll.RiskUniform(Variables!J$12,Variables!L$12)</f>
        <v>59.830536809692774</v>
      </c>
      <c r="H35" s="18">
        <f t="shared" ca="1" si="3"/>
        <v>843.66872131444347</v>
      </c>
      <c r="I35" s="22">
        <f t="shared" ca="1" si="4"/>
        <v>0</v>
      </c>
      <c r="J35" s="17">
        <f t="shared" ca="1" si="5"/>
        <v>843.66872131444347</v>
      </c>
      <c r="K35" s="1" cm="1">
        <f t="array" aca="1" ref="K35" ca="1">_xll.RiskWeibull(Variables!J$14,Variables!K$14)</f>
        <v>104.01700530856175</v>
      </c>
      <c r="L35" s="18">
        <f t="shared" ca="1" si="6"/>
        <v>947.68572662300517</v>
      </c>
      <c r="M35" s="22">
        <f t="shared" ca="1" si="7"/>
        <v>66.776713928958202</v>
      </c>
      <c r="N35" s="17" cm="1">
        <f t="array" aca="1" ref="N35" ca="1">_xll.RiskGamma(_xll.RiskSimtable(Variables!J$16:J$17),1/Variables!L$16)</f>
        <v>66.776713928958245</v>
      </c>
      <c r="O35" s="1">
        <f t="shared" ca="1" si="8"/>
        <v>1014.4624405519634</v>
      </c>
      <c r="P35" s="1" cm="1">
        <f t="array" aca="1" ref="P35" ca="1">_xll.RiskUniform(Variables!J$19,Variables!L$19)</f>
        <v>23.270118737219523</v>
      </c>
      <c r="Q35" s="18">
        <f t="shared" ca="1" si="9"/>
        <v>1037.732559289183</v>
      </c>
      <c r="R35" s="17" cm="1">
        <f t="array" aca="1" ref="R35" ca="1">IF(A35&lt;=(FLOOR(INT(Variables!D$10) / _xll.RiskSimtable(Variables!D$13:D$14), 1)*_xll.RiskSimtable(Variables!D$13:D$14)),IF(R34=_xll.RiskSimtable(Variables!D$13:D$14),1,R34+1),"")</f>
        <v>6</v>
      </c>
      <c r="S35" s="22">
        <f t="shared" ca="1" si="10"/>
        <v>205.34047819694115</v>
      </c>
      <c r="T35" s="1">
        <f t="shared" ca="1" si="11"/>
        <v>1037.732559289183</v>
      </c>
      <c r="U35" s="1" cm="1">
        <f t="array" aca="1" ref="U35" ca="1">IF(R35&lt;&gt;"",INDEX(T35:T142, MATCH(_xll.RiskSimtable(Variables!D$13:D$14),R35:R142,0))-T35,"")</f>
        <v>205.34047819694115</v>
      </c>
      <c r="V35" s="1" cm="1">
        <f t="array" aca="1" ref="V35" ca="1">IF(R35&lt;&gt;"",IF(MOD(R35,_xll.RiskSimtable(Variables!D$13:D$14))=0,Variables!D$15,0),"")</f>
        <v>0</v>
      </c>
      <c r="W35" s="1" cm="1">
        <f t="array" aca="1" ref="W35" ca="1">IF(R35&lt;&gt;"",IF(R35=_xll.RiskSimtable(Variables!D$13:D$14),T35+V35,0),"")</f>
        <v>0</v>
      </c>
      <c r="X35" s="18" cm="1">
        <f t="array" aca="1" ref="X35" ca="1">IF(R35&lt;&gt;"",INDEX(W35:W134,MATCH(_xll.RiskSimtable(Variables!D$13:D$14),R35:R134,0)),"")</f>
        <v>1363.0730374861241</v>
      </c>
      <c r="Y35" s="22">
        <f t="shared" ca="1" si="12"/>
        <v>211.17270626702702</v>
      </c>
      <c r="Z35" s="17" cm="1">
        <f t="array" aca="1" ref="Z35" ca="1">IF(R35&lt;&gt;"",IF(R35=1,_xll.RiskPert(Variables!J$21,Variables!K$21,Variables!L$21),0),"")</f>
        <v>0</v>
      </c>
      <c r="AA35" s="1">
        <f t="shared" ca="1" si="13"/>
        <v>1574.2457437531511</v>
      </c>
      <c r="AB35" s="1" cm="1">
        <f t="array" aca="1" ref="AB35" ca="1">IF(R35&lt;&gt;"",_xll.RiskUniform(Variables!J$23,Variables!L$23),"")</f>
        <v>22.451792084481969</v>
      </c>
      <c r="AC35" s="18">
        <f t="shared" ca="1" si="14"/>
        <v>1596.697535837633</v>
      </c>
      <c r="AD35" s="24">
        <f ca="1">IF(R35&lt;&gt;"",IF(AC35&lt;Variables!D$9,AC35-C35,0),"")</f>
        <v>1115.6451389447991</v>
      </c>
      <c r="AE35" s="26">
        <f ca="1">IF(R35&lt;&gt;"",IF(AC35&lt;Variables!D$9,D35,0),"")</f>
        <v>302.78578761191687</v>
      </c>
      <c r="AF35" s="26">
        <f ca="1">IF(R35&lt;&gt;"",IF(AC35&lt;Variables!D$9,I35,0),"")</f>
        <v>0</v>
      </c>
      <c r="AG35" s="26">
        <f ca="1">IF(R35&lt;&gt;"",IF(AC35&lt;Variables!D$9,M35,0),"")</f>
        <v>66.776713928958202</v>
      </c>
      <c r="AH35" s="26">
        <f ca="1">IF(R35&lt;&gt;"",IF(AC35&lt;Variables!D$9,S35,0),"")</f>
        <v>205.34047819694115</v>
      </c>
      <c r="AI35" s="26">
        <f ca="1">IF(R35&lt;&gt;"",IF(AC35&lt;Variables!D$9,Y35,0),"")</f>
        <v>211.17270626702702</v>
      </c>
      <c r="AJ35" s="26">
        <f t="shared" ca="1" si="15"/>
        <v>786.07568600484319</v>
      </c>
      <c r="AK35" s="26">
        <f t="shared" ca="1" si="16"/>
        <v>18.594085649079986</v>
      </c>
      <c r="AL35" s="26">
        <f t="shared" ca="1" si="17"/>
        <v>1</v>
      </c>
      <c r="AM35" s="4">
        <f ca="1">IF(AND(R35&lt;"",AC35&lt;Variables!D$9),AC35/(7*24*60),"")</f>
        <v>0.15840253331722551</v>
      </c>
      <c r="AN35" s="11">
        <f t="shared" ca="1" si="18"/>
        <v>1</v>
      </c>
      <c r="AO35" s="24" cm="1">
        <f t="array" aca="1" ref="AO35" ca="1">IF(R35&lt;&gt;"",_xll.RiskBinomial(1,Variables!D$16/100),0)</f>
        <v>0</v>
      </c>
    </row>
    <row r="36" spans="1:41" x14ac:dyDescent="0.35">
      <c r="A36" s="12">
        <v>7</v>
      </c>
      <c r="B36" s="17" cm="1">
        <f t="array" aca="1" ref="B36" ca="1">_xll.RiskExpon(Variables!M$8)</f>
        <v>149.6675274388441</v>
      </c>
      <c r="C36" s="18">
        <f t="shared" ca="1" si="0"/>
        <v>630.71992433167793</v>
      </c>
      <c r="D36" s="22">
        <f t="shared" ca="1" si="1"/>
        <v>259.8779348763544</v>
      </c>
      <c r="E36" s="17" cm="1">
        <f t="array" aca="1" ref="E36" ca="1">_xll.RiskPert(Variables!J$10,Variables!K$10,Variables!L$10)</f>
        <v>46.92913789358883</v>
      </c>
      <c r="F36" s="1">
        <f t="shared" ca="1" si="2"/>
        <v>890.59785920803233</v>
      </c>
      <c r="G36" s="1" cm="1">
        <f t="array" aca="1" ref="G36" ca="1">_xll.RiskUniform(Variables!J$12,Variables!L$12)</f>
        <v>66.710019601396155</v>
      </c>
      <c r="H36" s="18">
        <f t="shared" ca="1" si="3"/>
        <v>957.30787880942853</v>
      </c>
      <c r="I36" s="22">
        <f t="shared" ca="1" si="4"/>
        <v>0</v>
      </c>
      <c r="J36" s="17">
        <f t="shared" ca="1" si="5"/>
        <v>957.30787880942853</v>
      </c>
      <c r="K36" s="1" cm="1">
        <f t="array" aca="1" ref="K36" ca="1">_xll.RiskWeibull(Variables!J$14,Variables!K$14)</f>
        <v>75.68523969992718</v>
      </c>
      <c r="L36" s="18">
        <f t="shared" ca="1" si="6"/>
        <v>1032.9931185093558</v>
      </c>
      <c r="M36" s="22">
        <f t="shared" ca="1" si="7"/>
        <v>93.89515219717282</v>
      </c>
      <c r="N36" s="17" cm="1">
        <f t="array" aca="1" ref="N36" ca="1">_xll.RiskGamma(_xll.RiskSimtable(Variables!J$16:J$17),1/Variables!L$16)</f>
        <v>93.895152197172749</v>
      </c>
      <c r="O36" s="1">
        <f t="shared" ca="1" si="8"/>
        <v>1126.8882707065286</v>
      </c>
      <c r="P36" s="1" cm="1">
        <f t="array" aca="1" ref="P36" ca="1">_xll.RiskUniform(Variables!J$19,Variables!L$19)</f>
        <v>15.069970979707353</v>
      </c>
      <c r="Q36" s="18">
        <f t="shared" ca="1" si="9"/>
        <v>1141.9582416862359</v>
      </c>
      <c r="R36" s="17" cm="1">
        <f t="array" aca="1" ref="R36" ca="1">IF(A36&lt;=(FLOOR(INT(Variables!D$10) / _xll.RiskSimtable(Variables!D$13:D$14), 1)*_xll.RiskSimtable(Variables!D$13:D$14)),IF(R35=_xll.RiskSimtable(Variables!D$13:D$14),1,R35+1),"")</f>
        <v>7</v>
      </c>
      <c r="S36" s="22">
        <f t="shared" ca="1" si="10"/>
        <v>101.11479579988827</v>
      </c>
      <c r="T36" s="1">
        <f t="shared" ca="1" si="11"/>
        <v>1141.9582416862359</v>
      </c>
      <c r="U36" s="1" cm="1">
        <f t="array" aca="1" ref="U36" ca="1">IF(R36&lt;&gt;"",INDEX(T36:T143, MATCH(_xll.RiskSimtable(Variables!D$13:D$14),R36:R143,0))-T36,"")</f>
        <v>101.11479579988827</v>
      </c>
      <c r="V36" s="1" cm="1">
        <f t="array" aca="1" ref="V36" ca="1">IF(R36&lt;&gt;"",IF(MOD(R36,_xll.RiskSimtable(Variables!D$13:D$14))=0,Variables!D$15,0),"")</f>
        <v>0</v>
      </c>
      <c r="W36" s="1" cm="1">
        <f t="array" aca="1" ref="W36" ca="1">IF(R36&lt;&gt;"",IF(R36=_xll.RiskSimtable(Variables!D$13:D$14),T36+V36,0),"")</f>
        <v>0</v>
      </c>
      <c r="X36" s="18" cm="1">
        <f t="array" aca="1" ref="X36" ca="1">IF(R36&lt;&gt;"",INDEX(W36:W135,MATCH(_xll.RiskSimtable(Variables!D$13:D$14),R36:R135,0)),"")</f>
        <v>1363.0730374861241</v>
      </c>
      <c r="Y36" s="22">
        <f t="shared" ca="1" si="12"/>
        <v>233.62449835150892</v>
      </c>
      <c r="Z36" s="17" cm="1">
        <f t="array" aca="1" ref="Z36" ca="1">IF(R36&lt;&gt;"",IF(R36=1,_xll.RiskPert(Variables!J$21,Variables!K$21,Variables!L$21),0),"")</f>
        <v>0</v>
      </c>
      <c r="AA36" s="1">
        <f t="shared" ca="1" si="13"/>
        <v>1596.697535837633</v>
      </c>
      <c r="AB36" s="1" cm="1">
        <f t="array" aca="1" ref="AB36" ca="1">IF(R36&lt;&gt;"",_xll.RiskUniform(Variables!J$23,Variables!L$23),"")</f>
        <v>25.118688596838219</v>
      </c>
      <c r="AC36" s="18">
        <f t="shared" ca="1" si="14"/>
        <v>1621.8162244344712</v>
      </c>
      <c r="AD36" s="24">
        <f ca="1">IF(R36&lt;&gt;"",IF(AC36&lt;Variables!D$9,AC36-C36,0),"")</f>
        <v>991.09630010279329</v>
      </c>
      <c r="AE36" s="26">
        <f ca="1">IF(R36&lt;&gt;"",IF(AC36&lt;Variables!D$9,D36,0),"")</f>
        <v>259.8779348763544</v>
      </c>
      <c r="AF36" s="26">
        <f ca="1">IF(R36&lt;&gt;"",IF(AC36&lt;Variables!D$9,I36,0),"")</f>
        <v>0</v>
      </c>
      <c r="AG36" s="26">
        <f ca="1">IF(R36&lt;&gt;"",IF(AC36&lt;Variables!D$9,M36,0),"")</f>
        <v>93.89515219717282</v>
      </c>
      <c r="AH36" s="26">
        <f ca="1">IF(R36&lt;&gt;"",IF(AC36&lt;Variables!D$9,S36,0),"")</f>
        <v>101.11479579988827</v>
      </c>
      <c r="AI36" s="26">
        <f ca="1">IF(R36&lt;&gt;"",IF(AC36&lt;Variables!D$9,Y36,0),"")</f>
        <v>233.62449835150892</v>
      </c>
      <c r="AJ36" s="26">
        <f t="shared" ca="1" si="15"/>
        <v>688.51238122492441</v>
      </c>
      <c r="AK36" s="26">
        <f t="shared" ca="1" si="16"/>
        <v>16.518271668379889</v>
      </c>
      <c r="AL36" s="26">
        <f t="shared" ca="1" si="17"/>
        <v>1</v>
      </c>
      <c r="AM36" s="4">
        <f ca="1">IF(AND(R36&lt;"",AC36&lt;Variables!D$9),AC36/(7*24*60),"")</f>
        <v>0.16089446670976898</v>
      </c>
      <c r="AN36" s="11">
        <f t="shared" ca="1" si="18"/>
        <v>1</v>
      </c>
      <c r="AO36" s="24" cm="1">
        <f t="array" aca="1" ref="AO36" ca="1">IF(R36&lt;&gt;"",_xll.RiskBinomial(1,Variables!D$16/100),0)</f>
        <v>0</v>
      </c>
    </row>
    <row r="37" spans="1:41" x14ac:dyDescent="0.35">
      <c r="A37" s="12">
        <v>8</v>
      </c>
      <c r="B37" s="17" cm="1">
        <f t="array" aca="1" ref="B37" ca="1">_xll.RiskExpon(Variables!M$8)</f>
        <v>60.955394974643461</v>
      </c>
      <c r="C37" s="18">
        <f t="shared" ca="1" si="0"/>
        <v>691.6753193063214</v>
      </c>
      <c r="D37" s="22">
        <f t="shared" ca="1" si="1"/>
        <v>319.7796234873615</v>
      </c>
      <c r="E37" s="17" cm="1">
        <f t="array" aca="1" ref="E37" ca="1">_xll.RiskPert(Variables!J$10,Variables!K$10,Variables!L$10)</f>
        <v>54.147063984254345</v>
      </c>
      <c r="F37" s="1">
        <f t="shared" ca="1" si="2"/>
        <v>1011.4549427936829</v>
      </c>
      <c r="G37" s="1" cm="1">
        <f t="array" aca="1" ref="G37" ca="1">_xll.RiskUniform(Variables!J$12,Variables!L$12)</f>
        <v>57.631114304340329</v>
      </c>
      <c r="H37" s="18">
        <f t="shared" ca="1" si="3"/>
        <v>1069.0860570980233</v>
      </c>
      <c r="I37" s="22">
        <f t="shared" ca="1" si="4"/>
        <v>0</v>
      </c>
      <c r="J37" s="17">
        <f t="shared" ca="1" si="5"/>
        <v>1069.0860570980233</v>
      </c>
      <c r="K37" s="1" cm="1">
        <f t="array" aca="1" ref="K37" ca="1">_xll.RiskWeibull(Variables!J$14,Variables!K$14)</f>
        <v>89.738780239214691</v>
      </c>
      <c r="L37" s="18">
        <f t="shared" ca="1" si="6"/>
        <v>1158.824837337238</v>
      </c>
      <c r="M37" s="22">
        <f t="shared" ca="1" si="7"/>
        <v>67.009012612011247</v>
      </c>
      <c r="N37" s="17" cm="1">
        <f t="array" aca="1" ref="N37" ca="1">_xll.RiskGamma(_xll.RiskSimtable(Variables!J$16:J$17),1/Variables!L$16)</f>
        <v>67.009012612011134</v>
      </c>
      <c r="O37" s="1">
        <f t="shared" ca="1" si="8"/>
        <v>1225.8338499492493</v>
      </c>
      <c r="P37" s="1" cm="1">
        <f t="array" aca="1" ref="P37" ca="1">_xll.RiskUniform(Variables!J$19,Variables!L$19)</f>
        <v>17.239187536874937</v>
      </c>
      <c r="Q37" s="18">
        <f t="shared" ca="1" si="9"/>
        <v>1243.0730374861241</v>
      </c>
      <c r="R37" s="17" cm="1">
        <f t="array" aca="1" ref="R37" ca="1">IF(A37&lt;=(FLOOR(INT(Variables!D$10) / _xll.RiskSimtable(Variables!D$13:D$14), 1)*_xll.RiskSimtable(Variables!D$13:D$14)),IF(R36=_xll.RiskSimtable(Variables!D$13:D$14),1,R36+1),"")</f>
        <v>8</v>
      </c>
      <c r="S37" s="22">
        <f t="shared" ca="1" si="10"/>
        <v>0</v>
      </c>
      <c r="T37" s="1">
        <f t="shared" ca="1" si="11"/>
        <v>1243.0730374861241</v>
      </c>
      <c r="U37" s="1" cm="1">
        <f t="array" aca="1" ref="U37" ca="1">IF(R37&lt;&gt;"",INDEX(T37:T144, MATCH(_xll.RiskSimtable(Variables!D$13:D$14),R37:R144,0))-T37,"")</f>
        <v>0</v>
      </c>
      <c r="V37" s="1" cm="1">
        <f t="array" aca="1" ref="V37" ca="1">IF(R37&lt;&gt;"",IF(MOD(R37,_xll.RiskSimtable(Variables!D$13:D$14))=0,Variables!D$15,0),"")</f>
        <v>120</v>
      </c>
      <c r="W37" s="1" cm="1">
        <f t="array" aca="1" ref="W37" ca="1">IF(R37&lt;&gt;"",IF(R37=_xll.RiskSimtable(Variables!D$13:D$14),T37+V37,0),"")</f>
        <v>1363.0730374861241</v>
      </c>
      <c r="X37" s="18" cm="1">
        <f t="array" aca="1" ref="X37" ca="1">IF(R37&lt;&gt;"",INDEX(W37:W136,MATCH(_xll.RiskSimtable(Variables!D$13:D$14),R37:R136,0)),"")</f>
        <v>1363.0730374861241</v>
      </c>
      <c r="Y37" s="22">
        <f t="shared" ca="1" si="12"/>
        <v>258.7431869483471</v>
      </c>
      <c r="Z37" s="17" cm="1">
        <f t="array" aca="1" ref="Z37" ca="1">IF(R37&lt;&gt;"",IF(R37=1,_xll.RiskPert(Variables!J$21,Variables!K$21,Variables!L$21),0),"")</f>
        <v>0</v>
      </c>
      <c r="AA37" s="1">
        <f t="shared" ca="1" si="13"/>
        <v>1621.8162244344712</v>
      </c>
      <c r="AB37" s="1" cm="1">
        <f t="array" aca="1" ref="AB37" ca="1">IF(R37&lt;&gt;"",_xll.RiskUniform(Variables!J$23,Variables!L$23),"")</f>
        <v>28.909810213988102</v>
      </c>
      <c r="AC37" s="18">
        <f t="shared" ca="1" si="14"/>
        <v>1650.7260346484593</v>
      </c>
      <c r="AD37" s="24">
        <f ca="1">IF(R37&lt;&gt;"",IF(AC37&lt;Variables!D$9,AC37-C37,0),"")</f>
        <v>959.05071534213789</v>
      </c>
      <c r="AE37" s="26">
        <f ca="1">IF(R37&lt;&gt;"",IF(AC37&lt;Variables!D$9,D37,0),"")</f>
        <v>319.7796234873615</v>
      </c>
      <c r="AF37" s="26">
        <f ca="1">IF(R37&lt;&gt;"",IF(AC37&lt;Variables!D$9,I37,0),"")</f>
        <v>0</v>
      </c>
      <c r="AG37" s="26">
        <f ca="1">IF(R37&lt;&gt;"",IF(AC37&lt;Variables!D$9,M37,0),"")</f>
        <v>67.009012612011247</v>
      </c>
      <c r="AH37" s="26">
        <f ca="1">IF(R37&lt;&gt;"",IF(AC37&lt;Variables!D$9,S37,0),"")</f>
        <v>0</v>
      </c>
      <c r="AI37" s="26">
        <f ca="1">IF(R37&lt;&gt;"",IF(AC37&lt;Variables!D$9,Y37,0),"")</f>
        <v>258.7431869483471</v>
      </c>
      <c r="AJ37" s="26">
        <f t="shared" ca="1" si="15"/>
        <v>645.53182304771985</v>
      </c>
      <c r="AK37" s="26">
        <f t="shared" ca="1" si="16"/>
        <v>15.984178589035631</v>
      </c>
      <c r="AL37" s="26">
        <f t="shared" ca="1" si="17"/>
        <v>1</v>
      </c>
      <c r="AM37" s="4">
        <f ca="1">IF(AND(R37&lt;"",AC37&lt;Variables!D$9),AC37/(7*24*60),"")</f>
        <v>0.16376250343734716</v>
      </c>
      <c r="AN37" s="11">
        <f t="shared" ca="1" si="18"/>
        <v>1</v>
      </c>
      <c r="AO37" s="24" cm="1">
        <f t="array" aca="1" ref="AO37" ca="1">IF(R37&lt;&gt;"",_xll.RiskBinomial(1,Variables!D$16/100),0)</f>
        <v>0</v>
      </c>
    </row>
    <row r="38" spans="1:41" x14ac:dyDescent="0.35">
      <c r="A38" s="12">
        <v>9</v>
      </c>
      <c r="B38" s="17" cm="1">
        <f t="array" aca="1" ref="B38" ca="1">_xll.RiskExpon(Variables!M$8)</f>
        <v>219.54394719623278</v>
      </c>
      <c r="C38" s="18">
        <f t="shared" ca="1" si="0"/>
        <v>911.21926650255421</v>
      </c>
      <c r="D38" s="22">
        <f t="shared" ca="1" si="1"/>
        <v>202.2991822240491</v>
      </c>
      <c r="E38" s="17" cm="1">
        <f t="array" aca="1" ref="E38" ca="1">_xll.RiskPert(Variables!J$10,Variables!K$10,Variables!L$10)</f>
        <v>44.43239162857995</v>
      </c>
      <c r="F38" s="1">
        <f t="shared" ca="1" si="2"/>
        <v>1113.5184487266033</v>
      </c>
      <c r="G38" s="1" cm="1">
        <f t="array" aca="1" ref="G38" ca="1">_xll.RiskUniform(Variables!J$12,Variables!L$12)</f>
        <v>54.249126493178693</v>
      </c>
      <c r="H38" s="18">
        <f t="shared" ca="1" si="3"/>
        <v>1167.767575219782</v>
      </c>
      <c r="I38" s="22">
        <f t="shared" ca="1" si="4"/>
        <v>0</v>
      </c>
      <c r="J38" s="17">
        <f t="shared" ca="1" si="5"/>
        <v>1167.767575219782</v>
      </c>
      <c r="K38" s="1" cm="1">
        <f t="array" aca="1" ref="K38" ca="1">_xll.RiskWeibull(Variables!J$14,Variables!K$14)</f>
        <v>83.074821574456749</v>
      </c>
      <c r="L38" s="18">
        <f t="shared" ca="1" si="6"/>
        <v>1250.8423967942388</v>
      </c>
      <c r="M38" s="22">
        <f t="shared" ca="1" si="7"/>
        <v>87.020721553895555</v>
      </c>
      <c r="N38" s="17" cm="1">
        <f t="array" aca="1" ref="N38" ca="1">_xll.RiskGamma(_xll.RiskSimtable(Variables!J$16:J$17),1/Variables!L$16)</f>
        <v>87.020721553895456</v>
      </c>
      <c r="O38" s="1">
        <f t="shared" ca="1" si="8"/>
        <v>1337.8631183481343</v>
      </c>
      <c r="P38" s="1" cm="1">
        <f t="array" aca="1" ref="P38" ca="1">_xll.RiskUniform(Variables!J$19,Variables!L$19)</f>
        <v>19.395910174495356</v>
      </c>
      <c r="Q38" s="18">
        <f t="shared" ca="1" si="9"/>
        <v>1357.2590285226297</v>
      </c>
      <c r="R38" s="17" cm="1">
        <f t="array" aca="1" ref="R38" ca="1">IF(A38&lt;=(FLOOR(INT(Variables!D$10) / _xll.RiskSimtable(Variables!D$13:D$14), 1)*_xll.RiskSimtable(Variables!D$13:D$14)),IF(R37=_xll.RiskSimtable(Variables!D$13:D$14),1,R37+1),"")</f>
        <v>1</v>
      </c>
      <c r="S38" s="22">
        <f t="shared" ca="1" si="10"/>
        <v>795.98865495199288</v>
      </c>
      <c r="T38" s="1">
        <f t="shared" ca="1" si="11"/>
        <v>1363.0730374861241</v>
      </c>
      <c r="U38" s="1" cm="1">
        <f t="array" aca="1" ref="U38" ca="1">IF(R38&lt;&gt;"",INDEX(T38:T145, MATCH(_xll.RiskSimtable(Variables!D$13:D$14),R38:R145,0))-T38,"")</f>
        <v>790.17464598849847</v>
      </c>
      <c r="V38" s="1" cm="1">
        <f t="array" aca="1" ref="V38" ca="1">IF(R38&lt;&gt;"",IF(MOD(R38,_xll.RiskSimtable(Variables!D$13:D$14))=0,Variables!D$15,0),"")</f>
        <v>0</v>
      </c>
      <c r="W38" s="1" cm="1">
        <f t="array" aca="1" ref="W38" ca="1">IF(R38&lt;&gt;"",IF(R38=_xll.RiskSimtable(Variables!D$13:D$14),T38+V38,0),"")</f>
        <v>0</v>
      </c>
      <c r="X38" s="18" cm="1">
        <f t="array" aca="1" ref="X38" ca="1">IF(R38&lt;&gt;"",INDEX(W38:W137,MATCH(_xll.RiskSimtable(Variables!D$13:D$14),R38:R137,0)),"")</f>
        <v>2273.2476834746226</v>
      </c>
      <c r="Y38" s="22">
        <f t="shared" ca="1" si="12"/>
        <v>94.834119996876325</v>
      </c>
      <c r="Z38" s="17" cm="1">
        <f t="array" aca="1" ref="Z38" ca="1">IF(R38&lt;&gt;"",IF(R38=1,_xll.RiskPert(Variables!J$21,Variables!K$21,Variables!L$21),0),"")</f>
        <v>94.834119996876453</v>
      </c>
      <c r="AA38" s="1">
        <f t="shared" ca="1" si="13"/>
        <v>2368.0818034714989</v>
      </c>
      <c r="AB38" s="1" cm="1">
        <f t="array" aca="1" ref="AB38" ca="1">IF(R38&lt;&gt;"",_xll.RiskUniform(Variables!J$23,Variables!L$23),"")</f>
        <v>21.434663656921995</v>
      </c>
      <c r="AC38" s="18">
        <f t="shared" ca="1" si="14"/>
        <v>2389.516467128421</v>
      </c>
      <c r="AD38" s="24">
        <f ca="1">IF(R38&lt;&gt;"",IF(AC38&lt;Variables!D$9,AC38-C38,0),"")</f>
        <v>1478.2972006258669</v>
      </c>
      <c r="AE38" s="26">
        <f ca="1">IF(R38&lt;&gt;"",IF(AC38&lt;Variables!D$9,D38,0),"")</f>
        <v>202.2991822240491</v>
      </c>
      <c r="AF38" s="26">
        <f ca="1">IF(R38&lt;&gt;"",IF(AC38&lt;Variables!D$9,I38,0),"")</f>
        <v>0</v>
      </c>
      <c r="AG38" s="26">
        <f ca="1">IF(R38&lt;&gt;"",IF(AC38&lt;Variables!D$9,M38,0),"")</f>
        <v>87.020721553895555</v>
      </c>
      <c r="AH38" s="26">
        <f ca="1">IF(R38&lt;&gt;"",IF(AC38&lt;Variables!D$9,S38,0),"")</f>
        <v>795.98865495199288</v>
      </c>
      <c r="AI38" s="26">
        <f ca="1">IF(R38&lt;&gt;"",IF(AC38&lt;Variables!D$9,Y38,0),"")</f>
        <v>94.834119996876325</v>
      </c>
      <c r="AJ38" s="26">
        <f t="shared" ca="1" si="15"/>
        <v>1180.1426787268138</v>
      </c>
      <c r="AK38" s="26">
        <f t="shared" ca="1" si="16"/>
        <v>24.638286677097781</v>
      </c>
      <c r="AL38" s="26">
        <f t="shared" ca="1" si="17"/>
        <v>0</v>
      </c>
      <c r="AM38" s="4">
        <f ca="1">IF(AND(R38&lt;"",AC38&lt;Variables!D$9),AC38/(7*24*60),"")</f>
        <v>0.23705520507226399</v>
      </c>
      <c r="AN38" s="11">
        <f t="shared" ca="1" si="18"/>
        <v>1</v>
      </c>
      <c r="AO38" s="24" cm="1">
        <f t="array" aca="1" ref="AO38" ca="1">IF(R38&lt;&gt;"",_xll.RiskBinomial(1,Variables!D$16/100),0)</f>
        <v>0</v>
      </c>
    </row>
    <row r="39" spans="1:41" x14ac:dyDescent="0.35">
      <c r="A39" s="12">
        <v>10</v>
      </c>
      <c r="B39" s="17" cm="1">
        <f t="array" aca="1" ref="B39" ca="1">_xll.RiskExpon(Variables!M$8)</f>
        <v>78.184677469311808</v>
      </c>
      <c r="C39" s="18">
        <f t="shared" ca="1" si="0"/>
        <v>989.40394397186606</v>
      </c>
      <c r="D39" s="22">
        <f t="shared" ca="1" si="1"/>
        <v>229.14867896938017</v>
      </c>
      <c r="E39" s="17" cm="1">
        <f t="array" aca="1" ref="E39" ca="1">_xll.RiskPert(Variables!J$10,Variables!K$10,Variables!L$10)</f>
        <v>50.785047721464274</v>
      </c>
      <c r="F39" s="1">
        <f t="shared" ca="1" si="2"/>
        <v>1218.5526229412462</v>
      </c>
      <c r="G39" s="1" cm="1">
        <f t="array" aca="1" ref="G39" ca="1">_xll.RiskUniform(Variables!J$12,Variables!L$12)</f>
        <v>56.165603428076203</v>
      </c>
      <c r="H39" s="18">
        <f t="shared" ca="1" si="3"/>
        <v>1274.7182263693223</v>
      </c>
      <c r="I39" s="22">
        <f t="shared" ca="1" si="4"/>
        <v>0</v>
      </c>
      <c r="J39" s="17">
        <f t="shared" ca="1" si="5"/>
        <v>1274.7182263693223</v>
      </c>
      <c r="K39" s="1" cm="1">
        <f t="array" aca="1" ref="K39" ca="1">_xll.RiskWeibull(Variables!J$14,Variables!K$14)</f>
        <v>95.467007896486351</v>
      </c>
      <c r="L39" s="18">
        <f t="shared" ca="1" si="6"/>
        <v>1370.1852342658087</v>
      </c>
      <c r="M39" s="22">
        <f t="shared" ca="1" si="7"/>
        <v>102.11177574970634</v>
      </c>
      <c r="N39" s="17" cm="1">
        <f t="array" aca="1" ref="N39" ca="1">_xll.RiskGamma(_xll.RiskSimtable(Variables!J$16:J$17),1/Variables!L$16)</f>
        <v>102.11177574970641</v>
      </c>
      <c r="O39" s="1">
        <f t="shared" ca="1" si="8"/>
        <v>1472.2970100155151</v>
      </c>
      <c r="P39" s="1" cm="1">
        <f t="array" aca="1" ref="P39" ca="1">_xll.RiskUniform(Variables!J$19,Variables!L$19)</f>
        <v>19.884986616441001</v>
      </c>
      <c r="Q39" s="18">
        <f t="shared" ca="1" si="9"/>
        <v>1492.1819966319561</v>
      </c>
      <c r="R39" s="17" cm="1">
        <f t="array" aca="1" ref="R39" ca="1">IF(A39&lt;=(FLOOR(INT(Variables!D$10) / _xll.RiskSimtable(Variables!D$13:D$14), 1)*_xll.RiskSimtable(Variables!D$13:D$14)),IF(R38=_xll.RiskSimtable(Variables!D$13:D$14),1,R38+1),"")</f>
        <v>2</v>
      </c>
      <c r="S39" s="22">
        <f t="shared" ca="1" si="10"/>
        <v>661.06568684266654</v>
      </c>
      <c r="T39" s="1">
        <f t="shared" ca="1" si="11"/>
        <v>1492.1819966319561</v>
      </c>
      <c r="U39" s="1" cm="1">
        <f t="array" aca="1" ref="U39" ca="1">IF(R39&lt;&gt;"",INDEX(T39:T146, MATCH(_xll.RiskSimtable(Variables!D$13:D$14),R39:R146,0))-T39,"")</f>
        <v>661.06568684266654</v>
      </c>
      <c r="V39" s="1" cm="1">
        <f t="array" aca="1" ref="V39" ca="1">IF(R39&lt;&gt;"",IF(MOD(R39,_xll.RiskSimtable(Variables!D$13:D$14))=0,Variables!D$15,0),"")</f>
        <v>0</v>
      </c>
      <c r="W39" s="1" cm="1">
        <f t="array" aca="1" ref="W39" ca="1">IF(R39&lt;&gt;"",IF(R39=_xll.RiskSimtable(Variables!D$13:D$14),T39+V39,0),"")</f>
        <v>0</v>
      </c>
      <c r="X39" s="18" cm="1">
        <f t="array" aca="1" ref="X39" ca="1">IF(R39&lt;&gt;"",INDEX(W39:W138,MATCH(_xll.RiskSimtable(Variables!D$13:D$14),R39:R138,0)),"")</f>
        <v>2273.2476834746226</v>
      </c>
      <c r="Y39" s="22">
        <f t="shared" ca="1" si="12"/>
        <v>116.26878365379844</v>
      </c>
      <c r="Z39" s="17" cm="1">
        <f t="array" aca="1" ref="Z39" ca="1">IF(R39&lt;&gt;"",IF(R39=1,_xll.RiskPert(Variables!J$21,Variables!K$21,Variables!L$21),0),"")</f>
        <v>0</v>
      </c>
      <c r="AA39" s="1">
        <f t="shared" ca="1" si="13"/>
        <v>2389.516467128421</v>
      </c>
      <c r="AB39" s="1" cm="1">
        <f t="array" aca="1" ref="AB39" ca="1">IF(R39&lt;&gt;"",_xll.RiskUniform(Variables!J$23,Variables!L$23),"")</f>
        <v>27.237755441052375</v>
      </c>
      <c r="AC39" s="18">
        <f t="shared" ca="1" si="14"/>
        <v>2416.7542225694733</v>
      </c>
      <c r="AD39" s="24">
        <f ca="1">IF(R39&lt;&gt;"",IF(AC39&lt;Variables!D$9,AC39-C39,0),"")</f>
        <v>1427.3502785976073</v>
      </c>
      <c r="AE39" s="26">
        <f ca="1">IF(R39&lt;&gt;"",IF(AC39&lt;Variables!D$9,D39,0),"")</f>
        <v>229.14867896938017</v>
      </c>
      <c r="AF39" s="26">
        <f ca="1">IF(R39&lt;&gt;"",IF(AC39&lt;Variables!D$9,I39,0),"")</f>
        <v>0</v>
      </c>
      <c r="AG39" s="26">
        <f ca="1">IF(R39&lt;&gt;"",IF(AC39&lt;Variables!D$9,M39,0),"")</f>
        <v>102.11177574970634</v>
      </c>
      <c r="AH39" s="26">
        <f ca="1">IF(R39&lt;&gt;"",IF(AC39&lt;Variables!D$9,S39,0),"")</f>
        <v>661.06568684266654</v>
      </c>
      <c r="AI39" s="26">
        <f ca="1">IF(R39&lt;&gt;"",IF(AC39&lt;Variables!D$9,Y39,0),"")</f>
        <v>116.26878365379844</v>
      </c>
      <c r="AJ39" s="26">
        <f t="shared" ca="1" si="15"/>
        <v>1108.5949252155515</v>
      </c>
      <c r="AK39" s="26">
        <f t="shared" ca="1" si="16"/>
        <v>23.789171309960121</v>
      </c>
      <c r="AL39" s="26">
        <f t="shared" ca="1" si="17"/>
        <v>1</v>
      </c>
      <c r="AM39" s="4">
        <f ca="1">IF(AND(R39&lt;"",AC39&lt;Variables!D$9),AC39/(7*24*60),"")</f>
        <v>0.23975736335014616</v>
      </c>
      <c r="AN39" s="11">
        <f t="shared" ca="1" si="18"/>
        <v>1</v>
      </c>
      <c r="AO39" s="24" cm="1">
        <f t="array" aca="1" ref="AO39" ca="1">IF(R39&lt;&gt;"",_xll.RiskBinomial(1,Variables!D$16/100),0)</f>
        <v>0</v>
      </c>
    </row>
    <row r="40" spans="1:41" x14ac:dyDescent="0.35">
      <c r="A40" s="12">
        <v>11</v>
      </c>
      <c r="B40" s="17" cm="1">
        <f t="array" aca="1" ref="B40" ca="1">_xll.RiskExpon(Variables!M$8)</f>
        <v>106.15049690668428</v>
      </c>
      <c r="C40" s="18">
        <f t="shared" ca="1" si="0"/>
        <v>1095.5544408785504</v>
      </c>
      <c r="D40" s="22">
        <f t="shared" ca="1" si="1"/>
        <v>225.60521068230014</v>
      </c>
      <c r="E40" s="17" cm="1">
        <f t="array" aca="1" ref="E40" ca="1">_xll.RiskPert(Variables!J$10,Variables!K$10,Variables!L$10)</f>
        <v>46.441425191528097</v>
      </c>
      <c r="F40" s="1">
        <f t="shared" ca="1" si="2"/>
        <v>1321.1596515608505</v>
      </c>
      <c r="G40" s="1" cm="1">
        <f t="array" aca="1" ref="G40" ca="1">_xll.RiskUniform(Variables!J$12,Variables!L$12)</f>
        <v>50.343990924127226</v>
      </c>
      <c r="H40" s="18">
        <f t="shared" ca="1" si="3"/>
        <v>1371.5036424849777</v>
      </c>
      <c r="I40" s="22">
        <f t="shared" ca="1" si="4"/>
        <v>0</v>
      </c>
      <c r="J40" s="17">
        <f t="shared" ca="1" si="5"/>
        <v>1371.5036424849777</v>
      </c>
      <c r="K40" s="1" cm="1">
        <f t="array" aca="1" ref="K40" ca="1">_xll.RiskWeibull(Variables!J$14,Variables!K$14)</f>
        <v>105.95239022245289</v>
      </c>
      <c r="L40" s="18">
        <f t="shared" ca="1" si="6"/>
        <v>1477.4560327074305</v>
      </c>
      <c r="M40" s="22">
        <f t="shared" ca="1" si="7"/>
        <v>130.15890660883338</v>
      </c>
      <c r="N40" s="17" cm="1">
        <f t="array" aca="1" ref="N40" ca="1">_xll.RiskGamma(_xll.RiskSimtable(Variables!J$16:J$17),1/Variables!L$16)</f>
        <v>130.15890660883343</v>
      </c>
      <c r="O40" s="1">
        <f t="shared" ca="1" si="8"/>
        <v>1607.6149393162639</v>
      </c>
      <c r="P40" s="1" cm="1">
        <f t="array" aca="1" ref="P40" ca="1">_xll.RiskUniform(Variables!J$19,Variables!L$19)</f>
        <v>16.796292221746942</v>
      </c>
      <c r="Q40" s="18">
        <f t="shared" ca="1" si="9"/>
        <v>1624.4112315380107</v>
      </c>
      <c r="R40" s="17" cm="1">
        <f t="array" aca="1" ref="R40" ca="1">IF(A40&lt;=(FLOOR(INT(Variables!D$10) / _xll.RiskSimtable(Variables!D$13:D$14), 1)*_xll.RiskSimtable(Variables!D$13:D$14)),IF(R39=_xll.RiskSimtable(Variables!D$13:D$14),1,R39+1),"")</f>
        <v>3</v>
      </c>
      <c r="S40" s="22">
        <f t="shared" ca="1" si="10"/>
        <v>528.83645193661187</v>
      </c>
      <c r="T40" s="1">
        <f t="shared" ca="1" si="11"/>
        <v>1624.4112315380107</v>
      </c>
      <c r="U40" s="1" cm="1">
        <f t="array" aca="1" ref="U40" ca="1">IF(R40&lt;&gt;"",INDEX(T40:T147, MATCH(_xll.RiskSimtable(Variables!D$13:D$14),R40:R147,0))-T40,"")</f>
        <v>528.83645193661187</v>
      </c>
      <c r="V40" s="1" cm="1">
        <f t="array" aca="1" ref="V40" ca="1">IF(R40&lt;&gt;"",IF(MOD(R40,_xll.RiskSimtable(Variables!D$13:D$14))=0,Variables!D$15,0),"")</f>
        <v>0</v>
      </c>
      <c r="W40" s="1" cm="1">
        <f t="array" aca="1" ref="W40" ca="1">IF(R40&lt;&gt;"",IF(R40=_xll.RiskSimtable(Variables!D$13:D$14),T40+V40,0),"")</f>
        <v>0</v>
      </c>
      <c r="X40" s="18" cm="1">
        <f t="array" aca="1" ref="X40" ca="1">IF(R40&lt;&gt;"",INDEX(W40:W139,MATCH(_xll.RiskSimtable(Variables!D$13:D$14),R40:R139,0)),"")</f>
        <v>2273.2476834746226</v>
      </c>
      <c r="Y40" s="22">
        <f t="shared" ca="1" si="12"/>
        <v>143.50653909485072</v>
      </c>
      <c r="Z40" s="17" cm="1">
        <f t="array" aca="1" ref="Z40" ca="1">IF(R40&lt;&gt;"",IF(R40=1,_xll.RiskPert(Variables!J$21,Variables!K$21,Variables!L$21),0),"")</f>
        <v>0</v>
      </c>
      <c r="AA40" s="1">
        <f t="shared" ca="1" si="13"/>
        <v>2416.7542225694733</v>
      </c>
      <c r="AB40" s="1" cm="1">
        <f t="array" aca="1" ref="AB40" ca="1">IF(R40&lt;&gt;"",_xll.RiskUniform(Variables!J$23,Variables!L$23),"")</f>
        <v>28.388614129341089</v>
      </c>
      <c r="AC40" s="18">
        <f t="shared" ca="1" si="14"/>
        <v>2445.1428366988143</v>
      </c>
      <c r="AD40" s="24">
        <f ca="1">IF(R40&lt;&gt;"",IF(AC40&lt;Variables!D$9,AC40-C40,0),"")</f>
        <v>1349.5883958202639</v>
      </c>
      <c r="AE40" s="26">
        <f ca="1">IF(R40&lt;&gt;"",IF(AC40&lt;Variables!D$9,D40,0),"")</f>
        <v>225.60521068230014</v>
      </c>
      <c r="AF40" s="26">
        <f ca="1">IF(R40&lt;&gt;"",IF(AC40&lt;Variables!D$9,I40,0),"")</f>
        <v>0</v>
      </c>
      <c r="AG40" s="26">
        <f ca="1">IF(R40&lt;&gt;"",IF(AC40&lt;Variables!D$9,M40,0),"")</f>
        <v>130.15890660883338</v>
      </c>
      <c r="AH40" s="26">
        <f ca="1">IF(R40&lt;&gt;"",IF(AC40&lt;Variables!D$9,S40,0),"")</f>
        <v>528.83645193661187</v>
      </c>
      <c r="AI40" s="26">
        <f ca="1">IF(R40&lt;&gt;"",IF(AC40&lt;Variables!D$9,Y40,0),"")</f>
        <v>143.50653909485072</v>
      </c>
      <c r="AJ40" s="26">
        <f t="shared" ca="1" si="15"/>
        <v>1028.1071083225961</v>
      </c>
      <c r="AK40" s="26">
        <f t="shared" ca="1" si="16"/>
        <v>22.493139930337733</v>
      </c>
      <c r="AL40" s="26">
        <f t="shared" ca="1" si="17"/>
        <v>1</v>
      </c>
      <c r="AM40" s="4">
        <f ca="1">IF(AND(R40&lt;"",AC40&lt;Variables!D$9),AC40/(7*24*60),"")</f>
        <v>0.24257369411694588</v>
      </c>
      <c r="AN40" s="11">
        <f t="shared" ca="1" si="18"/>
        <v>1</v>
      </c>
      <c r="AO40" s="24" cm="1">
        <f t="array" aca="1" ref="AO40" ca="1">IF(R40&lt;&gt;"",_xll.RiskBinomial(1,Variables!D$16/100),0)</f>
        <v>0</v>
      </c>
    </row>
    <row r="41" spans="1:41" x14ac:dyDescent="0.35">
      <c r="A41" s="12">
        <v>12</v>
      </c>
      <c r="B41" s="17" cm="1">
        <f t="array" aca="1" ref="B41" ca="1">_xll.RiskExpon(Variables!M$8)</f>
        <v>31.270922524245883</v>
      </c>
      <c r="C41" s="18">
        <f t="shared" ca="1" si="0"/>
        <v>1126.8253634027963</v>
      </c>
      <c r="D41" s="22">
        <f t="shared" ca="1" si="1"/>
        <v>292.98742662101245</v>
      </c>
      <c r="E41" s="17" cm="1">
        <f t="array" aca="1" ref="E41" ca="1">_xll.RiskPert(Variables!J$10,Variables!K$10,Variables!L$10)</f>
        <v>48.309147538831013</v>
      </c>
      <c r="F41" s="1">
        <f t="shared" ca="1" si="2"/>
        <v>1419.8127900238087</v>
      </c>
      <c r="G41" s="1" cm="1">
        <f t="array" aca="1" ref="G41" ca="1">_xll.RiskUniform(Variables!J$12,Variables!L$12)</f>
        <v>50.046843900067074</v>
      </c>
      <c r="H41" s="18">
        <f t="shared" ca="1" si="3"/>
        <v>1469.8596339238757</v>
      </c>
      <c r="I41" s="22">
        <f t="shared" ca="1" si="4"/>
        <v>0</v>
      </c>
      <c r="J41" s="17">
        <f t="shared" ca="1" si="5"/>
        <v>1469.8596339238757</v>
      </c>
      <c r="K41" s="1" cm="1">
        <f t="array" aca="1" ref="K41" ca="1">_xll.RiskWeibull(Variables!J$14,Variables!K$14)</f>
        <v>75.798175054824043</v>
      </c>
      <c r="L41" s="18">
        <f t="shared" ca="1" si="6"/>
        <v>1545.6578089786997</v>
      </c>
      <c r="M41" s="22">
        <f t="shared" ca="1" si="7"/>
        <v>86.71362043244585</v>
      </c>
      <c r="N41" s="17" cm="1">
        <f t="array" aca="1" ref="N41" ca="1">_xll.RiskGamma(_xll.RiskSimtable(Variables!J$16:J$17),1/Variables!L$16)</f>
        <v>86.713620432445865</v>
      </c>
      <c r="O41" s="1">
        <f t="shared" ca="1" si="8"/>
        <v>1632.3714294111455</v>
      </c>
      <c r="P41" s="1" cm="1">
        <f t="array" aca="1" ref="P41" ca="1">_xll.RiskUniform(Variables!J$19,Variables!L$19)</f>
        <v>19.834961262789854</v>
      </c>
      <c r="Q41" s="18">
        <f t="shared" ca="1" si="9"/>
        <v>1652.2063906739354</v>
      </c>
      <c r="R41" s="17" cm="1">
        <f t="array" aca="1" ref="R41" ca="1">IF(A41&lt;=(FLOOR(INT(Variables!D$10) / _xll.RiskSimtable(Variables!D$13:D$14), 1)*_xll.RiskSimtable(Variables!D$13:D$14)),IF(R40=_xll.RiskSimtable(Variables!D$13:D$14),1,R40+1),"")</f>
        <v>4</v>
      </c>
      <c r="S41" s="22">
        <f t="shared" ca="1" si="10"/>
        <v>501.04129280068719</v>
      </c>
      <c r="T41" s="1">
        <f t="shared" ca="1" si="11"/>
        <v>1652.2063906739354</v>
      </c>
      <c r="U41" s="1" cm="1">
        <f t="array" aca="1" ref="U41" ca="1">IF(R41&lt;&gt;"",INDEX(T41:T148, MATCH(_xll.RiskSimtable(Variables!D$13:D$14),R41:R148,0))-T41,"")</f>
        <v>501.04129280068719</v>
      </c>
      <c r="V41" s="1" cm="1">
        <f t="array" aca="1" ref="V41" ca="1">IF(R41&lt;&gt;"",IF(MOD(R41,_xll.RiskSimtable(Variables!D$13:D$14))=0,Variables!D$15,0),"")</f>
        <v>0</v>
      </c>
      <c r="W41" s="1" cm="1">
        <f t="array" aca="1" ref="W41" ca="1">IF(R41&lt;&gt;"",IF(R41=_xll.RiskSimtable(Variables!D$13:D$14),T41+V41,0),"")</f>
        <v>0</v>
      </c>
      <c r="X41" s="18" cm="1">
        <f t="array" aca="1" ref="X41" ca="1">IF(R41&lt;&gt;"",INDEX(W41:W140,MATCH(_xll.RiskSimtable(Variables!D$13:D$14),R41:R140,0)),"")</f>
        <v>2273.2476834746226</v>
      </c>
      <c r="Y41" s="22">
        <f t="shared" ca="1" si="12"/>
        <v>171.89515322419174</v>
      </c>
      <c r="Z41" s="17" cm="1">
        <f t="array" aca="1" ref="Z41" ca="1">IF(R41&lt;&gt;"",IF(R41=1,_xll.RiskPert(Variables!J$21,Variables!K$21,Variables!L$21),0),"")</f>
        <v>0</v>
      </c>
      <c r="AA41" s="1">
        <f t="shared" ca="1" si="13"/>
        <v>2445.1428366988143</v>
      </c>
      <c r="AB41" s="1" cm="1">
        <f t="array" aca="1" ref="AB41" ca="1">IF(R41&lt;&gt;"",_xll.RiskUniform(Variables!J$23,Variables!L$23),"")</f>
        <v>23.845764404677354</v>
      </c>
      <c r="AC41" s="18">
        <f t="shared" ca="1" si="14"/>
        <v>2468.9886011034919</v>
      </c>
      <c r="AD41" s="24">
        <f ca="1">IF(R41&lt;&gt;"",IF(AC41&lt;Variables!D$9,AC41-C41,0),"")</f>
        <v>1342.1632377006956</v>
      </c>
      <c r="AE41" s="26">
        <f ca="1">IF(R41&lt;&gt;"",IF(AC41&lt;Variables!D$9,D41,0),"")</f>
        <v>292.98742662101245</v>
      </c>
      <c r="AF41" s="26">
        <f ca="1">IF(R41&lt;&gt;"",IF(AC41&lt;Variables!D$9,I41,0),"")</f>
        <v>0</v>
      </c>
      <c r="AG41" s="26">
        <f ca="1">IF(R41&lt;&gt;"",IF(AC41&lt;Variables!D$9,M41,0),"")</f>
        <v>86.71362043244585</v>
      </c>
      <c r="AH41" s="26">
        <f ca="1">IF(R41&lt;&gt;"",IF(AC41&lt;Variables!D$9,S41,0),"")</f>
        <v>501.04129280068719</v>
      </c>
      <c r="AI41" s="26">
        <f ca="1">IF(R41&lt;&gt;"",IF(AC41&lt;Variables!D$9,Y41,0),"")</f>
        <v>171.89515322419174</v>
      </c>
      <c r="AJ41" s="26">
        <f t="shared" ca="1" si="15"/>
        <v>1052.6374930783372</v>
      </c>
      <c r="AK41" s="26">
        <f t="shared" ca="1" si="16"/>
        <v>22.369387295011595</v>
      </c>
      <c r="AL41" s="26">
        <f t="shared" ca="1" si="17"/>
        <v>1</v>
      </c>
      <c r="AM41" s="4">
        <f ca="1">IF(AND(R41&lt;"",AC41&lt;Variables!D$9),AC41/(7*24*60),"")</f>
        <v>0.24493934534756864</v>
      </c>
      <c r="AN41" s="11">
        <f t="shared" ca="1" si="18"/>
        <v>1</v>
      </c>
      <c r="AO41" s="24" cm="1">
        <f t="array" aca="1" ref="AO41" ca="1">IF(R41&lt;&gt;"",_xll.RiskBinomial(1,Variables!D$16/100),0)</f>
        <v>0</v>
      </c>
    </row>
    <row r="42" spans="1:41" x14ac:dyDescent="0.35">
      <c r="A42" s="12">
        <v>13</v>
      </c>
      <c r="B42" s="17" cm="1">
        <f t="array" aca="1" ref="B42" ca="1">_xll.RiskExpon(Variables!M$8)</f>
        <v>174.91010791011445</v>
      </c>
      <c r="C42" s="18">
        <f t="shared" ca="1" si="0"/>
        <v>1301.7354713129107</v>
      </c>
      <c r="D42" s="22">
        <f t="shared" ca="1" si="1"/>
        <v>212.18923037660352</v>
      </c>
      <c r="E42" s="17" cm="1">
        <f t="array" aca="1" ref="E42" ca="1">_xll.RiskPert(Variables!J$10,Variables!K$10,Variables!L$10)</f>
        <v>44.065067765638602</v>
      </c>
      <c r="F42" s="1">
        <f t="shared" ca="1" si="2"/>
        <v>1513.9247016895142</v>
      </c>
      <c r="G42" s="1" cm="1">
        <f t="array" aca="1" ref="G42" ca="1">_xll.RiskUniform(Variables!J$12,Variables!L$12)</f>
        <v>66.051179027075023</v>
      </c>
      <c r="H42" s="18">
        <f t="shared" ca="1" si="3"/>
        <v>1579.9758807165892</v>
      </c>
      <c r="I42" s="22">
        <f t="shared" ca="1" si="4"/>
        <v>0</v>
      </c>
      <c r="J42" s="17">
        <f t="shared" ca="1" si="5"/>
        <v>1579.9758807165892</v>
      </c>
      <c r="K42" s="1" cm="1">
        <f t="array" aca="1" ref="K42" ca="1">_xll.RiskWeibull(Variables!J$14,Variables!K$14)</f>
        <v>86.661304846994867</v>
      </c>
      <c r="L42" s="18">
        <f t="shared" ca="1" si="6"/>
        <v>1666.6371855635841</v>
      </c>
      <c r="M42" s="22">
        <f t="shared" ca="1" si="7"/>
        <v>88.450221047912919</v>
      </c>
      <c r="N42" s="17" cm="1">
        <f t="array" aca="1" ref="N42" ca="1">_xll.RiskGamma(_xll.RiskSimtable(Variables!J$16:J$17),1/Variables!L$16)</f>
        <v>88.450221047912905</v>
      </c>
      <c r="O42" s="1">
        <f t="shared" ca="1" si="8"/>
        <v>1755.087406611497</v>
      </c>
      <c r="P42" s="1" cm="1">
        <f t="array" aca="1" ref="P42" ca="1">_xll.RiskUniform(Variables!J$19,Variables!L$19)</f>
        <v>20.966673885201025</v>
      </c>
      <c r="Q42" s="18">
        <f t="shared" ca="1" si="9"/>
        <v>1776.0540804966981</v>
      </c>
      <c r="R42" s="17" cm="1">
        <f t="array" aca="1" ref="R42" ca="1">IF(A42&lt;=(FLOOR(INT(Variables!D$10) / _xll.RiskSimtable(Variables!D$13:D$14), 1)*_xll.RiskSimtable(Variables!D$13:D$14)),IF(R41=_xll.RiskSimtable(Variables!D$13:D$14),1,R41+1),"")</f>
        <v>5</v>
      </c>
      <c r="S42" s="22">
        <f t="shared" ca="1" si="10"/>
        <v>377.19360297792446</v>
      </c>
      <c r="T42" s="1">
        <f t="shared" ca="1" si="11"/>
        <v>1776.0540804966981</v>
      </c>
      <c r="U42" s="1" cm="1">
        <f t="array" aca="1" ref="U42" ca="1">IF(R42&lt;&gt;"",INDEX(T42:T149, MATCH(_xll.RiskSimtable(Variables!D$13:D$14),R42:R149,0))-T42,"")</f>
        <v>377.19360297792446</v>
      </c>
      <c r="V42" s="1" cm="1">
        <f t="array" aca="1" ref="V42" ca="1">IF(R42&lt;&gt;"",IF(MOD(R42,_xll.RiskSimtable(Variables!D$13:D$14))=0,Variables!D$15,0),"")</f>
        <v>0</v>
      </c>
      <c r="W42" s="1" cm="1">
        <f t="array" aca="1" ref="W42" ca="1">IF(R42&lt;&gt;"",IF(R42=_xll.RiskSimtable(Variables!D$13:D$14),T42+V42,0),"")</f>
        <v>0</v>
      </c>
      <c r="X42" s="18" cm="1">
        <f t="array" aca="1" ref="X42" ca="1">IF(R42&lt;&gt;"",INDEX(W42:W141,MATCH(_xll.RiskSimtable(Variables!D$13:D$14),R42:R141,0)),"")</f>
        <v>2273.2476834746226</v>
      </c>
      <c r="Y42" s="22">
        <f t="shared" ca="1" si="12"/>
        <v>195.74091762886928</v>
      </c>
      <c r="Z42" s="17" cm="1">
        <f t="array" aca="1" ref="Z42" ca="1">IF(R42&lt;&gt;"",IF(R42=1,_xll.RiskPert(Variables!J$21,Variables!K$21,Variables!L$21),0),"")</f>
        <v>0</v>
      </c>
      <c r="AA42" s="1">
        <f t="shared" ca="1" si="13"/>
        <v>2468.9886011034919</v>
      </c>
      <c r="AB42" s="1" cm="1">
        <f t="array" aca="1" ref="AB42" ca="1">IF(R42&lt;&gt;"",_xll.RiskUniform(Variables!J$23,Variables!L$23),"")</f>
        <v>25.820939141879197</v>
      </c>
      <c r="AC42" s="18">
        <f t="shared" ca="1" si="14"/>
        <v>2494.809540245371</v>
      </c>
      <c r="AD42" s="24">
        <f ca="1">IF(R42&lt;&gt;"",IF(AC42&lt;Variables!D$9,AC42-C42,0),"")</f>
        <v>1193.0740689324602</v>
      </c>
      <c r="AE42" s="26">
        <f ca="1">IF(R42&lt;&gt;"",IF(AC42&lt;Variables!D$9,D42,0),"")</f>
        <v>212.18923037660352</v>
      </c>
      <c r="AF42" s="26">
        <f ca="1">IF(R42&lt;&gt;"",IF(AC42&lt;Variables!D$9,I42,0),"")</f>
        <v>0</v>
      </c>
      <c r="AG42" s="26">
        <f ca="1">IF(R42&lt;&gt;"",IF(AC42&lt;Variables!D$9,M42,0),"")</f>
        <v>88.450221047912919</v>
      </c>
      <c r="AH42" s="26">
        <f ca="1">IF(R42&lt;&gt;"",IF(AC42&lt;Variables!D$9,S42,0),"")</f>
        <v>377.19360297792446</v>
      </c>
      <c r="AI42" s="26">
        <f ca="1">IF(R42&lt;&gt;"",IF(AC42&lt;Variables!D$9,Y42,0),"")</f>
        <v>195.74091762886928</v>
      </c>
      <c r="AJ42" s="26">
        <f t="shared" ca="1" si="15"/>
        <v>873.57397203131018</v>
      </c>
      <c r="AK42" s="26">
        <f t="shared" ca="1" si="16"/>
        <v>19.884567815541004</v>
      </c>
      <c r="AL42" s="26">
        <f t="shared" ca="1" si="17"/>
        <v>1</v>
      </c>
      <c r="AM42" s="4">
        <f ca="1">IF(AND(R42&lt;"",AC42&lt;Variables!D$9),AC42/(7*24*60),"")</f>
        <v>0.24750094645291379</v>
      </c>
      <c r="AN42" s="11">
        <f t="shared" ca="1" si="18"/>
        <v>1</v>
      </c>
      <c r="AO42" s="24" cm="1">
        <f t="array" aca="1" ref="AO42" ca="1">IF(R42&lt;&gt;"",_xll.RiskBinomial(1,Variables!D$16/100),0)</f>
        <v>0</v>
      </c>
    </row>
    <row r="43" spans="1:41" x14ac:dyDescent="0.35">
      <c r="A43" s="12">
        <v>14</v>
      </c>
      <c r="B43" s="17" cm="1">
        <f t="array" aca="1" ref="B43" ca="1">_xll.RiskExpon(Variables!M$8)</f>
        <v>28.045858085736175</v>
      </c>
      <c r="C43" s="18">
        <f t="shared" ca="1" si="0"/>
        <v>1329.7813293986469</v>
      </c>
      <c r="D43" s="22">
        <f t="shared" ca="1" si="1"/>
        <v>313.59436635173415</v>
      </c>
      <c r="E43" s="17" cm="1">
        <f t="array" aca="1" ref="E43" ca="1">_xll.RiskPert(Variables!J$10,Variables!K$10,Variables!L$10)</f>
        <v>63.399815033791874</v>
      </c>
      <c r="F43" s="1">
        <f t="shared" ca="1" si="2"/>
        <v>1643.3756957503811</v>
      </c>
      <c r="G43" s="1" cm="1">
        <f t="array" aca="1" ref="G43" ca="1">_xll.RiskUniform(Variables!J$12,Variables!L$12)</f>
        <v>63.091812150750833</v>
      </c>
      <c r="H43" s="18">
        <f t="shared" ca="1" si="3"/>
        <v>1706.467507901132</v>
      </c>
      <c r="I43" s="22">
        <f t="shared" ca="1" si="4"/>
        <v>0</v>
      </c>
      <c r="J43" s="17">
        <f t="shared" ca="1" si="5"/>
        <v>1706.467507901132</v>
      </c>
      <c r="K43" s="1" cm="1">
        <f t="array" aca="1" ref="K43" ca="1">_xll.RiskWeibull(Variables!J$14,Variables!K$14)</f>
        <v>105.57197643992468</v>
      </c>
      <c r="L43" s="18">
        <f t="shared" ca="1" si="6"/>
        <v>1812.0394843410565</v>
      </c>
      <c r="M43" s="22">
        <f t="shared" ca="1" si="7"/>
        <v>83.492961129935338</v>
      </c>
      <c r="N43" s="17" cm="1">
        <f t="array" aca="1" ref="N43" ca="1">_xll.RiskGamma(_xll.RiskSimtable(Variables!J$16:J$17),1/Variables!L$16)</f>
        <v>83.492961129935324</v>
      </c>
      <c r="O43" s="1">
        <f t="shared" ca="1" si="8"/>
        <v>1895.5324454709919</v>
      </c>
      <c r="P43" s="1" cm="1">
        <f t="array" aca="1" ref="P43" ca="1">_xll.RiskUniform(Variables!J$19,Variables!L$19)</f>
        <v>16.764100235962545</v>
      </c>
      <c r="Q43" s="18">
        <f t="shared" ca="1" si="9"/>
        <v>1912.2965457069545</v>
      </c>
      <c r="R43" s="17" cm="1">
        <f t="array" aca="1" ref="R43" ca="1">IF(A43&lt;=(FLOOR(INT(Variables!D$10) / _xll.RiskSimtable(Variables!D$13:D$14), 1)*_xll.RiskSimtable(Variables!D$13:D$14)),IF(R42=_xll.RiskSimtable(Variables!D$13:D$14),1,R42+1),"")</f>
        <v>6</v>
      </c>
      <c r="S43" s="22">
        <f t="shared" ca="1" si="10"/>
        <v>240.95113776766811</v>
      </c>
      <c r="T43" s="1">
        <f t="shared" ca="1" si="11"/>
        <v>1912.2965457069545</v>
      </c>
      <c r="U43" s="1" cm="1">
        <f t="array" aca="1" ref="U43" ca="1">IF(R43&lt;&gt;"",INDEX(T43:T150, MATCH(_xll.RiskSimtable(Variables!D$13:D$14),R43:R150,0))-T43,"")</f>
        <v>240.95113776766811</v>
      </c>
      <c r="V43" s="1" cm="1">
        <f t="array" aca="1" ref="V43" ca="1">IF(R43&lt;&gt;"",IF(MOD(R43,_xll.RiskSimtable(Variables!D$13:D$14))=0,Variables!D$15,0),"")</f>
        <v>0</v>
      </c>
      <c r="W43" s="1" cm="1">
        <f t="array" aca="1" ref="W43" ca="1">IF(R43&lt;&gt;"",IF(R43=_xll.RiskSimtable(Variables!D$13:D$14),T43+V43,0),"")</f>
        <v>0</v>
      </c>
      <c r="X43" s="18" cm="1">
        <f t="array" aca="1" ref="X43" ca="1">IF(R43&lt;&gt;"",INDEX(W43:W142,MATCH(_xll.RiskSimtable(Variables!D$13:D$14),R43:R142,0)),"")</f>
        <v>2273.2476834746226</v>
      </c>
      <c r="Y43" s="22">
        <f t="shared" ca="1" si="12"/>
        <v>221.56185677074836</v>
      </c>
      <c r="Z43" s="17" cm="1">
        <f t="array" aca="1" ref="Z43" ca="1">IF(R43&lt;&gt;"",IF(R43=1,_xll.RiskPert(Variables!J$21,Variables!K$21,Variables!L$21),0),"")</f>
        <v>0</v>
      </c>
      <c r="AA43" s="1">
        <f t="shared" ca="1" si="13"/>
        <v>2494.809540245371</v>
      </c>
      <c r="AB43" s="1" cm="1">
        <f t="array" aca="1" ref="AB43" ca="1">IF(R43&lt;&gt;"",_xll.RiskUniform(Variables!J$23,Variables!L$23),"")</f>
        <v>26.399228332947679</v>
      </c>
      <c r="AC43" s="18">
        <f t="shared" ca="1" si="14"/>
        <v>2521.2087685783185</v>
      </c>
      <c r="AD43" s="24">
        <f ca="1">IF(R43&lt;&gt;"",IF(AC43&lt;Variables!D$9,AC43-C43,0),"")</f>
        <v>1191.4274391796716</v>
      </c>
      <c r="AE43" s="26">
        <f ca="1">IF(R43&lt;&gt;"",IF(AC43&lt;Variables!D$9,D43,0),"")</f>
        <v>313.59436635173415</v>
      </c>
      <c r="AF43" s="26">
        <f ca="1">IF(R43&lt;&gt;"",IF(AC43&lt;Variables!D$9,I43,0),"")</f>
        <v>0</v>
      </c>
      <c r="AG43" s="26">
        <f ca="1">IF(R43&lt;&gt;"",IF(AC43&lt;Variables!D$9,M43,0),"")</f>
        <v>83.492961129935338</v>
      </c>
      <c r="AH43" s="26">
        <f ca="1">IF(R43&lt;&gt;"",IF(AC43&lt;Variables!D$9,S43,0),"")</f>
        <v>240.95113776766811</v>
      </c>
      <c r="AI43" s="26">
        <f ca="1">IF(R43&lt;&gt;"",IF(AC43&lt;Variables!D$9,Y43,0),"")</f>
        <v>221.56185677074836</v>
      </c>
      <c r="AJ43" s="26">
        <f t="shared" ca="1" si="15"/>
        <v>859.60032202008597</v>
      </c>
      <c r="AK43" s="26">
        <f t="shared" ca="1" si="16"/>
        <v>19.85712398632786</v>
      </c>
      <c r="AL43" s="26">
        <f t="shared" ca="1" si="17"/>
        <v>1</v>
      </c>
      <c r="AM43" s="4">
        <f ca="1">IF(AND(R43&lt;"",AC43&lt;Variables!D$9),AC43/(7*24*60),"")</f>
        <v>0.2501199175176903</v>
      </c>
      <c r="AN43" s="11">
        <f t="shared" ca="1" si="18"/>
        <v>1</v>
      </c>
      <c r="AO43" s="24" cm="1">
        <f t="array" aca="1" ref="AO43" ca="1">IF(R43&lt;&gt;"",_xll.RiskBinomial(1,Variables!D$16/100),0)</f>
        <v>0</v>
      </c>
    </row>
    <row r="44" spans="1:41" x14ac:dyDescent="0.35">
      <c r="A44" s="12">
        <v>15</v>
      </c>
      <c r="B44" s="17" cm="1">
        <f t="array" aca="1" ref="B44" ca="1">_xll.RiskExpon(Variables!M$8)</f>
        <v>109.06509430217652</v>
      </c>
      <c r="C44" s="18">
        <f t="shared" ca="1" si="0"/>
        <v>1438.8464237008234</v>
      </c>
      <c r="D44" s="22">
        <f t="shared" ca="1" si="1"/>
        <v>316.85448996728815</v>
      </c>
      <c r="E44" s="17" cm="1">
        <f t="array" aca="1" ref="E44" ca="1">_xll.RiskPert(Variables!J$10,Variables!K$10,Variables!L$10)</f>
        <v>49.233405766979537</v>
      </c>
      <c r="F44" s="1">
        <f t="shared" ca="1" si="2"/>
        <v>1755.7009136681115</v>
      </c>
      <c r="G44" s="1" cm="1">
        <f t="array" aca="1" ref="G44" ca="1">_xll.RiskUniform(Variables!J$12,Variables!L$12)</f>
        <v>51.887363618428651</v>
      </c>
      <c r="H44" s="18">
        <f t="shared" ca="1" si="3"/>
        <v>1807.5882772865402</v>
      </c>
      <c r="I44" s="22">
        <f t="shared" ca="1" si="4"/>
        <v>0</v>
      </c>
      <c r="J44" s="17">
        <f t="shared" ca="1" si="5"/>
        <v>1807.5882772865402</v>
      </c>
      <c r="K44" s="1" cm="1">
        <f t="array" aca="1" ref="K44" ca="1">_xll.RiskWeibull(Variables!J$14,Variables!K$14)</f>
        <v>92.740892334575562</v>
      </c>
      <c r="L44" s="18">
        <f t="shared" ca="1" si="6"/>
        <v>1900.3291696211159</v>
      </c>
      <c r="M44" s="22">
        <f t="shared" ca="1" si="7"/>
        <v>100.58195639415953</v>
      </c>
      <c r="N44" s="17" cm="1">
        <f t="array" aca="1" ref="N44" ca="1">_xll.RiskGamma(_xll.RiskSimtable(Variables!J$16:J$17),1/Variables!L$16)</f>
        <v>100.58195639415956</v>
      </c>
      <c r="O44" s="1">
        <f t="shared" ca="1" si="8"/>
        <v>2000.9111260152754</v>
      </c>
      <c r="P44" s="1" cm="1">
        <f t="array" aca="1" ref="P44" ca="1">_xll.RiskUniform(Variables!J$19,Variables!L$19)</f>
        <v>17.93127161818208</v>
      </c>
      <c r="Q44" s="18">
        <f t="shared" ca="1" si="9"/>
        <v>2018.8423976334575</v>
      </c>
      <c r="R44" s="17" cm="1">
        <f t="array" aca="1" ref="R44" ca="1">IF(A44&lt;=(FLOOR(INT(Variables!D$10) / _xll.RiskSimtable(Variables!D$13:D$14), 1)*_xll.RiskSimtable(Variables!D$13:D$14)),IF(R43=_xll.RiskSimtable(Variables!D$13:D$14),1,R43+1),"")</f>
        <v>7</v>
      </c>
      <c r="S44" s="22">
        <f t="shared" ca="1" si="10"/>
        <v>134.4052858411651</v>
      </c>
      <c r="T44" s="1">
        <f t="shared" ca="1" si="11"/>
        <v>2018.8423976334575</v>
      </c>
      <c r="U44" s="1" cm="1">
        <f t="array" aca="1" ref="U44" ca="1">IF(R44&lt;&gt;"",INDEX(T44:T151, MATCH(_xll.RiskSimtable(Variables!D$13:D$14),R44:R151,0))-T44,"")</f>
        <v>134.4052858411651</v>
      </c>
      <c r="V44" s="1" cm="1">
        <f t="array" aca="1" ref="V44" ca="1">IF(R44&lt;&gt;"",IF(MOD(R44,_xll.RiskSimtable(Variables!D$13:D$14))=0,Variables!D$15,0),"")</f>
        <v>0</v>
      </c>
      <c r="W44" s="1" cm="1">
        <f t="array" aca="1" ref="W44" ca="1">IF(R44&lt;&gt;"",IF(R44=_xll.RiskSimtable(Variables!D$13:D$14),T44+V44,0),"")</f>
        <v>0</v>
      </c>
      <c r="X44" s="18" cm="1">
        <f t="array" aca="1" ref="X44" ca="1">IF(R44&lt;&gt;"",INDEX(W44:W143,MATCH(_xll.RiskSimtable(Variables!D$13:D$14),R44:R143,0)),"")</f>
        <v>2273.2476834746226</v>
      </c>
      <c r="Y44" s="22">
        <f t="shared" ca="1" si="12"/>
        <v>247.96108510369595</v>
      </c>
      <c r="Z44" s="17" cm="1">
        <f t="array" aca="1" ref="Z44" ca="1">IF(R44&lt;&gt;"",IF(R44=1,_xll.RiskPert(Variables!J$21,Variables!K$21,Variables!L$21),0),"")</f>
        <v>0</v>
      </c>
      <c r="AA44" s="1">
        <f t="shared" ca="1" si="13"/>
        <v>2521.2087685783185</v>
      </c>
      <c r="AB44" s="1" cm="1">
        <f t="array" aca="1" ref="AB44" ca="1">IF(R44&lt;&gt;"",_xll.RiskUniform(Variables!J$23,Variables!L$23),"")</f>
        <v>26.998685927810818</v>
      </c>
      <c r="AC44" s="18">
        <f t="shared" ca="1" si="14"/>
        <v>2548.2074545061296</v>
      </c>
      <c r="AD44" s="24">
        <f ca="1">IF(R44&lt;&gt;"",IF(AC44&lt;Variables!D$9,AC44-C44,0),"")</f>
        <v>1109.3610308053062</v>
      </c>
      <c r="AE44" s="26">
        <f ca="1">IF(R44&lt;&gt;"",IF(AC44&lt;Variables!D$9,D44,0),"")</f>
        <v>316.85448996728815</v>
      </c>
      <c r="AF44" s="26">
        <f ca="1">IF(R44&lt;&gt;"",IF(AC44&lt;Variables!D$9,I44,0),"")</f>
        <v>0</v>
      </c>
      <c r="AG44" s="26">
        <f ca="1">IF(R44&lt;&gt;"",IF(AC44&lt;Variables!D$9,M44,0),"")</f>
        <v>100.58195639415953</v>
      </c>
      <c r="AH44" s="26">
        <f ca="1">IF(R44&lt;&gt;"",IF(AC44&lt;Variables!D$9,S44,0),"")</f>
        <v>134.4052858411651</v>
      </c>
      <c r="AI44" s="26">
        <f ca="1">IF(R44&lt;&gt;"",IF(AC44&lt;Variables!D$9,Y44,0),"")</f>
        <v>247.96108510369595</v>
      </c>
      <c r="AJ44" s="26">
        <f t="shared" ca="1" si="15"/>
        <v>799.80281730630873</v>
      </c>
      <c r="AK44" s="26">
        <f t="shared" ca="1" si="16"/>
        <v>18.489350513421769</v>
      </c>
      <c r="AL44" s="26">
        <f t="shared" ca="1" si="17"/>
        <v>1</v>
      </c>
      <c r="AM44" s="4">
        <f ca="1">IF(AND(R44&lt;"",AC44&lt;Variables!D$9),AC44/(7*24*60),"")</f>
        <v>0.25279835858195732</v>
      </c>
      <c r="AN44" s="11">
        <f t="shared" ca="1" si="18"/>
        <v>1</v>
      </c>
      <c r="AO44" s="24" cm="1">
        <f t="array" aca="1" ref="AO44" ca="1">IF(R44&lt;&gt;"",_xll.RiskBinomial(1,Variables!D$16/100),0)</f>
        <v>0</v>
      </c>
    </row>
    <row r="45" spans="1:41" x14ac:dyDescent="0.35">
      <c r="A45" s="12">
        <v>16</v>
      </c>
      <c r="B45" s="17" cm="1">
        <f t="array" aca="1" ref="B45" ca="1">_xll.RiskExpon(Variables!M$8)</f>
        <v>10.787464418385596</v>
      </c>
      <c r="C45" s="18">
        <f t="shared" ca="1" si="0"/>
        <v>1449.6338881192089</v>
      </c>
      <c r="D45" s="22">
        <f t="shared" ca="1" si="1"/>
        <v>407.13415727528127</v>
      </c>
      <c r="E45" s="17" cm="1">
        <f t="array" aca="1" ref="E45" ca="1">_xll.RiskPert(Variables!J$10,Variables!K$10,Variables!L$10)</f>
        <v>49.179768107949869</v>
      </c>
      <c r="F45" s="1">
        <f t="shared" ca="1" si="2"/>
        <v>1856.7680453944902</v>
      </c>
      <c r="G45" s="1" cm="1">
        <f t="array" aca="1" ref="G45" ca="1">_xll.RiskUniform(Variables!J$12,Variables!L$12)</f>
        <v>53.937165888885794</v>
      </c>
      <c r="H45" s="18">
        <f t="shared" ca="1" si="3"/>
        <v>1910.705211283376</v>
      </c>
      <c r="I45" s="22">
        <f t="shared" ca="1" si="4"/>
        <v>0</v>
      </c>
      <c r="J45" s="17">
        <f t="shared" ca="1" si="5"/>
        <v>1910.705211283376</v>
      </c>
      <c r="K45" s="1" cm="1">
        <f t="array" aca="1" ref="K45" ca="1">_xll.RiskWeibull(Variables!J$14,Variables!K$14)</f>
        <v>90.4727719893868</v>
      </c>
      <c r="L45" s="18">
        <f t="shared" ca="1" si="6"/>
        <v>2001.1779832727627</v>
      </c>
      <c r="M45" s="22">
        <f t="shared" ca="1" si="7"/>
        <v>132.51124869835053</v>
      </c>
      <c r="N45" s="17" cm="1">
        <f t="array" aca="1" ref="N45" ca="1">_xll.RiskGamma(_xll.RiskSimtable(Variables!J$16:J$17),1/Variables!L$16)</f>
        <v>132.51124869835058</v>
      </c>
      <c r="O45" s="1">
        <f t="shared" ca="1" si="8"/>
        <v>2133.6892319711133</v>
      </c>
      <c r="P45" s="1" cm="1">
        <f t="array" aca="1" ref="P45" ca="1">_xll.RiskUniform(Variables!J$19,Variables!L$19)</f>
        <v>19.558451503509417</v>
      </c>
      <c r="Q45" s="18">
        <f t="shared" ca="1" si="9"/>
        <v>2153.2476834746226</v>
      </c>
      <c r="R45" s="17" cm="1">
        <f t="array" aca="1" ref="R45" ca="1">IF(A45&lt;=(FLOOR(INT(Variables!D$10) / _xll.RiskSimtable(Variables!D$13:D$14), 1)*_xll.RiskSimtable(Variables!D$13:D$14)),IF(R44=_xll.RiskSimtable(Variables!D$13:D$14),1,R44+1),"")</f>
        <v>8</v>
      </c>
      <c r="S45" s="22">
        <f t="shared" ca="1" si="10"/>
        <v>0</v>
      </c>
      <c r="T45" s="1">
        <f t="shared" ca="1" si="11"/>
        <v>2153.2476834746226</v>
      </c>
      <c r="U45" s="1" cm="1">
        <f t="array" aca="1" ref="U45" ca="1">IF(R45&lt;&gt;"",INDEX(T45:T152, MATCH(_xll.RiskSimtable(Variables!D$13:D$14),R45:R152,0))-T45,"")</f>
        <v>0</v>
      </c>
      <c r="V45" s="1" cm="1">
        <f t="array" aca="1" ref="V45" ca="1">IF(R45&lt;&gt;"",IF(MOD(R45,_xll.RiskSimtable(Variables!D$13:D$14))=0,Variables!D$15,0),"")</f>
        <v>120</v>
      </c>
      <c r="W45" s="1" cm="1">
        <f t="array" aca="1" ref="W45" ca="1">IF(R45&lt;&gt;"",IF(R45=_xll.RiskSimtable(Variables!D$13:D$14),T45+V45,0),"")</f>
        <v>2273.2476834746226</v>
      </c>
      <c r="X45" s="18" cm="1">
        <f t="array" aca="1" ref="X45" ca="1">IF(R45&lt;&gt;"",INDEX(W45:W144,MATCH(_xll.RiskSimtable(Variables!D$13:D$14),R45:R144,0)),"")</f>
        <v>2273.2476834746226</v>
      </c>
      <c r="Y45" s="22">
        <f t="shared" ca="1" si="12"/>
        <v>274.95977103150699</v>
      </c>
      <c r="Z45" s="17" cm="1">
        <f t="array" aca="1" ref="Z45" ca="1">IF(R45&lt;&gt;"",IF(R45=1,_xll.RiskPert(Variables!J$21,Variables!K$21,Variables!L$21),0),"")</f>
        <v>0</v>
      </c>
      <c r="AA45" s="1">
        <f t="shared" ca="1" si="13"/>
        <v>2548.2074545061296</v>
      </c>
      <c r="AB45" s="1" cm="1">
        <f t="array" aca="1" ref="AB45" ca="1">IF(R45&lt;&gt;"",_xll.RiskUniform(Variables!J$23,Variables!L$23),"")</f>
        <v>28.492733343142632</v>
      </c>
      <c r="AC45" s="18">
        <f t="shared" ca="1" si="14"/>
        <v>2576.7001878492724</v>
      </c>
      <c r="AD45" s="24">
        <f ca="1">IF(R45&lt;&gt;"",IF(AC45&lt;Variables!D$9,AC45-C45,0),"")</f>
        <v>1127.0662997300635</v>
      </c>
      <c r="AE45" s="26">
        <f ca="1">IF(R45&lt;&gt;"",IF(AC45&lt;Variables!D$9,D45,0),"")</f>
        <v>407.13415727528127</v>
      </c>
      <c r="AF45" s="26">
        <f ca="1">IF(R45&lt;&gt;"",IF(AC45&lt;Variables!D$9,I45,0),"")</f>
        <v>0</v>
      </c>
      <c r="AG45" s="26">
        <f ca="1">IF(R45&lt;&gt;"",IF(AC45&lt;Variables!D$9,M45,0),"")</f>
        <v>132.51124869835053</v>
      </c>
      <c r="AH45" s="26">
        <f ca="1">IF(R45&lt;&gt;"",IF(AC45&lt;Variables!D$9,S45,0),"")</f>
        <v>0</v>
      </c>
      <c r="AI45" s="26">
        <f ca="1">IF(R45&lt;&gt;"",IF(AC45&lt;Variables!D$9,Y45,0),"")</f>
        <v>274.95977103150699</v>
      </c>
      <c r="AJ45" s="26">
        <f t="shared" ca="1" si="15"/>
        <v>814.60517700513878</v>
      </c>
      <c r="AK45" s="26">
        <f t="shared" ca="1" si="16"/>
        <v>18.784438328834391</v>
      </c>
      <c r="AL45" s="26">
        <f t="shared" ca="1" si="17"/>
        <v>1</v>
      </c>
      <c r="AM45" s="4">
        <f ca="1">IF(AND(R45&lt;"",AC45&lt;Variables!D$9),AC45/(7*24*60),"")</f>
        <v>0.25562501863584053</v>
      </c>
      <c r="AN45" s="11">
        <f t="shared" ca="1" si="18"/>
        <v>1</v>
      </c>
      <c r="AO45" s="24" cm="1">
        <f t="array" aca="1" ref="AO45" ca="1">IF(R45&lt;&gt;"",_xll.RiskBinomial(1,Variables!D$16/100),0)</f>
        <v>0</v>
      </c>
    </row>
    <row r="46" spans="1:41" x14ac:dyDescent="0.35">
      <c r="A46" s="12">
        <v>17</v>
      </c>
      <c r="B46" s="17" cm="1">
        <f t="array" aca="1" ref="B46" ca="1">_xll.RiskExpon(Variables!M$8)</f>
        <v>235.06068510824494</v>
      </c>
      <c r="C46" s="18">
        <f t="shared" ca="1" si="0"/>
        <v>1684.6945732274539</v>
      </c>
      <c r="D46" s="22">
        <f t="shared" ca="1" si="1"/>
        <v>281.51114508335422</v>
      </c>
      <c r="E46" s="17" cm="1">
        <f t="array" aca="1" ref="E46" ca="1">_xll.RiskPert(Variables!J$10,Variables!K$10,Variables!L$10)</f>
        <v>55.500507027432192</v>
      </c>
      <c r="F46" s="1">
        <f t="shared" ca="1" si="2"/>
        <v>1966.2057183108082</v>
      </c>
      <c r="G46" s="1" cm="1">
        <f t="array" aca="1" ref="G46" ca="1">_xll.RiskUniform(Variables!J$12,Variables!L$12)</f>
        <v>55.724101678929145</v>
      </c>
      <c r="H46" s="18">
        <f t="shared" ca="1" si="3"/>
        <v>2021.9298199897373</v>
      </c>
      <c r="I46" s="22">
        <f t="shared" ca="1" si="4"/>
        <v>0</v>
      </c>
      <c r="J46" s="17">
        <f t="shared" ca="1" si="5"/>
        <v>2021.9298199897373</v>
      </c>
      <c r="K46" s="1" cm="1">
        <f t="array" aca="1" ref="K46" ca="1">_xll.RiskWeibull(Variables!J$14,Variables!K$14)</f>
        <v>115.63857037099905</v>
      </c>
      <c r="L46" s="18">
        <f t="shared" ca="1" si="6"/>
        <v>2137.5683903607364</v>
      </c>
      <c r="M46" s="22">
        <f t="shared" ca="1" si="7"/>
        <v>85.395166671576135</v>
      </c>
      <c r="N46" s="17" cm="1">
        <f t="array" aca="1" ref="N46" ca="1">_xll.RiskGamma(_xll.RiskSimtable(Variables!J$16:J$17),1/Variables!L$16)</f>
        <v>85.395166671576249</v>
      </c>
      <c r="O46" s="1">
        <f t="shared" ca="1" si="8"/>
        <v>2222.9635570323126</v>
      </c>
      <c r="P46" s="1" cm="1">
        <f t="array" aca="1" ref="P46" ca="1">_xll.RiskUniform(Variables!J$19,Variables!L$19)</f>
        <v>21.499898959244554</v>
      </c>
      <c r="Q46" s="18">
        <f t="shared" ca="1" si="9"/>
        <v>2244.4634559915571</v>
      </c>
      <c r="R46" s="17" cm="1">
        <f t="array" aca="1" ref="R46" ca="1">IF(A46&lt;=(FLOOR(INT(Variables!D$10) / _xll.RiskSimtable(Variables!D$13:D$14), 1)*_xll.RiskSimtable(Variables!D$13:D$14)),IF(R45=_xll.RiskSimtable(Variables!D$13:D$14),1,R45+1),"")</f>
        <v>1</v>
      </c>
      <c r="S46" s="22">
        <f t="shared" ca="1" si="10"/>
        <v>767.4104212009529</v>
      </c>
      <c r="T46" s="1">
        <f t="shared" ca="1" si="11"/>
        <v>2273.2476834746226</v>
      </c>
      <c r="U46" s="1" cm="1">
        <f t="array" aca="1" ref="U46" ca="1">IF(R46&lt;&gt;"",INDEX(T46:T153, MATCH(_xll.RiskSimtable(Variables!D$13:D$14),R46:R153,0))-T46,"")</f>
        <v>738.62619371788742</v>
      </c>
      <c r="V46" s="1" cm="1">
        <f t="array" aca="1" ref="V46" ca="1">IF(R46&lt;&gt;"",IF(MOD(R46,_xll.RiskSimtable(Variables!D$13:D$14))=0,Variables!D$15,0),"")</f>
        <v>0</v>
      </c>
      <c r="W46" s="1" cm="1">
        <f t="array" aca="1" ref="W46" ca="1">IF(R46&lt;&gt;"",IF(R46=_xll.RiskSimtable(Variables!D$13:D$14),T46+V46,0),"")</f>
        <v>0</v>
      </c>
      <c r="X46" s="18" cm="1">
        <f t="array" aca="1" ref="X46" ca="1">IF(R46&lt;&gt;"",INDEX(W46:W145,MATCH(_xll.RiskSimtable(Variables!D$13:D$14),R46:R145,0)),"")</f>
        <v>3131.87387719251</v>
      </c>
      <c r="Y46" s="22">
        <f t="shared" ca="1" si="12"/>
        <v>123.87638362136931</v>
      </c>
      <c r="Z46" s="17" cm="1">
        <f t="array" aca="1" ref="Z46" ca="1">IF(R46&lt;&gt;"",IF(R46=1,_xll.RiskPert(Variables!J$21,Variables!K$21,Variables!L$21),0),"")</f>
        <v>123.87638362136943</v>
      </c>
      <c r="AA46" s="1">
        <f t="shared" ca="1" si="13"/>
        <v>3255.7502608138793</v>
      </c>
      <c r="AB46" s="1" cm="1">
        <f t="array" aca="1" ref="AB46" ca="1">IF(R46&lt;&gt;"",_xll.RiskUniform(Variables!J$23,Variables!L$23),"")</f>
        <v>27.869152860885521</v>
      </c>
      <c r="AC46" s="18">
        <f t="shared" ca="1" si="14"/>
        <v>3283.6194136747649</v>
      </c>
      <c r="AD46" s="24">
        <f ca="1">IF(R46&lt;&gt;"",IF(AC46&lt;Variables!D$9,AC46-C46,0),"")</f>
        <v>1598.924840447311</v>
      </c>
      <c r="AE46" s="26">
        <f ca="1">IF(R46&lt;&gt;"",IF(AC46&lt;Variables!D$9,D46,0),"")</f>
        <v>281.51114508335422</v>
      </c>
      <c r="AF46" s="26">
        <f ca="1">IF(R46&lt;&gt;"",IF(AC46&lt;Variables!D$9,I46,0),"")</f>
        <v>0</v>
      </c>
      <c r="AG46" s="26">
        <f ca="1">IF(R46&lt;&gt;"",IF(AC46&lt;Variables!D$9,M46,0),"")</f>
        <v>85.395166671576135</v>
      </c>
      <c r="AH46" s="26">
        <f ca="1">IF(R46&lt;&gt;"",IF(AC46&lt;Variables!D$9,S46,0),"")</f>
        <v>767.4104212009529</v>
      </c>
      <c r="AI46" s="26">
        <f ca="1">IF(R46&lt;&gt;"",IF(AC46&lt;Variables!D$9,Y46,0),"")</f>
        <v>123.87638362136931</v>
      </c>
      <c r="AJ46" s="26">
        <f t="shared" ca="1" si="15"/>
        <v>1258.1931165772526</v>
      </c>
      <c r="AK46" s="26">
        <f t="shared" ca="1" si="16"/>
        <v>26.648747340788518</v>
      </c>
      <c r="AL46" s="26">
        <f t="shared" ca="1" si="17"/>
        <v>0</v>
      </c>
      <c r="AM46" s="4">
        <f ca="1">IF(AND(R46&lt;"",AC46&lt;Variables!D$9),AC46/(7*24*60),"")</f>
        <v>0.32575589421376638</v>
      </c>
      <c r="AN46" s="11">
        <f t="shared" ca="1" si="18"/>
        <v>1</v>
      </c>
      <c r="AO46" s="24" cm="1">
        <f t="array" aca="1" ref="AO46" ca="1">IF(R46&lt;&gt;"",_xll.RiskBinomial(1,Variables!D$16/100),0)</f>
        <v>0</v>
      </c>
    </row>
    <row r="47" spans="1:41" x14ac:dyDescent="0.35">
      <c r="A47" s="12">
        <v>18</v>
      </c>
      <c r="B47" s="17" cm="1">
        <f t="array" aca="1" ref="B47" ca="1">_xll.RiskExpon(Variables!M$8)</f>
        <v>69.574032234560406</v>
      </c>
      <c r="C47" s="18">
        <f t="shared" ca="1" si="0"/>
        <v>1754.2686054620144</v>
      </c>
      <c r="D47" s="22">
        <f t="shared" ca="1" si="1"/>
        <v>311.93040595910816</v>
      </c>
      <c r="E47" s="17" cm="1">
        <f t="array" aca="1" ref="E47" ca="1">_xll.RiskPert(Variables!J$10,Variables!K$10,Variables!L$10)</f>
        <v>44.269191431385273</v>
      </c>
      <c r="F47" s="1">
        <f t="shared" ca="1" si="2"/>
        <v>2066.1990114211226</v>
      </c>
      <c r="G47" s="1" cm="1">
        <f t="array" aca="1" ref="G47" ca="1">_xll.RiskUniform(Variables!J$12,Variables!L$12)</f>
        <v>63.953187080146421</v>
      </c>
      <c r="H47" s="18">
        <f t="shared" ca="1" si="3"/>
        <v>2130.1521985012691</v>
      </c>
      <c r="I47" s="22">
        <f t="shared" ca="1" si="4"/>
        <v>0</v>
      </c>
      <c r="J47" s="17">
        <f t="shared" ca="1" si="5"/>
        <v>2130.1521985012691</v>
      </c>
      <c r="K47" s="1" cm="1">
        <f t="array" aca="1" ref="K47" ca="1">_xll.RiskWeibull(Variables!J$14,Variables!K$14)</f>
        <v>74.073063605780504</v>
      </c>
      <c r="L47" s="18">
        <f t="shared" ca="1" si="6"/>
        <v>2204.2252621070497</v>
      </c>
      <c r="M47" s="22">
        <f t="shared" ca="1" si="7"/>
        <v>32.590589432632896</v>
      </c>
      <c r="N47" s="17" cm="1">
        <f t="array" aca="1" ref="N47" ca="1">_xll.RiskGamma(_xll.RiskSimtable(Variables!J$16:J$17),1/Variables!L$16)</f>
        <v>32.590589432632939</v>
      </c>
      <c r="O47" s="1">
        <f t="shared" ca="1" si="8"/>
        <v>2236.8158515396826</v>
      </c>
      <c r="P47" s="1" cm="1">
        <f t="array" aca="1" ref="P47" ca="1">_xll.RiskUniform(Variables!J$19,Variables!L$19)</f>
        <v>18.182795916761656</v>
      </c>
      <c r="Q47" s="18">
        <f t="shared" ca="1" si="9"/>
        <v>2254.9986474564444</v>
      </c>
      <c r="R47" s="17" cm="1">
        <f t="array" aca="1" ref="R47" ca="1">IF(A47&lt;=(FLOOR(INT(Variables!D$10) / _xll.RiskSimtable(Variables!D$13:D$14), 1)*_xll.RiskSimtable(Variables!D$13:D$14)),IF(R46=_xll.RiskSimtable(Variables!D$13:D$14),1,R46+1),"")</f>
        <v>2</v>
      </c>
      <c r="S47" s="22">
        <f t="shared" ca="1" si="10"/>
        <v>756.87522973606565</v>
      </c>
      <c r="T47" s="1">
        <f t="shared" ca="1" si="11"/>
        <v>2254.9986474564444</v>
      </c>
      <c r="U47" s="1" cm="1">
        <f t="array" aca="1" ref="U47" ca="1">IF(R47&lt;&gt;"",INDEX(T47:T154, MATCH(_xll.RiskSimtable(Variables!D$13:D$14),R47:R154,0))-T47,"")</f>
        <v>756.87522973606565</v>
      </c>
      <c r="V47" s="1" cm="1">
        <f t="array" aca="1" ref="V47" ca="1">IF(R47&lt;&gt;"",IF(MOD(R47,_xll.RiskSimtable(Variables!D$13:D$14))=0,Variables!D$15,0),"")</f>
        <v>0</v>
      </c>
      <c r="W47" s="1" cm="1">
        <f t="array" aca="1" ref="W47" ca="1">IF(R47&lt;&gt;"",IF(R47=_xll.RiskSimtable(Variables!D$13:D$14),T47+V47,0),"")</f>
        <v>0</v>
      </c>
      <c r="X47" s="18" cm="1">
        <f t="array" aca="1" ref="X47" ca="1">IF(R47&lt;&gt;"",INDEX(W47:W146,MATCH(_xll.RiskSimtable(Variables!D$13:D$14),R47:R146,0)),"")</f>
        <v>3131.87387719251</v>
      </c>
      <c r="Y47" s="22">
        <f t="shared" ca="1" si="12"/>
        <v>151.74553648225492</v>
      </c>
      <c r="Z47" s="17" cm="1">
        <f t="array" aca="1" ref="Z47" ca="1">IF(R47&lt;&gt;"",IF(R47=1,_xll.RiskPert(Variables!J$21,Variables!K$21,Variables!L$21),0),"")</f>
        <v>0</v>
      </c>
      <c r="AA47" s="1">
        <f t="shared" ca="1" si="13"/>
        <v>3283.6194136747649</v>
      </c>
      <c r="AB47" s="1" cm="1">
        <f t="array" aca="1" ref="AB47" ca="1">IF(R47&lt;&gt;"",_xll.RiskUniform(Variables!J$23,Variables!L$23),"")</f>
        <v>27.67922974461532</v>
      </c>
      <c r="AC47" s="18">
        <f t="shared" ca="1" si="14"/>
        <v>3311.2986434193804</v>
      </c>
      <c r="AD47" s="24">
        <f ca="1">IF(R47&lt;&gt;"",IF(AC47&lt;Variables!D$9,AC47-C47,0),"")</f>
        <v>1557.0300379573659</v>
      </c>
      <c r="AE47" s="26">
        <f ca="1">IF(R47&lt;&gt;"",IF(AC47&lt;Variables!D$9,D47,0),"")</f>
        <v>311.93040595910816</v>
      </c>
      <c r="AF47" s="26">
        <f ca="1">IF(R47&lt;&gt;"",IF(AC47&lt;Variables!D$9,I47,0),"")</f>
        <v>0</v>
      </c>
      <c r="AG47" s="26">
        <f ca="1">IF(R47&lt;&gt;"",IF(AC47&lt;Variables!D$9,M47,0),"")</f>
        <v>32.590589432632896</v>
      </c>
      <c r="AH47" s="26">
        <f ca="1">IF(R47&lt;&gt;"",IF(AC47&lt;Variables!D$9,S47,0),"")</f>
        <v>756.87522973606565</v>
      </c>
      <c r="AI47" s="26">
        <f ca="1">IF(R47&lt;&gt;"",IF(AC47&lt;Variables!D$9,Y47,0),"")</f>
        <v>151.74553648225492</v>
      </c>
      <c r="AJ47" s="26">
        <f t="shared" ca="1" si="15"/>
        <v>1253.1417616100616</v>
      </c>
      <c r="AK47" s="26">
        <f t="shared" ca="1" si="16"/>
        <v>25.950500632622767</v>
      </c>
      <c r="AL47" s="26">
        <f t="shared" ca="1" si="17"/>
        <v>0</v>
      </c>
      <c r="AM47" s="4">
        <f ca="1">IF(AND(R47&lt;"",AC47&lt;Variables!D$9),AC47/(7*24*60),"")</f>
        <v>0.32850184954557343</v>
      </c>
      <c r="AN47" s="11">
        <f t="shared" ca="1" si="18"/>
        <v>1</v>
      </c>
      <c r="AO47" s="24" cm="1">
        <f t="array" aca="1" ref="AO47" ca="1">IF(R47&lt;&gt;"",_xll.RiskBinomial(1,Variables!D$16/100),0)</f>
        <v>0</v>
      </c>
    </row>
    <row r="48" spans="1:41" x14ac:dyDescent="0.35">
      <c r="A48" s="12">
        <v>19</v>
      </c>
      <c r="B48" s="17" cm="1">
        <f t="array" aca="1" ref="B48" ca="1">_xll.RiskExpon(Variables!M$8)</f>
        <v>132.34651557214582</v>
      </c>
      <c r="C48" s="18">
        <f t="shared" ca="1" si="0"/>
        <v>1886.6151210341602</v>
      </c>
      <c r="D48" s="22">
        <f t="shared" ca="1" si="1"/>
        <v>301.2190121009387</v>
      </c>
      <c r="E48" s="17" cm="1">
        <f t="array" aca="1" ref="E48" ca="1">_xll.RiskPert(Variables!J$10,Variables!K$10,Variables!L$10)</f>
        <v>57.681934633829727</v>
      </c>
      <c r="F48" s="1">
        <f t="shared" ca="1" si="2"/>
        <v>2187.8341331350989</v>
      </c>
      <c r="G48" s="1" cm="1">
        <f t="array" aca="1" ref="G48" ca="1">_xll.RiskUniform(Variables!J$12,Variables!L$12)</f>
        <v>55.110030174762983</v>
      </c>
      <c r="H48" s="18">
        <f t="shared" ca="1" si="3"/>
        <v>2242.9441633098618</v>
      </c>
      <c r="I48" s="22">
        <f t="shared" ca="1" si="4"/>
        <v>0</v>
      </c>
      <c r="J48" s="17">
        <f t="shared" ca="1" si="5"/>
        <v>2242.9441633098618</v>
      </c>
      <c r="K48" s="1" cm="1">
        <f t="array" aca="1" ref="K48" ca="1">_xll.RiskWeibull(Variables!J$14,Variables!K$14)</f>
        <v>93.232764014603859</v>
      </c>
      <c r="L48" s="18">
        <f t="shared" ca="1" si="6"/>
        <v>2336.1769273244659</v>
      </c>
      <c r="M48" s="22">
        <f t="shared" ca="1" si="7"/>
        <v>165.25118981995001</v>
      </c>
      <c r="N48" s="17" cm="1">
        <f t="array" aca="1" ref="N48" ca="1">_xll.RiskGamma(_xll.RiskSimtable(Variables!J$16:J$17),1/Variables!L$16)</f>
        <v>165.2511898199501</v>
      </c>
      <c r="O48" s="1">
        <f t="shared" ca="1" si="8"/>
        <v>2501.4281171444159</v>
      </c>
      <c r="P48" s="1" cm="1">
        <f t="array" aca="1" ref="P48" ca="1">_xll.RiskUniform(Variables!J$19,Variables!L$19)</f>
        <v>16.004036991526938</v>
      </c>
      <c r="Q48" s="18">
        <f t="shared" ca="1" si="9"/>
        <v>2517.4321541359427</v>
      </c>
      <c r="R48" s="17" cm="1">
        <f t="array" aca="1" ref="R48" ca="1">IF(A48&lt;=(FLOOR(INT(Variables!D$10) / _xll.RiskSimtable(Variables!D$13:D$14), 1)*_xll.RiskSimtable(Variables!D$13:D$14)),IF(R47=_xll.RiskSimtable(Variables!D$13:D$14),1,R47+1),"")</f>
        <v>3</v>
      </c>
      <c r="S48" s="22">
        <f t="shared" ca="1" si="10"/>
        <v>494.4417230565673</v>
      </c>
      <c r="T48" s="1">
        <f t="shared" ca="1" si="11"/>
        <v>2517.4321541359427</v>
      </c>
      <c r="U48" s="1" cm="1">
        <f t="array" aca="1" ref="U48" ca="1">IF(R48&lt;&gt;"",INDEX(T48:T155, MATCH(_xll.RiskSimtable(Variables!D$13:D$14),R48:R155,0))-T48,"")</f>
        <v>494.4417230565673</v>
      </c>
      <c r="V48" s="1" cm="1">
        <f t="array" aca="1" ref="V48" ca="1">IF(R48&lt;&gt;"",IF(MOD(R48,_xll.RiskSimtable(Variables!D$13:D$14))=0,Variables!D$15,0),"")</f>
        <v>0</v>
      </c>
      <c r="W48" s="1" cm="1">
        <f t="array" aca="1" ref="W48" ca="1">IF(R48&lt;&gt;"",IF(R48=_xll.RiskSimtable(Variables!D$13:D$14),T48+V48,0),"")</f>
        <v>0</v>
      </c>
      <c r="X48" s="18" cm="1">
        <f t="array" aca="1" ref="X48" ca="1">IF(R48&lt;&gt;"",INDEX(W48:W147,MATCH(_xll.RiskSimtable(Variables!D$13:D$14),R48:R147,0)),"")</f>
        <v>3131.87387719251</v>
      </c>
      <c r="Y48" s="22">
        <f t="shared" ca="1" si="12"/>
        <v>179.42476622687036</v>
      </c>
      <c r="Z48" s="17" cm="1">
        <f t="array" aca="1" ref="Z48" ca="1">IF(R48&lt;&gt;"",IF(R48=1,_xll.RiskPert(Variables!J$21,Variables!K$21,Variables!L$21),0),"")</f>
        <v>0</v>
      </c>
      <c r="AA48" s="1">
        <f t="shared" ca="1" si="13"/>
        <v>3311.2986434193804</v>
      </c>
      <c r="AB48" s="1" cm="1">
        <f t="array" aca="1" ref="AB48" ca="1">IF(R48&lt;&gt;"",_xll.RiskUniform(Variables!J$23,Variables!L$23),"")</f>
        <v>25.211174729171439</v>
      </c>
      <c r="AC48" s="18">
        <f t="shared" ca="1" si="14"/>
        <v>3336.5098181485519</v>
      </c>
      <c r="AD48" s="24">
        <f ca="1">IF(R48&lt;&gt;"",IF(AC48&lt;Variables!D$9,AC48-C48,0),"")</f>
        <v>1449.8946971143916</v>
      </c>
      <c r="AE48" s="26">
        <f ca="1">IF(R48&lt;&gt;"",IF(AC48&lt;Variables!D$9,D48,0),"")</f>
        <v>301.2190121009387</v>
      </c>
      <c r="AF48" s="26">
        <f ca="1">IF(R48&lt;&gt;"",IF(AC48&lt;Variables!D$9,I48,0),"")</f>
        <v>0</v>
      </c>
      <c r="AG48" s="26">
        <f ca="1">IF(R48&lt;&gt;"",IF(AC48&lt;Variables!D$9,M48,0),"")</f>
        <v>165.25118981995001</v>
      </c>
      <c r="AH48" s="26">
        <f ca="1">IF(R48&lt;&gt;"",IF(AC48&lt;Variables!D$9,S48,0),"")</f>
        <v>494.4417230565673</v>
      </c>
      <c r="AI48" s="26">
        <f ca="1">IF(R48&lt;&gt;"",IF(AC48&lt;Variables!D$9,Y48,0),"")</f>
        <v>179.42476622687036</v>
      </c>
      <c r="AJ48" s="26">
        <f t="shared" ca="1" si="15"/>
        <v>1140.3366912043264</v>
      </c>
      <c r="AK48" s="26">
        <f t="shared" ca="1" si="16"/>
        <v>24.164911618573193</v>
      </c>
      <c r="AL48" s="26">
        <f t="shared" ca="1" si="17"/>
        <v>0</v>
      </c>
      <c r="AM48" s="4">
        <f ca="1">IF(AND(R48&lt;"",AC48&lt;Variables!D$9),AC48/(7*24*60),"")</f>
        <v>0.33100295814965791</v>
      </c>
      <c r="AN48" s="11">
        <f t="shared" ca="1" si="18"/>
        <v>1</v>
      </c>
      <c r="AO48" s="24" cm="1">
        <f t="array" aca="1" ref="AO48" ca="1">IF(R48&lt;&gt;"",_xll.RiskBinomial(1,Variables!D$16/100),0)</f>
        <v>1</v>
      </c>
    </row>
    <row r="49" spans="1:41" x14ac:dyDescent="0.35">
      <c r="A49" s="12">
        <v>20</v>
      </c>
      <c r="B49" s="17" cm="1">
        <f t="array" aca="1" ref="B49" ca="1">_xll.RiskExpon(Variables!M$8)</f>
        <v>11.496519925494217</v>
      </c>
      <c r="C49" s="18">
        <f t="shared" ca="1" si="0"/>
        <v>1898.1116409596543</v>
      </c>
      <c r="D49" s="22">
        <f t="shared" ca="1" si="1"/>
        <v>405.41979507125006</v>
      </c>
      <c r="E49" s="17" cm="1">
        <f t="array" aca="1" ref="E49" ca="1">_xll.RiskPert(Variables!J$10,Variables!K$10,Variables!L$10)</f>
        <v>60.587272721042687</v>
      </c>
      <c r="F49" s="1">
        <f t="shared" ca="1" si="2"/>
        <v>2303.5314360309044</v>
      </c>
      <c r="G49" s="1" cm="1">
        <f t="array" aca="1" ref="G49" ca="1">_xll.RiskUniform(Variables!J$12,Variables!L$12)</f>
        <v>65.088150970369313</v>
      </c>
      <c r="H49" s="18">
        <f t="shared" ca="1" si="3"/>
        <v>2368.6195870012739</v>
      </c>
      <c r="I49" s="22">
        <f t="shared" ca="1" si="4"/>
        <v>0</v>
      </c>
      <c r="J49" s="17">
        <f t="shared" ca="1" si="5"/>
        <v>2368.6195870012739</v>
      </c>
      <c r="K49" s="1" cm="1">
        <f t="array" aca="1" ref="K49" ca="1">_xll.RiskWeibull(Variables!J$14,Variables!K$14)</f>
        <v>83.737628067270435</v>
      </c>
      <c r="L49" s="18">
        <f t="shared" ca="1" si="6"/>
        <v>2452.3572150685445</v>
      </c>
      <c r="M49" s="22">
        <f t="shared" ca="1" si="7"/>
        <v>130.17400836292109</v>
      </c>
      <c r="N49" s="17" cm="1">
        <f t="array" aca="1" ref="N49" ca="1">_xll.RiskGamma(_xll.RiskSimtable(Variables!J$16:J$17),1/Variables!L$16)</f>
        <v>130.17400836292128</v>
      </c>
      <c r="O49" s="1">
        <f t="shared" ca="1" si="8"/>
        <v>2582.5312234314656</v>
      </c>
      <c r="P49" s="1" cm="1">
        <f t="array" aca="1" ref="P49" ca="1">_xll.RiskUniform(Variables!J$19,Variables!L$19)</f>
        <v>17.538134233808236</v>
      </c>
      <c r="Q49" s="18">
        <f t="shared" ca="1" si="9"/>
        <v>2600.0693576652739</v>
      </c>
      <c r="R49" s="17" cm="1">
        <f t="array" aca="1" ref="R49" ca="1">IF(A49&lt;=(FLOOR(INT(Variables!D$10) / _xll.RiskSimtable(Variables!D$13:D$14), 1)*_xll.RiskSimtable(Variables!D$13:D$14)),IF(R48=_xll.RiskSimtable(Variables!D$13:D$14),1,R48+1),"")</f>
        <v>4</v>
      </c>
      <c r="S49" s="22">
        <f t="shared" ca="1" si="10"/>
        <v>411.80451952723615</v>
      </c>
      <c r="T49" s="1">
        <f t="shared" ca="1" si="11"/>
        <v>2600.0693576652739</v>
      </c>
      <c r="U49" s="1" cm="1">
        <f t="array" aca="1" ref="U49" ca="1">IF(R49&lt;&gt;"",INDEX(T49:T156, MATCH(_xll.RiskSimtable(Variables!D$13:D$14),R49:R156,0))-T49,"")</f>
        <v>411.80451952723615</v>
      </c>
      <c r="V49" s="1" cm="1">
        <f t="array" aca="1" ref="V49" ca="1">IF(R49&lt;&gt;"",IF(MOD(R49,_xll.RiskSimtable(Variables!D$13:D$14))=0,Variables!D$15,0),"")</f>
        <v>0</v>
      </c>
      <c r="W49" s="1" cm="1">
        <f t="array" aca="1" ref="W49" ca="1">IF(R49&lt;&gt;"",IF(R49=_xll.RiskSimtable(Variables!D$13:D$14),T49+V49,0),"")</f>
        <v>0</v>
      </c>
      <c r="X49" s="18" cm="1">
        <f t="array" aca="1" ref="X49" ca="1">IF(R49&lt;&gt;"",INDEX(W49:W148,MATCH(_xll.RiskSimtable(Variables!D$13:D$14),R49:R148,0)),"")</f>
        <v>3131.87387719251</v>
      </c>
      <c r="Y49" s="22">
        <f t="shared" ca="1" si="12"/>
        <v>204.63594095604185</v>
      </c>
      <c r="Z49" s="17" cm="1">
        <f t="array" aca="1" ref="Z49" ca="1">IF(R49&lt;&gt;"",IF(R49=1,_xll.RiskPert(Variables!J$21,Variables!K$21,Variables!L$21),0),"")</f>
        <v>0</v>
      </c>
      <c r="AA49" s="1">
        <f t="shared" ca="1" si="13"/>
        <v>3336.5098181485519</v>
      </c>
      <c r="AB49" s="1" cm="1">
        <f t="array" aca="1" ref="AB49" ca="1">IF(R49&lt;&gt;"",_xll.RiskUniform(Variables!J$23,Variables!L$23),"")</f>
        <v>25.872069635173698</v>
      </c>
      <c r="AC49" s="18">
        <f t="shared" ca="1" si="14"/>
        <v>3362.3818877837257</v>
      </c>
      <c r="AD49" s="24">
        <f ca="1">IF(R49&lt;&gt;"",IF(AC49&lt;Variables!D$9,AC49-C49,0),"")</f>
        <v>1464.2702468240714</v>
      </c>
      <c r="AE49" s="26">
        <f ca="1">IF(R49&lt;&gt;"",IF(AC49&lt;Variables!D$9,D49,0),"")</f>
        <v>405.41979507125006</v>
      </c>
      <c r="AF49" s="26">
        <f ca="1">IF(R49&lt;&gt;"",IF(AC49&lt;Variables!D$9,I49,0),"")</f>
        <v>0</v>
      </c>
      <c r="AG49" s="26">
        <f ca="1">IF(R49&lt;&gt;"",IF(AC49&lt;Variables!D$9,M49,0),"")</f>
        <v>130.17400836292109</v>
      </c>
      <c r="AH49" s="26">
        <f ca="1">IF(R49&lt;&gt;"",IF(AC49&lt;Variables!D$9,S49,0),"")</f>
        <v>411.80451952723615</v>
      </c>
      <c r="AI49" s="26">
        <f ca="1">IF(R49&lt;&gt;"",IF(AC49&lt;Variables!D$9,Y49,0),"")</f>
        <v>204.63594095604185</v>
      </c>
      <c r="AJ49" s="26">
        <f t="shared" ca="1" si="15"/>
        <v>1152.0342639174492</v>
      </c>
      <c r="AK49" s="26">
        <f t="shared" ca="1" si="16"/>
        <v>24.404504113734522</v>
      </c>
      <c r="AL49" s="26">
        <f t="shared" ca="1" si="17"/>
        <v>0</v>
      </c>
      <c r="AM49" s="4">
        <f ca="1">IF(AND(R49&lt;"",AC49&lt;Variables!D$9),AC49/(7*24*60),"")</f>
        <v>0.33356963172457599</v>
      </c>
      <c r="AN49" s="11">
        <f t="shared" ca="1" si="18"/>
        <v>1</v>
      </c>
      <c r="AO49" s="24" cm="1">
        <f t="array" aca="1" ref="AO49" ca="1">IF(R49&lt;&gt;"",_xll.RiskBinomial(1,Variables!D$16/100),0)</f>
        <v>0</v>
      </c>
    </row>
    <row r="50" spans="1:41" x14ac:dyDescent="0.35">
      <c r="A50" s="12">
        <v>21</v>
      </c>
      <c r="B50" s="17" cm="1">
        <f t="array" aca="1" ref="B50" ca="1">_xll.RiskExpon(Variables!M$8)</f>
        <v>5.2431246340144755</v>
      </c>
      <c r="C50" s="18">
        <f t="shared" ca="1" si="0"/>
        <v>1903.3547655936688</v>
      </c>
      <c r="D50" s="22">
        <f t="shared" ca="1" si="1"/>
        <v>518.44186574952687</v>
      </c>
      <c r="E50" s="17" cm="1">
        <f t="array" aca="1" ref="E50" ca="1">_xll.RiskPert(Variables!J$10,Variables!K$10,Variables!L$10)</f>
        <v>53.17704434192202</v>
      </c>
      <c r="F50" s="1">
        <f t="shared" ca="1" si="2"/>
        <v>2421.7966313431957</v>
      </c>
      <c r="G50" s="1" cm="1">
        <f t="array" aca="1" ref="G50" ca="1">_xll.RiskUniform(Variables!J$12,Variables!L$12)</f>
        <v>67.355244364028394</v>
      </c>
      <c r="H50" s="18">
        <f t="shared" ca="1" si="3"/>
        <v>2489.151875707224</v>
      </c>
      <c r="I50" s="22">
        <f t="shared" ca="1" si="4"/>
        <v>0</v>
      </c>
      <c r="J50" s="17">
        <f t="shared" ca="1" si="5"/>
        <v>2489.151875707224</v>
      </c>
      <c r="K50" s="1" cm="1">
        <f t="array" aca="1" ref="K50" ca="1">_xll.RiskWeibull(Variables!J$14,Variables!K$14)</f>
        <v>103.88276296466658</v>
      </c>
      <c r="L50" s="18">
        <f t="shared" ca="1" si="6"/>
        <v>2593.0346386718907</v>
      </c>
      <c r="M50" s="22">
        <f t="shared" ca="1" si="7"/>
        <v>89.855806270097673</v>
      </c>
      <c r="N50" s="17" cm="1">
        <f t="array" aca="1" ref="N50" ca="1">_xll.RiskGamma(_xll.RiskSimtable(Variables!J$16:J$17),1/Variables!L$16)</f>
        <v>89.855806270097759</v>
      </c>
      <c r="O50" s="1">
        <f t="shared" ca="1" si="8"/>
        <v>2682.8904449419883</v>
      </c>
      <c r="P50" s="1" cm="1">
        <f t="array" aca="1" ref="P50" ca="1">_xll.RiskUniform(Variables!J$19,Variables!L$19)</f>
        <v>20.823514881390505</v>
      </c>
      <c r="Q50" s="18">
        <f t="shared" ca="1" si="9"/>
        <v>2703.7139598233789</v>
      </c>
      <c r="R50" s="17" cm="1">
        <f t="array" aca="1" ref="R50" ca="1">IF(A50&lt;=(FLOOR(INT(Variables!D$10) / _xll.RiskSimtable(Variables!D$13:D$14), 1)*_xll.RiskSimtable(Variables!D$13:D$14)),IF(R49=_xll.RiskSimtable(Variables!D$13:D$14),1,R49+1),"")</f>
        <v>5</v>
      </c>
      <c r="S50" s="22">
        <f t="shared" ca="1" si="10"/>
        <v>308.15991736913111</v>
      </c>
      <c r="T50" s="1">
        <f t="shared" ca="1" si="11"/>
        <v>2703.7139598233789</v>
      </c>
      <c r="U50" s="1" cm="1">
        <f t="array" aca="1" ref="U50" ca="1">IF(R50&lt;&gt;"",INDEX(T50:T157, MATCH(_xll.RiskSimtable(Variables!D$13:D$14),R50:R157,0))-T50,"")</f>
        <v>308.15991736913111</v>
      </c>
      <c r="V50" s="1" cm="1">
        <f t="array" aca="1" ref="V50" ca="1">IF(R50&lt;&gt;"",IF(MOD(R50,_xll.RiskSimtable(Variables!D$13:D$14))=0,Variables!D$15,0),"")</f>
        <v>0</v>
      </c>
      <c r="W50" s="1" cm="1">
        <f t="array" aca="1" ref="W50" ca="1">IF(R50&lt;&gt;"",IF(R50=_xll.RiskSimtable(Variables!D$13:D$14),T50+V50,0),"")</f>
        <v>0</v>
      </c>
      <c r="X50" s="18" cm="1">
        <f t="array" aca="1" ref="X50" ca="1">IF(R50&lt;&gt;"",INDEX(W50:W149,MATCH(_xll.RiskSimtable(Variables!D$13:D$14),R50:R149,0)),"")</f>
        <v>3131.87387719251</v>
      </c>
      <c r="Y50" s="22">
        <f t="shared" ca="1" si="12"/>
        <v>230.50801059121568</v>
      </c>
      <c r="Z50" s="17" cm="1">
        <f t="array" aca="1" ref="Z50" ca="1">IF(R50&lt;&gt;"",IF(R50=1,_xll.RiskPert(Variables!J$21,Variables!K$21,Variables!L$21),0),"")</f>
        <v>0</v>
      </c>
      <c r="AA50" s="1">
        <f t="shared" ca="1" si="13"/>
        <v>3362.3818877837257</v>
      </c>
      <c r="AB50" s="1" cm="1">
        <f t="array" aca="1" ref="AB50" ca="1">IF(R50&lt;&gt;"",_xll.RiskUniform(Variables!J$23,Variables!L$23),"")</f>
        <v>27.364272119337276</v>
      </c>
      <c r="AC50" s="18">
        <f t="shared" ca="1" si="14"/>
        <v>3389.746159903063</v>
      </c>
      <c r="AD50" s="24">
        <f ca="1">IF(R50&lt;&gt;"",IF(AC50&lt;Variables!D$9,AC50-C50,0),"")</f>
        <v>1486.3913943093942</v>
      </c>
      <c r="AE50" s="26">
        <f ca="1">IF(R50&lt;&gt;"",IF(AC50&lt;Variables!D$9,D50,0),"")</f>
        <v>518.44186574952687</v>
      </c>
      <c r="AF50" s="26">
        <f ca="1">IF(R50&lt;&gt;"",IF(AC50&lt;Variables!D$9,I50,0),"")</f>
        <v>0</v>
      </c>
      <c r="AG50" s="26">
        <f ca="1">IF(R50&lt;&gt;"",IF(AC50&lt;Variables!D$9,M50,0),"")</f>
        <v>89.855806270097673</v>
      </c>
      <c r="AH50" s="26">
        <f ca="1">IF(R50&lt;&gt;"",IF(AC50&lt;Variables!D$9,S50,0),"")</f>
        <v>308.15991736913111</v>
      </c>
      <c r="AI50" s="26">
        <f ca="1">IF(R50&lt;&gt;"",IF(AC50&lt;Variables!D$9,Y50,0),"")</f>
        <v>230.50801059121568</v>
      </c>
      <c r="AJ50" s="26">
        <f t="shared" ca="1" si="15"/>
        <v>1146.9655999799713</v>
      </c>
      <c r="AK50" s="26">
        <f t="shared" ca="1" si="16"/>
        <v>24.77318990515657</v>
      </c>
      <c r="AL50" s="26">
        <f t="shared" ca="1" si="17"/>
        <v>0</v>
      </c>
      <c r="AM50" s="4">
        <f ca="1">IF(AND(R50&lt;"",AC50&lt;Variables!D$9),AC50/(7*24*60),"")</f>
        <v>0.3362843412602245</v>
      </c>
      <c r="AN50" s="11">
        <f t="shared" ca="1" si="18"/>
        <v>1</v>
      </c>
      <c r="AO50" s="24" cm="1">
        <f t="array" aca="1" ref="AO50" ca="1">IF(R50&lt;&gt;"",_xll.RiskBinomial(1,Variables!D$16/100),0)</f>
        <v>0</v>
      </c>
    </row>
    <row r="51" spans="1:41" x14ac:dyDescent="0.35">
      <c r="A51" s="12">
        <v>22</v>
      </c>
      <c r="B51" s="17" cm="1">
        <f t="array" aca="1" ref="B51" ca="1">_xll.RiskExpon(Variables!M$8)</f>
        <v>34.821623957949726</v>
      </c>
      <c r="C51" s="18">
        <f t="shared" ca="1" si="0"/>
        <v>1938.1763895516185</v>
      </c>
      <c r="D51" s="22">
        <f t="shared" ca="1" si="1"/>
        <v>602.62331394454282</v>
      </c>
      <c r="E51" s="17" cm="1">
        <f t="array" aca="1" ref="E51" ca="1">_xll.RiskPert(Variables!J$10,Variables!K$10,Variables!L$10)</f>
        <v>51.647827788937406</v>
      </c>
      <c r="F51" s="1">
        <f t="shared" ca="1" si="2"/>
        <v>2540.7997034961613</v>
      </c>
      <c r="G51" s="1" cm="1">
        <f t="array" aca="1" ref="G51" ca="1">_xll.RiskUniform(Variables!J$12,Variables!L$12)</f>
        <v>62.879847837513196</v>
      </c>
      <c r="H51" s="18">
        <f t="shared" ca="1" si="3"/>
        <v>2603.6795513336747</v>
      </c>
      <c r="I51" s="22">
        <f t="shared" ca="1" si="4"/>
        <v>0</v>
      </c>
      <c r="J51" s="17">
        <f t="shared" ca="1" si="5"/>
        <v>2603.6795513336747</v>
      </c>
      <c r="K51" s="1" cm="1">
        <f t="array" aca="1" ref="K51" ca="1">_xll.RiskWeibull(Variables!J$14,Variables!K$14)</f>
        <v>111.10385385292709</v>
      </c>
      <c r="L51" s="18">
        <f t="shared" ca="1" si="6"/>
        <v>2714.7834051866016</v>
      </c>
      <c r="M51" s="22">
        <f t="shared" ca="1" si="7"/>
        <v>136.71143516135817</v>
      </c>
      <c r="N51" s="17" cm="1">
        <f t="array" aca="1" ref="N51" ca="1">_xll.RiskGamma(_xll.RiskSimtable(Variables!J$16:J$17),1/Variables!L$16)</f>
        <v>136.71143516135822</v>
      </c>
      <c r="O51" s="1">
        <f t="shared" ca="1" si="8"/>
        <v>2851.4948403479598</v>
      </c>
      <c r="P51" s="1" cm="1">
        <f t="array" aca="1" ref="P51" ca="1">_xll.RiskUniform(Variables!J$19,Variables!L$19)</f>
        <v>23.749428918012235</v>
      </c>
      <c r="Q51" s="18">
        <f t="shared" ca="1" si="9"/>
        <v>2875.244269265972</v>
      </c>
      <c r="R51" s="17" cm="1">
        <f t="array" aca="1" ref="R51" ca="1">IF(A51&lt;=(FLOOR(INT(Variables!D$10) / _xll.RiskSimtable(Variables!D$13:D$14), 1)*_xll.RiskSimtable(Variables!D$13:D$14)),IF(R50=_xll.RiskSimtable(Variables!D$13:D$14),1,R50+1),"")</f>
        <v>6</v>
      </c>
      <c r="S51" s="22">
        <f t="shared" ca="1" si="10"/>
        <v>136.62960792653803</v>
      </c>
      <c r="T51" s="1">
        <f t="shared" ca="1" si="11"/>
        <v>2875.244269265972</v>
      </c>
      <c r="U51" s="1" cm="1">
        <f t="array" aca="1" ref="U51" ca="1">IF(R51&lt;&gt;"",INDEX(T51:T158, MATCH(_xll.RiskSimtable(Variables!D$13:D$14),R51:R158,0))-T51,"")</f>
        <v>136.62960792653803</v>
      </c>
      <c r="V51" s="1" cm="1">
        <f t="array" aca="1" ref="V51" ca="1">IF(R51&lt;&gt;"",IF(MOD(R51,_xll.RiskSimtable(Variables!D$13:D$14))=0,Variables!D$15,0),"")</f>
        <v>0</v>
      </c>
      <c r="W51" s="1" cm="1">
        <f t="array" aca="1" ref="W51" ca="1">IF(R51&lt;&gt;"",IF(R51=_xll.RiskSimtable(Variables!D$13:D$14),T51+V51,0),"")</f>
        <v>0</v>
      </c>
      <c r="X51" s="18" cm="1">
        <f t="array" aca="1" ref="X51" ca="1">IF(R51&lt;&gt;"",INDEX(W51:W150,MATCH(_xll.RiskSimtable(Variables!D$13:D$14),R51:R150,0)),"")</f>
        <v>3131.87387719251</v>
      </c>
      <c r="Y51" s="22">
        <f t="shared" ca="1" si="12"/>
        <v>257.87228271055301</v>
      </c>
      <c r="Z51" s="17" cm="1">
        <f t="array" aca="1" ref="Z51" ca="1">IF(R51&lt;&gt;"",IF(R51=1,_xll.RiskPert(Variables!J$21,Variables!K$21,Variables!L$21),0),"")</f>
        <v>0</v>
      </c>
      <c r="AA51" s="1">
        <f t="shared" ca="1" si="13"/>
        <v>3389.746159903063</v>
      </c>
      <c r="AB51" s="1" cm="1">
        <f t="array" aca="1" ref="AB51" ca="1">IF(R51&lt;&gt;"",_xll.RiskUniform(Variables!J$23,Variables!L$23),"")</f>
        <v>20.804950729636722</v>
      </c>
      <c r="AC51" s="18">
        <f t="shared" ca="1" si="14"/>
        <v>3410.5511106326999</v>
      </c>
      <c r="AD51" s="24">
        <f ca="1">IF(R51&lt;&gt;"",IF(AC51&lt;Variables!D$9,AC51-C51,0),"")</f>
        <v>1472.3747210810814</v>
      </c>
      <c r="AE51" s="26">
        <f ca="1">IF(R51&lt;&gt;"",IF(AC51&lt;Variables!D$9,D51,0),"")</f>
        <v>602.62331394454282</v>
      </c>
      <c r="AF51" s="26">
        <f ca="1">IF(R51&lt;&gt;"",IF(AC51&lt;Variables!D$9,I51,0),"")</f>
        <v>0</v>
      </c>
      <c r="AG51" s="26">
        <f ca="1">IF(R51&lt;&gt;"",IF(AC51&lt;Variables!D$9,M51,0),"")</f>
        <v>136.71143516135817</v>
      </c>
      <c r="AH51" s="26">
        <f ca="1">IF(R51&lt;&gt;"",IF(AC51&lt;Variables!D$9,S51,0),"")</f>
        <v>136.62960792653803</v>
      </c>
      <c r="AI51" s="26">
        <f ca="1">IF(R51&lt;&gt;"",IF(AC51&lt;Variables!D$9,Y51,0),"")</f>
        <v>257.87228271055301</v>
      </c>
      <c r="AJ51" s="26">
        <f t="shared" ca="1" si="15"/>
        <v>1133.836639742992</v>
      </c>
      <c r="AK51" s="26">
        <f t="shared" ca="1" si="16"/>
        <v>24.539578684684688</v>
      </c>
      <c r="AL51" s="26">
        <f t="shared" ca="1" si="17"/>
        <v>0</v>
      </c>
      <c r="AM51" s="4">
        <f ca="1">IF(AND(R51&lt;"",AC51&lt;Variables!D$9),AC51/(7*24*60),"")</f>
        <v>0.33834832446752977</v>
      </c>
      <c r="AN51" s="11">
        <f t="shared" ca="1" si="18"/>
        <v>1</v>
      </c>
      <c r="AO51" s="24" cm="1">
        <f t="array" aca="1" ref="AO51" ca="1">IF(R51&lt;&gt;"",_xll.RiskBinomial(1,Variables!D$16/100),0)</f>
        <v>0</v>
      </c>
    </row>
    <row r="52" spans="1:41" x14ac:dyDescent="0.35">
      <c r="A52" s="12">
        <v>23</v>
      </c>
      <c r="B52" s="17" cm="1">
        <f t="array" aca="1" ref="B52" ca="1">_xll.RiskExpon(Variables!M$8)</f>
        <v>84.943043347575326</v>
      </c>
      <c r="C52" s="18">
        <f t="shared" ca="1" si="0"/>
        <v>2023.1194328991937</v>
      </c>
      <c r="D52" s="22">
        <f t="shared" ca="1" si="1"/>
        <v>621.35187175933015</v>
      </c>
      <c r="E52" s="17" cm="1">
        <f t="array" aca="1" ref="E52" ca="1">_xll.RiskPert(Variables!J$10,Variables!K$10,Variables!L$10)</f>
        <v>40.791753324849161</v>
      </c>
      <c r="F52" s="1">
        <f t="shared" ca="1" si="2"/>
        <v>2644.4713046585239</v>
      </c>
      <c r="G52" s="1" cm="1">
        <f t="array" aca="1" ref="G52" ca="1">_xll.RiskUniform(Variables!J$12,Variables!L$12)</f>
        <v>63.978846818791837</v>
      </c>
      <c r="H52" s="18">
        <f t="shared" ca="1" si="3"/>
        <v>2708.4501514773156</v>
      </c>
      <c r="I52" s="22">
        <f t="shared" ca="1" si="4"/>
        <v>0</v>
      </c>
      <c r="J52" s="17">
        <f t="shared" ca="1" si="5"/>
        <v>2708.4501514773156</v>
      </c>
      <c r="K52" s="1" cm="1">
        <f t="array" aca="1" ref="K52" ca="1">_xll.RiskWeibull(Variables!J$14,Variables!K$14)</f>
        <v>65.55831015775307</v>
      </c>
      <c r="L52" s="18">
        <f t="shared" ca="1" si="6"/>
        <v>2774.0084616350687</v>
      </c>
      <c r="M52" s="22">
        <f t="shared" ca="1" si="7"/>
        <v>84.950772214337121</v>
      </c>
      <c r="N52" s="17" cm="1">
        <f t="array" aca="1" ref="N52" ca="1">_xll.RiskGamma(_xll.RiskSimtable(Variables!J$16:J$17),1/Variables!L$16)</f>
        <v>84.950772214337206</v>
      </c>
      <c r="O52" s="1">
        <f t="shared" ca="1" si="8"/>
        <v>2858.9592338494058</v>
      </c>
      <c r="P52" s="1" cm="1">
        <f t="array" aca="1" ref="P52" ca="1">_xll.RiskUniform(Variables!J$19,Variables!L$19)</f>
        <v>22.924264979259103</v>
      </c>
      <c r="Q52" s="18">
        <f t="shared" ca="1" si="9"/>
        <v>2881.8834988286649</v>
      </c>
      <c r="R52" s="17" cm="1">
        <f t="array" aca="1" ref="R52" ca="1">IF(A52&lt;=(FLOOR(INT(Variables!D$10) / _xll.RiskSimtable(Variables!D$13:D$14), 1)*_xll.RiskSimtable(Variables!D$13:D$14)),IF(R51=_xll.RiskSimtable(Variables!D$13:D$14),1,R51+1),"")</f>
        <v>7</v>
      </c>
      <c r="S52" s="22">
        <f t="shared" ca="1" si="10"/>
        <v>129.99037836384514</v>
      </c>
      <c r="T52" s="1">
        <f t="shared" ca="1" si="11"/>
        <v>2881.8834988286649</v>
      </c>
      <c r="U52" s="1" cm="1">
        <f t="array" aca="1" ref="U52" ca="1">IF(R52&lt;&gt;"",INDEX(T52:T159, MATCH(_xll.RiskSimtable(Variables!D$13:D$14),R52:R159,0))-T52,"")</f>
        <v>129.99037836384514</v>
      </c>
      <c r="V52" s="1" cm="1">
        <f t="array" aca="1" ref="V52" ca="1">IF(R52&lt;&gt;"",IF(MOD(R52,_xll.RiskSimtable(Variables!D$13:D$14))=0,Variables!D$15,0),"")</f>
        <v>0</v>
      </c>
      <c r="W52" s="1" cm="1">
        <f t="array" aca="1" ref="W52" ca="1">IF(R52&lt;&gt;"",IF(R52=_xll.RiskSimtable(Variables!D$13:D$14),T52+V52,0),"")</f>
        <v>0</v>
      </c>
      <c r="X52" s="18" cm="1">
        <f t="array" aca="1" ref="X52" ca="1">IF(R52&lt;&gt;"",INDEX(W52:W151,MATCH(_xll.RiskSimtable(Variables!D$13:D$14),R52:R151,0)),"")</f>
        <v>3131.87387719251</v>
      </c>
      <c r="Y52" s="22">
        <f t="shared" ca="1" si="12"/>
        <v>278.67723344018987</v>
      </c>
      <c r="Z52" s="17" cm="1">
        <f t="array" aca="1" ref="Z52" ca="1">IF(R52&lt;&gt;"",IF(R52=1,_xll.RiskPert(Variables!J$21,Variables!K$21,Variables!L$21),0),"")</f>
        <v>0</v>
      </c>
      <c r="AA52" s="1">
        <f t="shared" ca="1" si="13"/>
        <v>3410.5511106326999</v>
      </c>
      <c r="AB52" s="1" cm="1">
        <f t="array" aca="1" ref="AB52" ca="1">IF(R52&lt;&gt;"",_xll.RiskUniform(Variables!J$23,Variables!L$23),"")</f>
        <v>27.846319045385194</v>
      </c>
      <c r="AC52" s="18">
        <f t="shared" ca="1" si="14"/>
        <v>3438.3974296780852</v>
      </c>
      <c r="AD52" s="24">
        <f ca="1">IF(R52&lt;&gt;"",IF(AC52&lt;Variables!D$9,AC52-C52,0),"")</f>
        <v>1415.2779967788915</v>
      </c>
      <c r="AE52" s="26">
        <f ca="1">IF(R52&lt;&gt;"",IF(AC52&lt;Variables!D$9,D52,0),"")</f>
        <v>621.35187175933015</v>
      </c>
      <c r="AF52" s="26">
        <f ca="1">IF(R52&lt;&gt;"",IF(AC52&lt;Variables!D$9,I52,0),"")</f>
        <v>0</v>
      </c>
      <c r="AG52" s="26">
        <f ca="1">IF(R52&lt;&gt;"",IF(AC52&lt;Variables!D$9,M52,0),"")</f>
        <v>84.950772214337121</v>
      </c>
      <c r="AH52" s="26">
        <f ca="1">IF(R52&lt;&gt;"",IF(AC52&lt;Variables!D$9,S52,0),"")</f>
        <v>129.99037836384514</v>
      </c>
      <c r="AI52" s="26">
        <f ca="1">IF(R52&lt;&gt;"",IF(AC52&lt;Variables!D$9,Y52,0),"")</f>
        <v>278.67723344018987</v>
      </c>
      <c r="AJ52" s="26">
        <f t="shared" ca="1" si="15"/>
        <v>1114.9702557777023</v>
      </c>
      <c r="AK52" s="26">
        <f t="shared" ca="1" si="16"/>
        <v>23.587966612981525</v>
      </c>
      <c r="AL52" s="26">
        <f t="shared" ca="1" si="17"/>
        <v>1</v>
      </c>
      <c r="AM52" s="4">
        <f ca="1">IF(AND(R52&lt;"",AC52&lt;Variables!D$9),AC52/(7*24*60),"")</f>
        <v>0.34111085611885766</v>
      </c>
      <c r="AN52" s="11">
        <f t="shared" ca="1" si="18"/>
        <v>1</v>
      </c>
      <c r="AO52" s="24" cm="1">
        <f t="array" aca="1" ref="AO52" ca="1">IF(R52&lt;&gt;"",_xll.RiskBinomial(1,Variables!D$16/100),0)</f>
        <v>0</v>
      </c>
    </row>
    <row r="53" spans="1:41" x14ac:dyDescent="0.35">
      <c r="A53" s="12">
        <v>24</v>
      </c>
      <c r="B53" s="17" cm="1">
        <f t="array" aca="1" ref="B53" ca="1">_xll.RiskExpon(Variables!M$8)</f>
        <v>5.5440750303029054</v>
      </c>
      <c r="C53" s="18">
        <f t="shared" ca="1" si="0"/>
        <v>2028.6635079294965</v>
      </c>
      <c r="D53" s="22">
        <f t="shared" ca="1" si="1"/>
        <v>725.84578135422953</v>
      </c>
      <c r="E53" s="17" cm="1">
        <f t="array" aca="1" ref="E53" ca="1">_xll.RiskPert(Variables!J$10,Variables!K$10,Variables!L$10)</f>
        <v>46.059137806410298</v>
      </c>
      <c r="F53" s="1">
        <f t="shared" ca="1" si="2"/>
        <v>2754.509289283726</v>
      </c>
      <c r="G53" s="1" cm="1">
        <f t="array" aca="1" ref="G53" ca="1">_xll.RiskUniform(Variables!J$12,Variables!L$12)</f>
        <v>56.080021997860278</v>
      </c>
      <c r="H53" s="18">
        <f t="shared" ca="1" si="3"/>
        <v>2810.5893112815861</v>
      </c>
      <c r="I53" s="22">
        <f t="shared" ca="1" si="4"/>
        <v>0</v>
      </c>
      <c r="J53" s="17">
        <f t="shared" ca="1" si="5"/>
        <v>2810.5893112815861</v>
      </c>
      <c r="K53" s="1" cm="1">
        <f t="array" aca="1" ref="K53" ca="1">_xll.RiskWeibull(Variables!J$14,Variables!K$14)</f>
        <v>105.1722334006715</v>
      </c>
      <c r="L53" s="18">
        <f t="shared" ca="1" si="6"/>
        <v>2915.7615446822574</v>
      </c>
      <c r="M53" s="22">
        <f t="shared" ca="1" si="7"/>
        <v>75.232471740991059</v>
      </c>
      <c r="N53" s="17" cm="1">
        <f t="array" aca="1" ref="N53" ca="1">_xll.RiskGamma(_xll.RiskSimtable(Variables!J$16:J$17),1/Variables!L$16)</f>
        <v>75.232471740990874</v>
      </c>
      <c r="O53" s="1">
        <f t="shared" ca="1" si="8"/>
        <v>2990.9940164232485</v>
      </c>
      <c r="P53" s="1" cm="1">
        <f t="array" aca="1" ref="P53" ca="1">_xll.RiskUniform(Variables!J$19,Variables!L$19)</f>
        <v>20.879860769261533</v>
      </c>
      <c r="Q53" s="18">
        <f t="shared" ca="1" si="9"/>
        <v>3011.87387719251</v>
      </c>
      <c r="R53" s="17" cm="1">
        <f t="array" aca="1" ref="R53" ca="1">IF(A53&lt;=(FLOOR(INT(Variables!D$10) / _xll.RiskSimtable(Variables!D$13:D$14), 1)*_xll.RiskSimtable(Variables!D$13:D$14)),IF(R52=_xll.RiskSimtable(Variables!D$13:D$14),1,R52+1),"")</f>
        <v>8</v>
      </c>
      <c r="S53" s="22">
        <f t="shared" ca="1" si="10"/>
        <v>0</v>
      </c>
      <c r="T53" s="1">
        <f t="shared" ca="1" si="11"/>
        <v>3011.87387719251</v>
      </c>
      <c r="U53" s="1" cm="1">
        <f t="array" aca="1" ref="U53" ca="1">IF(R53&lt;&gt;"",INDEX(T53:T160, MATCH(_xll.RiskSimtable(Variables!D$13:D$14),R53:R160,0))-T53,"")</f>
        <v>0</v>
      </c>
      <c r="V53" s="1" cm="1">
        <f t="array" aca="1" ref="V53" ca="1">IF(R53&lt;&gt;"",IF(MOD(R53,_xll.RiskSimtable(Variables!D$13:D$14))=0,Variables!D$15,0),"")</f>
        <v>120</v>
      </c>
      <c r="W53" s="1" cm="1">
        <f t="array" aca="1" ref="W53" ca="1">IF(R53&lt;&gt;"",IF(R53=_xll.RiskSimtable(Variables!D$13:D$14),T53+V53,0),"")</f>
        <v>3131.87387719251</v>
      </c>
      <c r="X53" s="18" cm="1">
        <f t="array" aca="1" ref="X53" ca="1">IF(R53&lt;&gt;"",INDEX(W53:W152,MATCH(_xll.RiskSimtable(Variables!D$13:D$14),R53:R152,0)),"")</f>
        <v>3131.87387719251</v>
      </c>
      <c r="Y53" s="22">
        <f t="shared" ca="1" si="12"/>
        <v>306.52355248557524</v>
      </c>
      <c r="Z53" s="17" cm="1">
        <f t="array" aca="1" ref="Z53" ca="1">IF(R53&lt;&gt;"",IF(R53=1,_xll.RiskPert(Variables!J$21,Variables!K$21,Variables!L$21),0),"")</f>
        <v>0</v>
      </c>
      <c r="AA53" s="1">
        <f t="shared" ca="1" si="13"/>
        <v>3438.3974296780852</v>
      </c>
      <c r="AB53" s="1" cm="1">
        <f t="array" aca="1" ref="AB53" ca="1">IF(R53&lt;&gt;"",_xll.RiskUniform(Variables!J$23,Variables!L$23),"")</f>
        <v>28.445148727136797</v>
      </c>
      <c r="AC53" s="18">
        <f t="shared" ca="1" si="14"/>
        <v>3466.842578405222</v>
      </c>
      <c r="AD53" s="24">
        <f ca="1">IF(R53&lt;&gt;"",IF(AC53&lt;Variables!D$9,AC53-C53,0),"")</f>
        <v>1438.1790704757254</v>
      </c>
      <c r="AE53" s="26">
        <f ca="1">IF(R53&lt;&gt;"",IF(AC53&lt;Variables!D$9,D53,0),"")</f>
        <v>725.84578135422953</v>
      </c>
      <c r="AF53" s="26">
        <f ca="1">IF(R53&lt;&gt;"",IF(AC53&lt;Variables!D$9,I53,0),"")</f>
        <v>0</v>
      </c>
      <c r="AG53" s="26">
        <f ca="1">IF(R53&lt;&gt;"",IF(AC53&lt;Variables!D$9,M53,0),"")</f>
        <v>75.232471740991059</v>
      </c>
      <c r="AH53" s="26">
        <f ca="1">IF(R53&lt;&gt;"",IF(AC53&lt;Variables!D$9,S53,0),"")</f>
        <v>0</v>
      </c>
      <c r="AI53" s="26">
        <f ca="1">IF(R53&lt;&gt;"",IF(AC53&lt;Variables!D$9,Y53,0),"")</f>
        <v>306.52355248557524</v>
      </c>
      <c r="AJ53" s="26">
        <f t="shared" ca="1" si="15"/>
        <v>1107.6018055807958</v>
      </c>
      <c r="AK53" s="26">
        <f t="shared" ca="1" si="16"/>
        <v>23.969651174595423</v>
      </c>
      <c r="AL53" s="26">
        <f t="shared" ca="1" si="17"/>
        <v>1</v>
      </c>
      <c r="AM53" s="4">
        <f ca="1">IF(AND(R53&lt;"",AC53&lt;Variables!D$9),AC53/(7*24*60),"")</f>
        <v>0.34393279547670852</v>
      </c>
      <c r="AN53" s="11">
        <f t="shared" ca="1" si="18"/>
        <v>1</v>
      </c>
      <c r="AO53" s="24" cm="1">
        <f t="array" aca="1" ref="AO53" ca="1">IF(R53&lt;&gt;"",_xll.RiskBinomial(1,Variables!D$16/100),0)</f>
        <v>0</v>
      </c>
    </row>
    <row r="54" spans="1:41" x14ac:dyDescent="0.35">
      <c r="A54" s="12">
        <v>25</v>
      </c>
      <c r="B54" s="17" cm="1">
        <f t="array" aca="1" ref="B54" ca="1">_xll.RiskExpon(Variables!M$8)</f>
        <v>88.934656324011712</v>
      </c>
      <c r="C54" s="18">
        <f t="shared" ca="1" si="0"/>
        <v>2117.598164253508</v>
      </c>
      <c r="D54" s="22">
        <f t="shared" ca="1" si="1"/>
        <v>746.67276551033819</v>
      </c>
      <c r="E54" s="17" cm="1">
        <f t="array" aca="1" ref="E54" ca="1">_xll.RiskPert(Variables!J$10,Variables!K$10,Variables!L$10)</f>
        <v>53.681618482260163</v>
      </c>
      <c r="F54" s="1">
        <f t="shared" ca="1" si="2"/>
        <v>2864.2709297638462</v>
      </c>
      <c r="G54" s="1" cm="1">
        <f t="array" aca="1" ref="G54" ca="1">_xll.RiskUniform(Variables!J$12,Variables!L$12)</f>
        <v>59.933102275372605</v>
      </c>
      <c r="H54" s="18">
        <f t="shared" ca="1" si="3"/>
        <v>2924.2040320392189</v>
      </c>
      <c r="I54" s="22">
        <f t="shared" ca="1" si="4"/>
        <v>0</v>
      </c>
      <c r="J54" s="17">
        <f t="shared" ca="1" si="5"/>
        <v>2924.2040320392189</v>
      </c>
      <c r="K54" s="1" cm="1">
        <f t="array" aca="1" ref="K54" ca="1">_xll.RiskWeibull(Variables!J$14,Variables!K$14)</f>
        <v>76.207543940913439</v>
      </c>
      <c r="L54" s="18">
        <f t="shared" ca="1" si="6"/>
        <v>3000.4115759801325</v>
      </c>
      <c r="M54" s="22">
        <f t="shared" ca="1" si="7"/>
        <v>63.671239105058248</v>
      </c>
      <c r="N54" s="17" cm="1">
        <f t="array" aca="1" ref="N54" ca="1">_xll.RiskGamma(_xll.RiskSimtable(Variables!J$16:J$17),1/Variables!L$16)</f>
        <v>63.671239105058341</v>
      </c>
      <c r="O54" s="1">
        <f t="shared" ca="1" si="8"/>
        <v>3064.0828150851908</v>
      </c>
      <c r="P54" s="1" cm="1">
        <f t="array" aca="1" ref="P54" ca="1">_xll.RiskUniform(Variables!J$19,Variables!L$19)</f>
        <v>24.717860953463749</v>
      </c>
      <c r="Q54" s="18">
        <f t="shared" ca="1" si="9"/>
        <v>3088.8006760386547</v>
      </c>
      <c r="R54" s="17" cm="1">
        <f t="array" aca="1" ref="R54" ca="1">IF(A54&lt;=(FLOOR(INT(Variables!D$10) / _xll.RiskSimtable(Variables!D$13:D$14), 1)*_xll.RiskSimtable(Variables!D$13:D$14)),IF(R53=_xll.RiskSimtable(Variables!D$13:D$14),1,R53+1),"")</f>
        <v>1</v>
      </c>
      <c r="S54" s="22">
        <f t="shared" ca="1" si="10"/>
        <v>852.57917022269203</v>
      </c>
      <c r="T54" s="1">
        <f t="shared" ca="1" si="11"/>
        <v>3131.87387719251</v>
      </c>
      <c r="U54" s="1" cm="1">
        <f t="array" aca="1" ref="U54" ca="1">IF(R54&lt;&gt;"",INDEX(T54:T161, MATCH(_xll.RiskSimtable(Variables!D$13:D$14),R54:R161,0))-T54,"")</f>
        <v>809.50596906883675</v>
      </c>
      <c r="V54" s="1" cm="1">
        <f t="array" aca="1" ref="V54" ca="1">IF(R54&lt;&gt;"",IF(MOD(R54,_xll.RiskSimtable(Variables!D$13:D$14))=0,Variables!D$15,0),"")</f>
        <v>0</v>
      </c>
      <c r="W54" s="1" cm="1">
        <f t="array" aca="1" ref="W54" ca="1">IF(R54&lt;&gt;"",IF(R54=_xll.RiskSimtable(Variables!D$13:D$14),T54+V54,0),"")</f>
        <v>0</v>
      </c>
      <c r="X54" s="18" cm="1">
        <f t="array" aca="1" ref="X54" ca="1">IF(R54&lt;&gt;"",INDEX(W54:W153,MATCH(_xll.RiskSimtable(Variables!D$13:D$14),R54:R153,0)),"")</f>
        <v>4061.3798462613468</v>
      </c>
      <c r="Y54" s="22">
        <f t="shared" ca="1" si="12"/>
        <v>109.24561960723531</v>
      </c>
      <c r="Z54" s="17" cm="1">
        <f t="array" aca="1" ref="Z54" ca="1">IF(R54&lt;&gt;"",IF(R54=1,_xll.RiskPert(Variables!J$21,Variables!K$21,Variables!L$21),0),"")</f>
        <v>109.24561960723511</v>
      </c>
      <c r="AA54" s="1">
        <f t="shared" ca="1" si="13"/>
        <v>4170.6254658685821</v>
      </c>
      <c r="AB54" s="1" cm="1">
        <f t="array" aca="1" ref="AB54" ca="1">IF(R54&lt;&gt;"",_xll.RiskUniform(Variables!J$23,Variables!L$23),"")</f>
        <v>25.519492575241401</v>
      </c>
      <c r="AC54" s="18">
        <f t="shared" ca="1" si="14"/>
        <v>4196.1449584438233</v>
      </c>
      <c r="AD54" s="24">
        <f ca="1">IF(R54&lt;&gt;"",IF(AC54&lt;Variables!D$9,AC54-C54,0),"")</f>
        <v>2078.5467941903153</v>
      </c>
      <c r="AE54" s="26">
        <f ca="1">IF(R54&lt;&gt;"",IF(AC54&lt;Variables!D$9,D54,0),"")</f>
        <v>746.67276551033819</v>
      </c>
      <c r="AF54" s="26">
        <f ca="1">IF(R54&lt;&gt;"",IF(AC54&lt;Variables!D$9,I54,0),"")</f>
        <v>0</v>
      </c>
      <c r="AG54" s="26">
        <f ca="1">IF(R54&lt;&gt;"",IF(AC54&lt;Variables!D$9,M54,0),"")</f>
        <v>63.671239105058248</v>
      </c>
      <c r="AH54" s="26">
        <f ca="1">IF(R54&lt;&gt;"",IF(AC54&lt;Variables!D$9,S54,0),"")</f>
        <v>852.57917022269203</v>
      </c>
      <c r="AI54" s="26">
        <f ca="1">IF(R54&lt;&gt;"",IF(AC54&lt;Variables!D$9,Y54,0),"")</f>
        <v>109.24561960723531</v>
      </c>
      <c r="AJ54" s="26">
        <f t="shared" ca="1" si="15"/>
        <v>1772.1687944453238</v>
      </c>
      <c r="AK54" s="26">
        <f t="shared" ca="1" si="16"/>
        <v>34.64244656983859</v>
      </c>
      <c r="AL54" s="26">
        <f t="shared" ca="1" si="17"/>
        <v>0</v>
      </c>
      <c r="AM54" s="4">
        <f ca="1">IF(AND(R54&lt;"",AC54&lt;Variables!D$9),AC54/(7*24*60),"")</f>
        <v>0.4162842220678396</v>
      </c>
      <c r="AN54" s="11">
        <f t="shared" ca="1" si="18"/>
        <v>1</v>
      </c>
      <c r="AO54" s="24" cm="1">
        <f t="array" aca="1" ref="AO54" ca="1">IF(R54&lt;&gt;"",_xll.RiskBinomial(1,Variables!D$16/100),0)</f>
        <v>0</v>
      </c>
    </row>
    <row r="55" spans="1:41" x14ac:dyDescent="0.35">
      <c r="A55" s="12">
        <v>26</v>
      </c>
      <c r="B55" s="17" cm="1">
        <f t="array" aca="1" ref="B55" ca="1">_xll.RiskExpon(Variables!M$8)</f>
        <v>235.9781161282564</v>
      </c>
      <c r="C55" s="18">
        <f t="shared" ca="1" si="0"/>
        <v>2353.5762803817643</v>
      </c>
      <c r="D55" s="22">
        <f t="shared" ca="1" si="1"/>
        <v>618.11341808566794</v>
      </c>
      <c r="E55" s="17" cm="1">
        <f t="array" aca="1" ref="E55" ca="1">_xll.RiskPert(Variables!J$10,Variables!K$10,Variables!L$10)</f>
        <v>47.485666428213349</v>
      </c>
      <c r="F55" s="1">
        <f t="shared" ca="1" si="2"/>
        <v>2971.6896984674322</v>
      </c>
      <c r="G55" s="1" cm="1">
        <f t="array" aca="1" ref="G55" ca="1">_xll.RiskUniform(Variables!J$12,Variables!L$12)</f>
        <v>61.805586062519822</v>
      </c>
      <c r="H55" s="18">
        <f t="shared" ca="1" si="3"/>
        <v>3033.4952845299522</v>
      </c>
      <c r="I55" s="22">
        <f t="shared" ca="1" si="4"/>
        <v>0</v>
      </c>
      <c r="J55" s="17">
        <f t="shared" ca="1" si="5"/>
        <v>3033.4952845299522</v>
      </c>
      <c r="K55" s="1" cm="1">
        <f t="array" aca="1" ref="K55" ca="1">_xll.RiskWeibull(Variables!J$14,Variables!K$14)</f>
        <v>113.73679850282072</v>
      </c>
      <c r="L55" s="18">
        <f t="shared" ca="1" si="6"/>
        <v>3147.2320830327731</v>
      </c>
      <c r="M55" s="22">
        <f t="shared" ca="1" si="7"/>
        <v>91.455172404059795</v>
      </c>
      <c r="N55" s="17" cm="1">
        <f t="array" aca="1" ref="N55" ca="1">_xll.RiskGamma(_xll.RiskSimtable(Variables!J$16:J$17),1/Variables!L$16)</f>
        <v>91.455172404060008</v>
      </c>
      <c r="O55" s="1">
        <f t="shared" ca="1" si="8"/>
        <v>3238.6872554368329</v>
      </c>
      <c r="P55" s="1" cm="1">
        <f t="array" aca="1" ref="P55" ca="1">_xll.RiskUniform(Variables!J$19,Variables!L$19)</f>
        <v>15.273275546464253</v>
      </c>
      <c r="Q55" s="18">
        <f t="shared" ca="1" si="9"/>
        <v>3253.9605309832973</v>
      </c>
      <c r="R55" s="17" cm="1">
        <f t="array" aca="1" ref="R55" ca="1">IF(A55&lt;=(FLOOR(INT(Variables!D$10) / _xll.RiskSimtable(Variables!D$13:D$14), 1)*_xll.RiskSimtable(Variables!D$13:D$14)),IF(R54=_xll.RiskSimtable(Variables!D$13:D$14),1,R54+1),"")</f>
        <v>2</v>
      </c>
      <c r="S55" s="22">
        <f t="shared" ca="1" si="10"/>
        <v>687.41931527804945</v>
      </c>
      <c r="T55" s="1">
        <f t="shared" ca="1" si="11"/>
        <v>3253.9605309832973</v>
      </c>
      <c r="U55" s="1" cm="1">
        <f t="array" aca="1" ref="U55" ca="1">IF(R55&lt;&gt;"",INDEX(T55:T162, MATCH(_xll.RiskSimtable(Variables!D$13:D$14),R55:R162,0))-T55,"")</f>
        <v>687.41931527804945</v>
      </c>
      <c r="V55" s="1" cm="1">
        <f t="array" aca="1" ref="V55" ca="1">IF(R55&lt;&gt;"",IF(MOD(R55,_xll.RiskSimtable(Variables!D$13:D$14))=0,Variables!D$15,0),"")</f>
        <v>0</v>
      </c>
      <c r="W55" s="1" cm="1">
        <f t="array" aca="1" ref="W55" ca="1">IF(R55&lt;&gt;"",IF(R55=_xll.RiskSimtable(Variables!D$13:D$14),T55+V55,0),"")</f>
        <v>0</v>
      </c>
      <c r="X55" s="18" cm="1">
        <f t="array" aca="1" ref="X55" ca="1">IF(R55&lt;&gt;"",INDEX(W55:W154,MATCH(_xll.RiskSimtable(Variables!D$13:D$14),R55:R154,0)),"")</f>
        <v>4061.3798462613468</v>
      </c>
      <c r="Y55" s="22">
        <f t="shared" ca="1" si="12"/>
        <v>134.76511218247651</v>
      </c>
      <c r="Z55" s="17" cm="1">
        <f t="array" aca="1" ref="Z55" ca="1">IF(R55&lt;&gt;"",IF(R55=1,_xll.RiskPert(Variables!J$21,Variables!K$21,Variables!L$21),0),"")</f>
        <v>0</v>
      </c>
      <c r="AA55" s="1">
        <f t="shared" ca="1" si="13"/>
        <v>4196.1449584438233</v>
      </c>
      <c r="AB55" s="1" cm="1">
        <f t="array" aca="1" ref="AB55" ca="1">IF(R55&lt;&gt;"",_xll.RiskUniform(Variables!J$23,Variables!L$23),"")</f>
        <v>22.315360433478631</v>
      </c>
      <c r="AC55" s="18">
        <f t="shared" ca="1" si="14"/>
        <v>4218.4603188773017</v>
      </c>
      <c r="AD55" s="24">
        <f ca="1">IF(R55&lt;&gt;"",IF(AC55&lt;Variables!D$9,AC55-C55,0),"")</f>
        <v>1864.8840384955374</v>
      </c>
      <c r="AE55" s="26">
        <f ca="1">IF(R55&lt;&gt;"",IF(AC55&lt;Variables!D$9,D55,0),"")</f>
        <v>618.11341808566794</v>
      </c>
      <c r="AF55" s="26">
        <f ca="1">IF(R55&lt;&gt;"",IF(AC55&lt;Variables!D$9,I55,0),"")</f>
        <v>0</v>
      </c>
      <c r="AG55" s="26">
        <f ca="1">IF(R55&lt;&gt;"",IF(AC55&lt;Variables!D$9,M55,0),"")</f>
        <v>91.455172404059795</v>
      </c>
      <c r="AH55" s="26">
        <f ca="1">IF(R55&lt;&gt;"",IF(AC55&lt;Variables!D$9,S55,0),"")</f>
        <v>687.41931527804945</v>
      </c>
      <c r="AI55" s="26">
        <f ca="1">IF(R55&lt;&gt;"",IF(AC55&lt;Variables!D$9,Y55,0),"")</f>
        <v>134.76511218247651</v>
      </c>
      <c r="AJ55" s="26">
        <f t="shared" ca="1" si="15"/>
        <v>1531.7530179502537</v>
      </c>
      <c r="AK55" s="26">
        <f t="shared" ca="1" si="16"/>
        <v>31.081400641592289</v>
      </c>
      <c r="AL55" s="26">
        <f t="shared" ca="1" si="17"/>
        <v>0</v>
      </c>
      <c r="AM55" s="4">
        <f ca="1">IF(AND(R55&lt;"",AC55&lt;Variables!D$9),AC55/(7*24*60),"")</f>
        <v>0.41849804750766884</v>
      </c>
      <c r="AN55" s="11">
        <f t="shared" ca="1" si="18"/>
        <v>1</v>
      </c>
      <c r="AO55" s="24" cm="1">
        <f t="array" aca="1" ref="AO55" ca="1">IF(R55&lt;&gt;"",_xll.RiskBinomial(1,Variables!D$16/100),0)</f>
        <v>0</v>
      </c>
    </row>
    <row r="56" spans="1:41" x14ac:dyDescent="0.35">
      <c r="A56" s="12">
        <v>27</v>
      </c>
      <c r="B56" s="17" cm="1">
        <f t="array" aca="1" ref="B56" ca="1">_xll.RiskExpon(Variables!M$8)</f>
        <v>352.7813556711622</v>
      </c>
      <c r="C56" s="18">
        <f t="shared" ca="1" si="0"/>
        <v>2706.3576360529264</v>
      </c>
      <c r="D56" s="22">
        <f t="shared" ca="1" si="1"/>
        <v>373.48597029708071</v>
      </c>
      <c r="E56" s="17" cm="1">
        <f t="array" aca="1" ref="E56" ca="1">_xll.RiskPert(Variables!J$10,Variables!K$10,Variables!L$10)</f>
        <v>46.348321820055155</v>
      </c>
      <c r="F56" s="1">
        <f t="shared" ca="1" si="2"/>
        <v>3079.8436063500071</v>
      </c>
      <c r="G56" s="1" cm="1">
        <f t="array" aca="1" ref="G56" ca="1">_xll.RiskUniform(Variables!J$12,Variables!L$12)</f>
        <v>66.003489367080618</v>
      </c>
      <c r="H56" s="18">
        <f t="shared" ca="1" si="3"/>
        <v>3145.8470957170875</v>
      </c>
      <c r="I56" s="22">
        <f t="shared" ca="1" si="4"/>
        <v>0</v>
      </c>
      <c r="J56" s="17">
        <f t="shared" ca="1" si="5"/>
        <v>3145.8470957170875</v>
      </c>
      <c r="K56" s="1" cm="1">
        <f t="array" aca="1" ref="K56" ca="1">_xll.RiskWeibull(Variables!J$14,Variables!K$14)</f>
        <v>74.834968239264072</v>
      </c>
      <c r="L56" s="18">
        <f t="shared" ca="1" si="6"/>
        <v>3220.6820639563516</v>
      </c>
      <c r="M56" s="22">
        <f t="shared" ca="1" si="7"/>
        <v>81.571766146933442</v>
      </c>
      <c r="N56" s="17" cm="1">
        <f t="array" aca="1" ref="N56" ca="1">_xll.RiskGamma(_xll.RiskSimtable(Variables!J$16:J$17),1/Variables!L$16)</f>
        <v>81.571766146933285</v>
      </c>
      <c r="O56" s="1">
        <f t="shared" ca="1" si="8"/>
        <v>3302.2538301032851</v>
      </c>
      <c r="P56" s="1" cm="1">
        <f t="array" aca="1" ref="P56" ca="1">_xll.RiskUniform(Variables!J$19,Variables!L$19)</f>
        <v>20.223095129685891</v>
      </c>
      <c r="Q56" s="18">
        <f t="shared" ca="1" si="9"/>
        <v>3322.4769252329711</v>
      </c>
      <c r="R56" s="17" cm="1">
        <f t="array" aca="1" ref="R56" ca="1">IF(A56&lt;=(FLOOR(INT(Variables!D$10) / _xll.RiskSimtable(Variables!D$13:D$14), 1)*_xll.RiskSimtable(Variables!D$13:D$14)),IF(R55=_xll.RiskSimtable(Variables!D$13:D$14),1,R55+1),"")</f>
        <v>3</v>
      </c>
      <c r="S56" s="22">
        <f t="shared" ca="1" si="10"/>
        <v>618.90292102837566</v>
      </c>
      <c r="T56" s="1">
        <f t="shared" ca="1" si="11"/>
        <v>3322.4769252329711</v>
      </c>
      <c r="U56" s="1" cm="1">
        <f t="array" aca="1" ref="U56" ca="1">IF(R56&lt;&gt;"",INDEX(T56:T163, MATCH(_xll.RiskSimtable(Variables!D$13:D$14),R56:R163,0))-T56,"")</f>
        <v>618.90292102837566</v>
      </c>
      <c r="V56" s="1" cm="1">
        <f t="array" aca="1" ref="V56" ca="1">IF(R56&lt;&gt;"",IF(MOD(R56,_xll.RiskSimtable(Variables!D$13:D$14))=0,Variables!D$15,0),"")</f>
        <v>0</v>
      </c>
      <c r="W56" s="1" cm="1">
        <f t="array" aca="1" ref="W56" ca="1">IF(R56&lt;&gt;"",IF(R56=_xll.RiskSimtable(Variables!D$13:D$14),T56+V56,0),"")</f>
        <v>0</v>
      </c>
      <c r="X56" s="18" cm="1">
        <f t="array" aca="1" ref="X56" ca="1">IF(R56&lt;&gt;"",INDEX(W56:W155,MATCH(_xll.RiskSimtable(Variables!D$13:D$14),R56:R155,0)),"")</f>
        <v>4061.3798462613468</v>
      </c>
      <c r="Y56" s="22">
        <f t="shared" ca="1" si="12"/>
        <v>157.08047261595493</v>
      </c>
      <c r="Z56" s="17" cm="1">
        <f t="array" aca="1" ref="Z56" ca="1">IF(R56&lt;&gt;"",IF(R56=1,_xll.RiskPert(Variables!J$21,Variables!K$21,Variables!L$21),0),"")</f>
        <v>0</v>
      </c>
      <c r="AA56" s="1">
        <f t="shared" ca="1" si="13"/>
        <v>4218.4603188773017</v>
      </c>
      <c r="AB56" s="1" cm="1">
        <f t="array" aca="1" ref="AB56" ca="1">IF(R56&lt;&gt;"",_xll.RiskUniform(Variables!J$23,Variables!L$23),"")</f>
        <v>28.774216704953965</v>
      </c>
      <c r="AC56" s="18">
        <f t="shared" ca="1" si="14"/>
        <v>4247.2345355822554</v>
      </c>
      <c r="AD56" s="24">
        <f ca="1">IF(R56&lt;&gt;"",IF(AC56&lt;Variables!D$9,AC56-C56,0),"")</f>
        <v>1540.876899529329</v>
      </c>
      <c r="AE56" s="26">
        <f ca="1">IF(R56&lt;&gt;"",IF(AC56&lt;Variables!D$9,D56,0),"")</f>
        <v>373.48597029708071</v>
      </c>
      <c r="AF56" s="26">
        <f ca="1">IF(R56&lt;&gt;"",IF(AC56&lt;Variables!D$9,I56,0),"")</f>
        <v>0</v>
      </c>
      <c r="AG56" s="26">
        <f ca="1">IF(R56&lt;&gt;"",IF(AC56&lt;Variables!D$9,M56,0),"")</f>
        <v>81.571766146933442</v>
      </c>
      <c r="AH56" s="26">
        <f ca="1">IF(R56&lt;&gt;"",IF(AC56&lt;Variables!D$9,S56,0),"")</f>
        <v>618.90292102837566</v>
      </c>
      <c r="AI56" s="26">
        <f ca="1">IF(R56&lt;&gt;"",IF(AC56&lt;Variables!D$9,Y56,0),"")</f>
        <v>157.08047261595493</v>
      </c>
      <c r="AJ56" s="26">
        <f t="shared" ca="1" si="15"/>
        <v>1231.0411300883447</v>
      </c>
      <c r="AK56" s="26">
        <f t="shared" ca="1" si="16"/>
        <v>25.681281658822151</v>
      </c>
      <c r="AL56" s="26">
        <f t="shared" ca="1" si="17"/>
        <v>0</v>
      </c>
      <c r="AM56" s="4">
        <f ca="1">IF(AND(R56&lt;"",AC56&lt;Variables!D$9),AC56/(7*24*60),"")</f>
        <v>0.42135263249823962</v>
      </c>
      <c r="AN56" s="11">
        <f t="shared" ca="1" si="18"/>
        <v>1</v>
      </c>
      <c r="AO56" s="24" cm="1">
        <f t="array" aca="1" ref="AO56" ca="1">IF(R56&lt;&gt;"",_xll.RiskBinomial(1,Variables!D$16/100),0)</f>
        <v>0</v>
      </c>
    </row>
    <row r="57" spans="1:41" x14ac:dyDescent="0.35">
      <c r="A57" s="12">
        <v>28</v>
      </c>
      <c r="B57" s="17" cm="1">
        <f t="array" aca="1" ref="B57" ca="1">_xll.RiskExpon(Variables!M$8)</f>
        <v>81.663129966004036</v>
      </c>
      <c r="C57" s="18">
        <f t="shared" ca="1" si="0"/>
        <v>2788.0207660189303</v>
      </c>
      <c r="D57" s="22">
        <f t="shared" ca="1" si="1"/>
        <v>405.19244622223141</v>
      </c>
      <c r="E57" s="17" cm="1">
        <f t="array" aca="1" ref="E57" ca="1">_xll.RiskPert(Variables!J$10,Variables!K$10,Variables!L$10)</f>
        <v>47.366116524074194</v>
      </c>
      <c r="F57" s="1">
        <f t="shared" ca="1" si="2"/>
        <v>3193.2132122411617</v>
      </c>
      <c r="G57" s="1" cm="1">
        <f t="array" aca="1" ref="G57" ca="1">_xll.RiskUniform(Variables!J$12,Variables!L$12)</f>
        <v>64.639378021403971</v>
      </c>
      <c r="H57" s="18">
        <f t="shared" ca="1" si="3"/>
        <v>3257.8525902625656</v>
      </c>
      <c r="I57" s="22">
        <f t="shared" ca="1" si="4"/>
        <v>0</v>
      </c>
      <c r="J57" s="17">
        <f t="shared" ca="1" si="5"/>
        <v>3257.8525902625656</v>
      </c>
      <c r="K57" s="1" cm="1">
        <f t="array" aca="1" ref="K57" ca="1">_xll.RiskWeibull(Variables!J$14,Variables!K$14)</f>
        <v>89.03240959230196</v>
      </c>
      <c r="L57" s="18">
        <f t="shared" ca="1" si="6"/>
        <v>3346.8849998548676</v>
      </c>
      <c r="M57" s="22">
        <f t="shared" ca="1" si="7"/>
        <v>121.71485041158667</v>
      </c>
      <c r="N57" s="17" cm="1">
        <f t="array" aca="1" ref="N57" ca="1">_xll.RiskGamma(_xll.RiskSimtable(Variables!J$16:J$17),1/Variables!L$16)</f>
        <v>121.71485041158675</v>
      </c>
      <c r="O57" s="1">
        <f t="shared" ca="1" si="8"/>
        <v>3468.5998502664543</v>
      </c>
      <c r="P57" s="1" cm="1">
        <f t="array" aca="1" ref="P57" ca="1">_xll.RiskUniform(Variables!J$19,Variables!L$19)</f>
        <v>15.105436334059416</v>
      </c>
      <c r="Q57" s="18">
        <f t="shared" ca="1" si="9"/>
        <v>3483.7052866005138</v>
      </c>
      <c r="R57" s="17" cm="1">
        <f t="array" aca="1" ref="R57" ca="1">IF(A57&lt;=(FLOOR(INT(Variables!D$10) / _xll.RiskSimtable(Variables!D$13:D$14), 1)*_xll.RiskSimtable(Variables!D$13:D$14)),IF(R56=_xll.RiskSimtable(Variables!D$13:D$14),1,R56+1),"")</f>
        <v>4</v>
      </c>
      <c r="S57" s="22">
        <f t="shared" ca="1" si="10"/>
        <v>457.67455966083298</v>
      </c>
      <c r="T57" s="1">
        <f t="shared" ca="1" si="11"/>
        <v>3483.7052866005138</v>
      </c>
      <c r="U57" s="1" cm="1">
        <f t="array" aca="1" ref="U57" ca="1">IF(R57&lt;&gt;"",INDEX(T57:T164, MATCH(_xll.RiskSimtable(Variables!D$13:D$14),R57:R164,0))-T57,"")</f>
        <v>457.67455966083298</v>
      </c>
      <c r="V57" s="1" cm="1">
        <f t="array" aca="1" ref="V57" ca="1">IF(R57&lt;&gt;"",IF(MOD(R57,_xll.RiskSimtable(Variables!D$13:D$14))=0,Variables!D$15,0),"")</f>
        <v>0</v>
      </c>
      <c r="W57" s="1" cm="1">
        <f t="array" aca="1" ref="W57" ca="1">IF(R57&lt;&gt;"",IF(R57=_xll.RiskSimtable(Variables!D$13:D$14),T57+V57,0),"")</f>
        <v>0</v>
      </c>
      <c r="X57" s="18" cm="1">
        <f t="array" aca="1" ref="X57" ca="1">IF(R57&lt;&gt;"",INDEX(W57:W156,MATCH(_xll.RiskSimtable(Variables!D$13:D$14),R57:R156,0)),"")</f>
        <v>4061.3798462613468</v>
      </c>
      <c r="Y57" s="22">
        <f t="shared" ca="1" si="12"/>
        <v>185.85468932090862</v>
      </c>
      <c r="Z57" s="17" cm="1">
        <f t="array" aca="1" ref="Z57" ca="1">IF(R57&lt;&gt;"",IF(R57=1,_xll.RiskPert(Variables!J$21,Variables!K$21,Variables!L$21),0),"")</f>
        <v>0</v>
      </c>
      <c r="AA57" s="1">
        <f t="shared" ca="1" si="13"/>
        <v>4247.2345355822554</v>
      </c>
      <c r="AB57" s="1" cm="1">
        <f t="array" aca="1" ref="AB57" ca="1">IF(R57&lt;&gt;"",_xll.RiskUniform(Variables!J$23,Variables!L$23),"")</f>
        <v>24.436824590806872</v>
      </c>
      <c r="AC57" s="18">
        <f t="shared" ca="1" si="14"/>
        <v>4271.6713601730626</v>
      </c>
      <c r="AD57" s="24">
        <f ca="1">IF(R57&lt;&gt;"",IF(AC57&lt;Variables!D$9,AC57-C57,0),"")</f>
        <v>1483.6505941541322</v>
      </c>
      <c r="AE57" s="26">
        <f ca="1">IF(R57&lt;&gt;"",IF(AC57&lt;Variables!D$9,D57,0),"")</f>
        <v>405.19244622223141</v>
      </c>
      <c r="AF57" s="26">
        <f ca="1">IF(R57&lt;&gt;"",IF(AC57&lt;Variables!D$9,I57,0),"")</f>
        <v>0</v>
      </c>
      <c r="AG57" s="26">
        <f ca="1">IF(R57&lt;&gt;"",IF(AC57&lt;Variables!D$9,M57,0),"")</f>
        <v>121.71485041158667</v>
      </c>
      <c r="AH57" s="26">
        <f ca="1">IF(R57&lt;&gt;"",IF(AC57&lt;Variables!D$9,S57,0),"")</f>
        <v>457.67455966083298</v>
      </c>
      <c r="AI57" s="26">
        <f ca="1">IF(R57&lt;&gt;"",IF(AC57&lt;Variables!D$9,Y57,0),"")</f>
        <v>185.85468932090862</v>
      </c>
      <c r="AJ57" s="26">
        <f t="shared" ca="1" si="15"/>
        <v>1170.4365456155597</v>
      </c>
      <c r="AK57" s="26">
        <f t="shared" ca="1" si="16"/>
        <v>24.727509902568872</v>
      </c>
      <c r="AL57" s="26">
        <f t="shared" ca="1" si="17"/>
        <v>0</v>
      </c>
      <c r="AM57" s="4">
        <f ca="1">IF(AND(R57&lt;"",AC57&lt;Variables!D$9),AC57/(7*24*60),"")</f>
        <v>0.42377692065208955</v>
      </c>
      <c r="AN57" s="11">
        <f t="shared" ca="1" si="18"/>
        <v>1</v>
      </c>
      <c r="AO57" s="24" cm="1">
        <f t="array" aca="1" ref="AO57" ca="1">IF(R57&lt;&gt;"",_xll.RiskBinomial(1,Variables!D$16/100),0)</f>
        <v>0</v>
      </c>
    </row>
    <row r="58" spans="1:41" x14ac:dyDescent="0.35">
      <c r="A58" s="12">
        <v>29</v>
      </c>
      <c r="B58" s="17" cm="1">
        <f t="array" aca="1" ref="B58" ca="1">_xll.RiskExpon(Variables!M$8)</f>
        <v>53.351145116015964</v>
      </c>
      <c r="C58" s="18">
        <f t="shared" ca="1" si="0"/>
        <v>2841.3719111349465</v>
      </c>
      <c r="D58" s="22">
        <f t="shared" ca="1" si="1"/>
        <v>479.15798067678134</v>
      </c>
      <c r="E58" s="17" cm="1">
        <f t="array" aca="1" ref="E58" ca="1">_xll.RiskPert(Variables!J$10,Variables!K$10,Variables!L$10)</f>
        <v>62.677301549162252</v>
      </c>
      <c r="F58" s="1">
        <f t="shared" ca="1" si="2"/>
        <v>3320.5298918117278</v>
      </c>
      <c r="G58" s="1" cm="1">
        <f t="array" aca="1" ref="G58" ca="1">_xll.RiskUniform(Variables!J$12,Variables!L$12)</f>
        <v>52.199712309831675</v>
      </c>
      <c r="H58" s="18">
        <f t="shared" ca="1" si="3"/>
        <v>3372.7296041215595</v>
      </c>
      <c r="I58" s="22">
        <f t="shared" ca="1" si="4"/>
        <v>0</v>
      </c>
      <c r="J58" s="17">
        <f t="shared" ca="1" si="5"/>
        <v>3372.7296041215595</v>
      </c>
      <c r="K58" s="1" cm="1">
        <f t="array" aca="1" ref="K58" ca="1">_xll.RiskWeibull(Variables!J$14,Variables!K$14)</f>
        <v>100.40402915957981</v>
      </c>
      <c r="L58" s="18">
        <f t="shared" ca="1" si="6"/>
        <v>3473.1336332811393</v>
      </c>
      <c r="M58" s="22">
        <f t="shared" ca="1" si="7"/>
        <v>51.829396214940971</v>
      </c>
      <c r="N58" s="17" cm="1">
        <f t="array" aca="1" ref="N58" ca="1">_xll.RiskGamma(_xll.RiskSimtable(Variables!J$16:J$17),1/Variables!L$16)</f>
        <v>51.829396214940829</v>
      </c>
      <c r="O58" s="1">
        <f t="shared" ca="1" si="8"/>
        <v>3524.9630294960803</v>
      </c>
      <c r="P58" s="1" cm="1">
        <f t="array" aca="1" ref="P58" ca="1">_xll.RiskUniform(Variables!J$19,Variables!L$19)</f>
        <v>18.184813453987402</v>
      </c>
      <c r="Q58" s="18">
        <f t="shared" ca="1" si="9"/>
        <v>3543.1478429500676</v>
      </c>
      <c r="R58" s="17" cm="1">
        <f t="array" aca="1" ref="R58" ca="1">IF(A58&lt;=(FLOOR(INT(Variables!D$10) / _xll.RiskSimtable(Variables!D$13:D$14), 1)*_xll.RiskSimtable(Variables!D$13:D$14)),IF(R57=_xll.RiskSimtable(Variables!D$13:D$14),1,R57+1),"")</f>
        <v>5</v>
      </c>
      <c r="S58" s="22">
        <f t="shared" ca="1" si="10"/>
        <v>398.23200331127919</v>
      </c>
      <c r="T58" s="1">
        <f t="shared" ca="1" si="11"/>
        <v>3543.1478429500676</v>
      </c>
      <c r="U58" s="1" cm="1">
        <f t="array" aca="1" ref="U58" ca="1">IF(R58&lt;&gt;"",INDEX(T58:T165, MATCH(_xll.RiskSimtable(Variables!D$13:D$14),R58:R165,0))-T58,"")</f>
        <v>398.23200331127919</v>
      </c>
      <c r="V58" s="1" cm="1">
        <f t="array" aca="1" ref="V58" ca="1">IF(R58&lt;&gt;"",IF(MOD(R58,_xll.RiskSimtable(Variables!D$13:D$14))=0,Variables!D$15,0),"")</f>
        <v>0</v>
      </c>
      <c r="W58" s="1" cm="1">
        <f t="array" aca="1" ref="W58" ca="1">IF(R58&lt;&gt;"",IF(R58=_xll.RiskSimtable(Variables!D$13:D$14),T58+V58,0),"")</f>
        <v>0</v>
      </c>
      <c r="X58" s="18" cm="1">
        <f t="array" aca="1" ref="X58" ca="1">IF(R58&lt;&gt;"",INDEX(W58:W157,MATCH(_xll.RiskSimtable(Variables!D$13:D$14),R58:R157,0)),"")</f>
        <v>4061.3798462613468</v>
      </c>
      <c r="Y58" s="22">
        <f t="shared" ca="1" si="12"/>
        <v>210.29151391171581</v>
      </c>
      <c r="Z58" s="17" cm="1">
        <f t="array" aca="1" ref="Z58" ca="1">IF(R58&lt;&gt;"",IF(R58=1,_xll.RiskPert(Variables!J$21,Variables!K$21,Variables!L$21),0),"")</f>
        <v>0</v>
      </c>
      <c r="AA58" s="1">
        <f t="shared" ca="1" si="13"/>
        <v>4271.6713601730626</v>
      </c>
      <c r="AB58" s="1" cm="1">
        <f t="array" aca="1" ref="AB58" ca="1">IF(R58&lt;&gt;"",_xll.RiskUniform(Variables!J$23,Variables!L$23),"")</f>
        <v>27.606842702182213</v>
      </c>
      <c r="AC58" s="18">
        <f t="shared" ca="1" si="14"/>
        <v>4299.2782028752445</v>
      </c>
      <c r="AD58" s="24">
        <f ca="1">IF(R58&lt;&gt;"",IF(AC58&lt;Variables!D$9,AC58-C58,0),"")</f>
        <v>1457.906291740298</v>
      </c>
      <c r="AE58" s="26">
        <f ca="1">IF(R58&lt;&gt;"",IF(AC58&lt;Variables!D$9,D58,0),"")</f>
        <v>479.15798067678134</v>
      </c>
      <c r="AF58" s="26">
        <f ca="1">IF(R58&lt;&gt;"",IF(AC58&lt;Variables!D$9,I58,0),"")</f>
        <v>0</v>
      </c>
      <c r="AG58" s="26">
        <f ca="1">IF(R58&lt;&gt;"",IF(AC58&lt;Variables!D$9,M58,0),"")</f>
        <v>51.829396214940971</v>
      </c>
      <c r="AH58" s="26">
        <f ca="1">IF(R58&lt;&gt;"",IF(AC58&lt;Variables!D$9,S58,0),"")</f>
        <v>398.23200331127919</v>
      </c>
      <c r="AI58" s="26">
        <f ca="1">IF(R58&lt;&gt;"",IF(AC58&lt;Variables!D$9,Y58,0),"")</f>
        <v>210.29151391171581</v>
      </c>
      <c r="AJ58" s="26">
        <f t="shared" ca="1" si="15"/>
        <v>1139.5108941147173</v>
      </c>
      <c r="AK58" s="26">
        <f t="shared" ca="1" si="16"/>
        <v>24.298438195671633</v>
      </c>
      <c r="AL58" s="26">
        <f t="shared" ca="1" si="17"/>
        <v>0</v>
      </c>
      <c r="AM58" s="4">
        <f ca="1">IF(AND(R58&lt;"",AC58&lt;Variables!D$9),AC58/(7*24*60),"")</f>
        <v>0.42651569472968692</v>
      </c>
      <c r="AN58" s="11">
        <f t="shared" ca="1" si="18"/>
        <v>1</v>
      </c>
      <c r="AO58" s="24" cm="1">
        <f t="array" aca="1" ref="AO58" ca="1">IF(R58&lt;&gt;"",_xll.RiskBinomial(1,Variables!D$16/100),0)</f>
        <v>0</v>
      </c>
    </row>
    <row r="59" spans="1:41" x14ac:dyDescent="0.35">
      <c r="A59" s="12">
        <v>30</v>
      </c>
      <c r="B59" s="17" cm="1">
        <f t="array" aca="1" ref="B59" ca="1">_xll.RiskExpon(Variables!M$8)</f>
        <v>294.18690675631029</v>
      </c>
      <c r="C59" s="18">
        <f t="shared" ca="1" si="0"/>
        <v>3135.5588178912567</v>
      </c>
      <c r="D59" s="22">
        <f t="shared" ca="1" si="1"/>
        <v>285.66907848728533</v>
      </c>
      <c r="E59" s="17" cm="1">
        <f t="array" aca="1" ref="E59" ca="1">_xll.RiskPert(Variables!J$10,Variables!K$10,Variables!L$10)</f>
        <v>48.498292256982651</v>
      </c>
      <c r="F59" s="1">
        <f t="shared" ca="1" si="2"/>
        <v>3421.227896378542</v>
      </c>
      <c r="G59" s="1" cm="1">
        <f t="array" aca="1" ref="G59" ca="1">_xll.RiskUniform(Variables!J$12,Variables!L$12)</f>
        <v>61.789181257082845</v>
      </c>
      <c r="H59" s="18">
        <f t="shared" ca="1" si="3"/>
        <v>3483.0170776356249</v>
      </c>
      <c r="I59" s="22">
        <f t="shared" ca="1" si="4"/>
        <v>0</v>
      </c>
      <c r="J59" s="17">
        <f t="shared" ca="1" si="5"/>
        <v>3483.0170776356249</v>
      </c>
      <c r="K59" s="1" cm="1">
        <f t="array" aca="1" ref="K59" ca="1">_xll.RiskWeibull(Variables!J$14,Variables!K$14)</f>
        <v>119.05760913143277</v>
      </c>
      <c r="L59" s="18">
        <f t="shared" ca="1" si="6"/>
        <v>3602.0746867670578</v>
      </c>
      <c r="M59" s="22">
        <f t="shared" ca="1" si="7"/>
        <v>23.70077582746535</v>
      </c>
      <c r="N59" s="17" cm="1">
        <f t="array" aca="1" ref="N59" ca="1">_xll.RiskGamma(_xll.RiskSimtable(Variables!J$16:J$17),1/Variables!L$16)</f>
        <v>23.700775827465463</v>
      </c>
      <c r="O59" s="1">
        <f t="shared" ca="1" si="8"/>
        <v>3625.7754625945231</v>
      </c>
      <c r="P59" s="1" cm="1">
        <f t="array" aca="1" ref="P59" ca="1">_xll.RiskUniform(Variables!J$19,Variables!L$19)</f>
        <v>23.46184983051436</v>
      </c>
      <c r="Q59" s="18">
        <f t="shared" ca="1" si="9"/>
        <v>3649.2373124250375</v>
      </c>
      <c r="R59" s="17" cm="1">
        <f t="array" aca="1" ref="R59" ca="1">IF(A59&lt;=(FLOOR(INT(Variables!D$10) / _xll.RiskSimtable(Variables!D$13:D$14), 1)*_xll.RiskSimtable(Variables!D$13:D$14)),IF(R58=_xll.RiskSimtable(Variables!D$13:D$14),1,R58+1),"")</f>
        <v>6</v>
      </c>
      <c r="S59" s="22">
        <f t="shared" ca="1" si="10"/>
        <v>292.14253383630921</v>
      </c>
      <c r="T59" s="1">
        <f t="shared" ca="1" si="11"/>
        <v>3649.2373124250375</v>
      </c>
      <c r="U59" s="1" cm="1">
        <f t="array" aca="1" ref="U59" ca="1">IF(R59&lt;&gt;"",INDEX(T59:T166, MATCH(_xll.RiskSimtable(Variables!D$13:D$14),R59:R166,0))-T59,"")</f>
        <v>292.14253383630921</v>
      </c>
      <c r="V59" s="1" cm="1">
        <f t="array" aca="1" ref="V59" ca="1">IF(R59&lt;&gt;"",IF(MOD(R59,_xll.RiskSimtable(Variables!D$13:D$14))=0,Variables!D$15,0),"")</f>
        <v>0</v>
      </c>
      <c r="W59" s="1" cm="1">
        <f t="array" aca="1" ref="W59" ca="1">IF(R59&lt;&gt;"",IF(R59=_xll.RiskSimtable(Variables!D$13:D$14),T59+V59,0),"")</f>
        <v>0</v>
      </c>
      <c r="X59" s="18" cm="1">
        <f t="array" aca="1" ref="X59" ca="1">IF(R59&lt;&gt;"",INDEX(W59:W158,MATCH(_xll.RiskSimtable(Variables!D$13:D$14),R59:R158,0)),"")</f>
        <v>4061.3798462613468</v>
      </c>
      <c r="Y59" s="22">
        <f t="shared" ca="1" si="12"/>
        <v>237.8983566138977</v>
      </c>
      <c r="Z59" s="17" cm="1">
        <f t="array" aca="1" ref="Z59" ca="1">IF(R59&lt;&gt;"",IF(R59=1,_xll.RiskPert(Variables!J$21,Variables!K$21,Variables!L$21),0),"")</f>
        <v>0</v>
      </c>
      <c r="AA59" s="1">
        <f t="shared" ca="1" si="13"/>
        <v>4299.2782028752445</v>
      </c>
      <c r="AB59" s="1" cm="1">
        <f t="array" aca="1" ref="AB59" ca="1">IF(R59&lt;&gt;"",_xll.RiskUniform(Variables!J$23,Variables!L$23),"")</f>
        <v>26.083935728414826</v>
      </c>
      <c r="AC59" s="18">
        <f t="shared" ca="1" si="14"/>
        <v>4325.3621386036593</v>
      </c>
      <c r="AD59" s="24">
        <f ca="1">IF(R59&lt;&gt;"",IF(AC59&lt;Variables!D$9,AC59-C59,0),"")</f>
        <v>1189.8033207124026</v>
      </c>
      <c r="AE59" s="26">
        <f ca="1">IF(R59&lt;&gt;"",IF(AC59&lt;Variables!D$9,D59,0),"")</f>
        <v>285.66907848728533</v>
      </c>
      <c r="AF59" s="26">
        <f ca="1">IF(R59&lt;&gt;"",IF(AC59&lt;Variables!D$9,I59,0),"")</f>
        <v>0</v>
      </c>
      <c r="AG59" s="26">
        <f ca="1">IF(R59&lt;&gt;"",IF(AC59&lt;Variables!D$9,M59,0),"")</f>
        <v>23.70077582746535</v>
      </c>
      <c r="AH59" s="26">
        <f ca="1">IF(R59&lt;&gt;"",IF(AC59&lt;Variables!D$9,S59,0),"")</f>
        <v>292.14253383630921</v>
      </c>
      <c r="AI59" s="26">
        <f ca="1">IF(R59&lt;&gt;"",IF(AC59&lt;Variables!D$9,Y59,0),"")</f>
        <v>237.8983566138977</v>
      </c>
      <c r="AJ59" s="26">
        <f t="shared" ca="1" si="15"/>
        <v>839.4107447649576</v>
      </c>
      <c r="AK59" s="26">
        <f t="shared" ca="1" si="16"/>
        <v>19.830055345206709</v>
      </c>
      <c r="AL59" s="26">
        <f t="shared" ca="1" si="17"/>
        <v>1</v>
      </c>
      <c r="AM59" s="4">
        <f ca="1">IF(AND(R59&lt;"",AC59&lt;Variables!D$9),AC59/(7*24*60),"")</f>
        <v>0.42910338676623605</v>
      </c>
      <c r="AN59" s="11">
        <f t="shared" ca="1" si="18"/>
        <v>1</v>
      </c>
      <c r="AO59" s="24" cm="1">
        <f t="array" aca="1" ref="AO59" ca="1">IF(R59&lt;&gt;"",_xll.RiskBinomial(1,Variables!D$16/100),0)</f>
        <v>0</v>
      </c>
    </row>
    <row r="60" spans="1:41" x14ac:dyDescent="0.35">
      <c r="A60" s="12">
        <v>31</v>
      </c>
      <c r="B60" s="17" cm="1">
        <f t="array" aca="1" ref="B60" ca="1">_xll.RiskExpon(Variables!M$8)</f>
        <v>9.1829142301813729</v>
      </c>
      <c r="C60" s="18">
        <f t="shared" ca="1" si="0"/>
        <v>3144.741732121438</v>
      </c>
      <c r="D60" s="22">
        <f t="shared" ca="1" si="1"/>
        <v>386.90897415880227</v>
      </c>
      <c r="E60" s="17" cm="1">
        <f t="array" aca="1" ref="E60" ca="1">_xll.RiskPert(Variables!J$10,Variables!K$10,Variables!L$10)</f>
        <v>48.633628644615548</v>
      </c>
      <c r="F60" s="1">
        <f t="shared" ca="1" si="2"/>
        <v>3531.6507062802402</v>
      </c>
      <c r="G60" s="1" cm="1">
        <f t="array" aca="1" ref="G60" ca="1">_xll.RiskUniform(Variables!J$12,Variables!L$12)</f>
        <v>54.905624867176471</v>
      </c>
      <c r="H60" s="18">
        <f t="shared" ca="1" si="3"/>
        <v>3586.5563311474166</v>
      </c>
      <c r="I60" s="22">
        <f t="shared" ca="1" si="4"/>
        <v>0</v>
      </c>
      <c r="J60" s="17">
        <f t="shared" ca="1" si="5"/>
        <v>3586.5563311474166</v>
      </c>
      <c r="K60" s="1" cm="1">
        <f t="array" aca="1" ref="K60" ca="1">_xll.RiskWeibull(Variables!J$14,Variables!K$14)</f>
        <v>99.816810200738956</v>
      </c>
      <c r="L60" s="18">
        <f t="shared" ca="1" si="6"/>
        <v>3686.3731413481555</v>
      </c>
      <c r="M60" s="22">
        <f t="shared" ca="1" si="7"/>
        <v>107.06840702655563</v>
      </c>
      <c r="N60" s="17" cm="1">
        <f t="array" aca="1" ref="N60" ca="1">_xll.RiskGamma(_xll.RiskSimtable(Variables!J$16:J$17),1/Variables!L$16)</f>
        <v>107.06840702655573</v>
      </c>
      <c r="O60" s="1">
        <f t="shared" ca="1" si="8"/>
        <v>3793.4415483747111</v>
      </c>
      <c r="P60" s="1" cm="1">
        <f t="array" aca="1" ref="P60" ca="1">_xll.RiskUniform(Variables!J$19,Variables!L$19)</f>
        <v>18.396153868252757</v>
      </c>
      <c r="Q60" s="18">
        <f t="shared" ca="1" si="9"/>
        <v>3811.837702242964</v>
      </c>
      <c r="R60" s="17" cm="1">
        <f t="array" aca="1" ref="R60" ca="1">IF(A60&lt;=(FLOOR(INT(Variables!D$10) / _xll.RiskSimtable(Variables!D$13:D$14), 1)*_xll.RiskSimtable(Variables!D$13:D$14)),IF(R59=_xll.RiskSimtable(Variables!D$13:D$14),1,R59+1),"")</f>
        <v>7</v>
      </c>
      <c r="S60" s="22">
        <f t="shared" ca="1" si="10"/>
        <v>129.54214401838271</v>
      </c>
      <c r="T60" s="1">
        <f t="shared" ca="1" si="11"/>
        <v>3811.837702242964</v>
      </c>
      <c r="U60" s="1" cm="1">
        <f t="array" aca="1" ref="U60" ca="1">IF(R60&lt;&gt;"",INDEX(T60:T167, MATCH(_xll.RiskSimtable(Variables!D$13:D$14),R60:R167,0))-T60,"")</f>
        <v>129.54214401838271</v>
      </c>
      <c r="V60" s="1" cm="1">
        <f t="array" aca="1" ref="V60" ca="1">IF(R60&lt;&gt;"",IF(MOD(R60,_xll.RiskSimtable(Variables!D$13:D$14))=0,Variables!D$15,0),"")</f>
        <v>0</v>
      </c>
      <c r="W60" s="1" cm="1">
        <f t="array" aca="1" ref="W60" ca="1">IF(R60&lt;&gt;"",IF(R60=_xll.RiskSimtable(Variables!D$13:D$14),T60+V60,0),"")</f>
        <v>0</v>
      </c>
      <c r="X60" s="18" cm="1">
        <f t="array" aca="1" ref="X60" ca="1">IF(R60&lt;&gt;"",INDEX(W60:W159,MATCH(_xll.RiskSimtable(Variables!D$13:D$14),R60:R159,0)),"")</f>
        <v>4061.3798462613468</v>
      </c>
      <c r="Y60" s="22">
        <f t="shared" ca="1" si="12"/>
        <v>263.98229234231258</v>
      </c>
      <c r="Z60" s="17" cm="1">
        <f t="array" aca="1" ref="Z60" ca="1">IF(R60&lt;&gt;"",IF(R60=1,_xll.RiskPert(Variables!J$21,Variables!K$21,Variables!L$21),0),"")</f>
        <v>0</v>
      </c>
      <c r="AA60" s="1">
        <f t="shared" ca="1" si="13"/>
        <v>4325.3621386036593</v>
      </c>
      <c r="AB60" s="1" cm="1">
        <f t="array" aca="1" ref="AB60" ca="1">IF(R60&lt;&gt;"",_xll.RiskUniform(Variables!J$23,Variables!L$23),"")</f>
        <v>21.78961251614264</v>
      </c>
      <c r="AC60" s="18">
        <f t="shared" ca="1" si="14"/>
        <v>4347.1517511198017</v>
      </c>
      <c r="AD60" s="24">
        <f ca="1">IF(R60&lt;&gt;"",IF(AC60&lt;Variables!D$9,AC60-C60,0),"")</f>
        <v>1202.4100189983637</v>
      </c>
      <c r="AE60" s="26">
        <f ca="1">IF(R60&lt;&gt;"",IF(AC60&lt;Variables!D$9,D60,0),"")</f>
        <v>386.90897415880227</v>
      </c>
      <c r="AF60" s="26">
        <f ca="1">IF(R60&lt;&gt;"",IF(AC60&lt;Variables!D$9,I60,0),"")</f>
        <v>0</v>
      </c>
      <c r="AG60" s="26">
        <f ca="1">IF(R60&lt;&gt;"",IF(AC60&lt;Variables!D$9,M60,0),"")</f>
        <v>107.06840702655563</v>
      </c>
      <c r="AH60" s="26">
        <f ca="1">IF(R60&lt;&gt;"",IF(AC60&lt;Variables!D$9,S60,0),"")</f>
        <v>129.54214401838271</v>
      </c>
      <c r="AI60" s="26">
        <f ca="1">IF(R60&lt;&gt;"",IF(AC60&lt;Variables!D$9,Y60,0),"")</f>
        <v>263.98229234231258</v>
      </c>
      <c r="AJ60" s="26">
        <f t="shared" ca="1" si="15"/>
        <v>887.50181754605319</v>
      </c>
      <c r="AK60" s="26">
        <f t="shared" ca="1" si="16"/>
        <v>20.040166983306062</v>
      </c>
      <c r="AL60" s="26">
        <f t="shared" ca="1" si="17"/>
        <v>1</v>
      </c>
      <c r="AM60" s="4">
        <f ca="1">IF(AND(R60&lt;"",AC60&lt;Variables!D$9),AC60/(7*24*60),"")</f>
        <v>0.43126505467458348</v>
      </c>
      <c r="AN60" s="11">
        <f t="shared" ca="1" si="18"/>
        <v>1</v>
      </c>
      <c r="AO60" s="24" cm="1">
        <f t="array" aca="1" ref="AO60" ca="1">IF(R60&lt;&gt;"",_xll.RiskBinomial(1,Variables!D$16/100),0)</f>
        <v>0</v>
      </c>
    </row>
    <row r="61" spans="1:41" x14ac:dyDescent="0.35">
      <c r="A61" s="12">
        <v>32</v>
      </c>
      <c r="B61" s="17" cm="1">
        <f t="array" aca="1" ref="B61" ca="1">_xll.RiskExpon(Variables!M$8)</f>
        <v>10.467995399368188</v>
      </c>
      <c r="C61" s="18">
        <f t="shared" ca="1" si="0"/>
        <v>3155.2097275208062</v>
      </c>
      <c r="D61" s="22">
        <f t="shared" ca="1" si="1"/>
        <v>487.38658127243616</v>
      </c>
      <c r="E61" s="17" cm="1">
        <f t="array" aca="1" ref="E61" ca="1">_xll.RiskPert(Variables!J$10,Variables!K$10,Variables!L$10)</f>
        <v>56.03997764582563</v>
      </c>
      <c r="F61" s="1">
        <f t="shared" ca="1" si="2"/>
        <v>3642.5963087932423</v>
      </c>
      <c r="G61" s="1" cm="1">
        <f t="array" aca="1" ref="G61" ca="1">_xll.RiskUniform(Variables!J$12,Variables!L$12)</f>
        <v>69.482980544358071</v>
      </c>
      <c r="H61" s="18">
        <f t="shared" ca="1" si="3"/>
        <v>3712.0792893376006</v>
      </c>
      <c r="I61" s="22">
        <f t="shared" ca="1" si="4"/>
        <v>0</v>
      </c>
      <c r="J61" s="17">
        <f t="shared" ca="1" si="5"/>
        <v>3712.0792893376006</v>
      </c>
      <c r="K61" s="1" cm="1">
        <f t="array" aca="1" ref="K61" ca="1">_xll.RiskWeibull(Variables!J$14,Variables!K$14)</f>
        <v>101.87473486706115</v>
      </c>
      <c r="L61" s="18">
        <f t="shared" ca="1" si="6"/>
        <v>3813.9540242046619</v>
      </c>
      <c r="M61" s="22">
        <f t="shared" ca="1" si="7"/>
        <v>103.57436884936624</v>
      </c>
      <c r="N61" s="17" cm="1">
        <f t="array" aca="1" ref="N61" ca="1">_xll.RiskGamma(_xll.RiskSimtable(Variables!J$16:J$17),1/Variables!L$16)</f>
        <v>103.57436884936608</v>
      </c>
      <c r="O61" s="1">
        <f t="shared" ca="1" si="8"/>
        <v>3917.5283930540281</v>
      </c>
      <c r="P61" s="1" cm="1">
        <f t="array" aca="1" ref="P61" ca="1">_xll.RiskUniform(Variables!J$19,Variables!L$19)</f>
        <v>23.851453207318805</v>
      </c>
      <c r="Q61" s="18">
        <f t="shared" ca="1" si="9"/>
        <v>3941.3798462613468</v>
      </c>
      <c r="R61" s="17" cm="1">
        <f t="array" aca="1" ref="R61" ca="1">IF(A61&lt;=(FLOOR(INT(Variables!D$10) / _xll.RiskSimtable(Variables!D$13:D$14), 1)*_xll.RiskSimtable(Variables!D$13:D$14)),IF(R60=_xll.RiskSimtable(Variables!D$13:D$14),1,R60+1),"")</f>
        <v>8</v>
      </c>
      <c r="S61" s="22">
        <f t="shared" ca="1" si="10"/>
        <v>0</v>
      </c>
      <c r="T61" s="1">
        <f t="shared" ca="1" si="11"/>
        <v>3941.3798462613468</v>
      </c>
      <c r="U61" s="1" cm="1">
        <f t="array" aca="1" ref="U61" ca="1">IF(R61&lt;&gt;"",INDEX(T61:T168, MATCH(_xll.RiskSimtable(Variables!D$13:D$14),R61:R168,0))-T61,"")</f>
        <v>0</v>
      </c>
      <c r="V61" s="1" cm="1">
        <f t="array" aca="1" ref="V61" ca="1">IF(R61&lt;&gt;"",IF(MOD(R61,_xll.RiskSimtable(Variables!D$13:D$14))=0,Variables!D$15,0),"")</f>
        <v>120</v>
      </c>
      <c r="W61" s="1" cm="1">
        <f t="array" aca="1" ref="W61" ca="1">IF(R61&lt;&gt;"",IF(R61=_xll.RiskSimtable(Variables!D$13:D$14),T61+V61,0),"")</f>
        <v>4061.3798462613468</v>
      </c>
      <c r="X61" s="18" cm="1">
        <f t="array" aca="1" ref="X61" ca="1">IF(R61&lt;&gt;"",INDEX(W61:W160,MATCH(_xll.RiskSimtable(Variables!D$13:D$14),R61:R160,0)),"")</f>
        <v>4061.3798462613468</v>
      </c>
      <c r="Y61" s="22">
        <f t="shared" ca="1" si="12"/>
        <v>285.77190485845495</v>
      </c>
      <c r="Z61" s="17" cm="1">
        <f t="array" aca="1" ref="Z61" ca="1">IF(R61&lt;&gt;"",IF(R61=1,_xll.RiskPert(Variables!J$21,Variables!K$21,Variables!L$21),0),"")</f>
        <v>0</v>
      </c>
      <c r="AA61" s="1">
        <f t="shared" ca="1" si="13"/>
        <v>4347.1517511198017</v>
      </c>
      <c r="AB61" s="1" cm="1">
        <f t="array" aca="1" ref="AB61" ca="1">IF(R61&lt;&gt;"",_xll.RiskUniform(Variables!J$23,Variables!L$23),"")</f>
        <v>21.002576101230076</v>
      </c>
      <c r="AC61" s="18">
        <f t="shared" ca="1" si="14"/>
        <v>4368.154327221032</v>
      </c>
      <c r="AD61" s="24">
        <f ca="1">IF(R61&lt;&gt;"",IF(AC61&lt;Variables!D$9,AC61-C61,0),"")</f>
        <v>1212.9445997002258</v>
      </c>
      <c r="AE61" s="26">
        <f ca="1">IF(R61&lt;&gt;"",IF(AC61&lt;Variables!D$9,D61,0),"")</f>
        <v>487.38658127243616</v>
      </c>
      <c r="AF61" s="26">
        <f ca="1">IF(R61&lt;&gt;"",IF(AC61&lt;Variables!D$9,I61,0),"")</f>
        <v>0</v>
      </c>
      <c r="AG61" s="26">
        <f ca="1">IF(R61&lt;&gt;"",IF(AC61&lt;Variables!D$9,M61,0),"")</f>
        <v>103.57436884936624</v>
      </c>
      <c r="AH61" s="26">
        <f ca="1">IF(R61&lt;&gt;"",IF(AC61&lt;Variables!D$9,S61,0),"")</f>
        <v>0</v>
      </c>
      <c r="AI61" s="26">
        <f ca="1">IF(R61&lt;&gt;"",IF(AC61&lt;Variables!D$9,Y61,0),"")</f>
        <v>285.77190485845495</v>
      </c>
      <c r="AJ61" s="26">
        <f t="shared" ca="1" si="15"/>
        <v>876.73285498025734</v>
      </c>
      <c r="AK61" s="26">
        <f t="shared" ca="1" si="16"/>
        <v>20.215743328337098</v>
      </c>
      <c r="AL61" s="26">
        <f t="shared" ca="1" si="17"/>
        <v>1</v>
      </c>
      <c r="AM61" s="4">
        <f ca="1">IF(AND(R61&lt;"",AC61&lt;Variables!D$9),AC61/(7*24*60),"")</f>
        <v>0.4333486435735151</v>
      </c>
      <c r="AN61" s="11">
        <f t="shared" ca="1" si="18"/>
        <v>1</v>
      </c>
      <c r="AO61" s="24" cm="1">
        <f t="array" aca="1" ref="AO61" ca="1">IF(R61&lt;&gt;"",_xll.RiskBinomial(1,Variables!D$16/100),0)</f>
        <v>0</v>
      </c>
    </row>
    <row r="62" spans="1:41" x14ac:dyDescent="0.35">
      <c r="A62" s="12">
        <v>33</v>
      </c>
      <c r="B62" s="17" cm="1">
        <f t="array" aca="1" ref="B62" ca="1">_xll.RiskExpon(Variables!M$8)</f>
        <v>35.267091806904205</v>
      </c>
      <c r="C62" s="18">
        <f t="shared" ca="1" si="0"/>
        <v>3190.4768193277105</v>
      </c>
      <c r="D62" s="22">
        <f t="shared" ca="1" si="1"/>
        <v>571.36138121865815</v>
      </c>
      <c r="E62" s="17" cm="1">
        <f t="array" aca="1" ref="E62" ca="1">_xll.RiskPert(Variables!J$10,Variables!K$10,Variables!L$10)</f>
        <v>49.758911208768062</v>
      </c>
      <c r="F62" s="1">
        <f t="shared" ca="1" si="2"/>
        <v>3761.8382005463686</v>
      </c>
      <c r="G62" s="1" cm="1">
        <f t="array" aca="1" ref="G62" ca="1">_xll.RiskUniform(Variables!J$12,Variables!L$12)</f>
        <v>56.42845236923371</v>
      </c>
      <c r="H62" s="18">
        <f t="shared" ca="1" si="3"/>
        <v>3818.2666529156022</v>
      </c>
      <c r="I62" s="22">
        <f t="shared" ca="1" si="4"/>
        <v>0</v>
      </c>
      <c r="J62" s="17">
        <f t="shared" ca="1" si="5"/>
        <v>3818.2666529156022</v>
      </c>
      <c r="K62" s="1" cm="1">
        <f t="array" aca="1" ref="K62" ca="1">_xll.RiskWeibull(Variables!J$14,Variables!K$14)</f>
        <v>97.222532019028634</v>
      </c>
      <c r="L62" s="18">
        <f t="shared" ca="1" si="6"/>
        <v>3915.4891849346309</v>
      </c>
      <c r="M62" s="22">
        <f t="shared" ca="1" si="7"/>
        <v>152.6918180163193</v>
      </c>
      <c r="N62" s="17" cm="1">
        <f t="array" aca="1" ref="N62" ca="1">_xll.RiskGamma(_xll.RiskSimtable(Variables!J$16:J$17),1/Variables!L$16)</f>
        <v>152.69181801631927</v>
      </c>
      <c r="O62" s="1">
        <f t="shared" ca="1" si="8"/>
        <v>4068.1810029509502</v>
      </c>
      <c r="P62" s="1" cm="1">
        <f t="array" aca="1" ref="P62" ca="1">_xll.RiskUniform(Variables!J$19,Variables!L$19)</f>
        <v>22.415451429522022</v>
      </c>
      <c r="Q62" s="18">
        <f t="shared" ca="1" si="9"/>
        <v>4090.5964543804721</v>
      </c>
      <c r="R62" s="17" cm="1">
        <f t="array" aca="1" ref="R62" ca="1">IF(A62&lt;=(FLOOR(INT(Variables!D$10) / _xll.RiskSimtable(Variables!D$13:D$14), 1)*_xll.RiskSimtable(Variables!D$13:D$14)),IF(R61=_xll.RiskSimtable(Variables!D$13:D$14),1,R61+1),"")</f>
        <v>1</v>
      </c>
      <c r="S62" s="22">
        <f t="shared" ca="1" si="10"/>
        <v>715.65099076156457</v>
      </c>
      <c r="T62" s="1">
        <f t="shared" ca="1" si="11"/>
        <v>4090.5964543804721</v>
      </c>
      <c r="U62" s="1" cm="1">
        <f t="array" aca="1" ref="U62" ca="1">IF(R62&lt;&gt;"",INDEX(T62:T169, MATCH(_xll.RiskSimtable(Variables!D$13:D$14),R62:R169,0))-T62,"")</f>
        <v>715.65099076156457</v>
      </c>
      <c r="V62" s="1" cm="1">
        <f t="array" aca="1" ref="V62" ca="1">IF(R62&lt;&gt;"",IF(MOD(R62,_xll.RiskSimtable(Variables!D$13:D$14))=0,Variables!D$15,0),"")</f>
        <v>0</v>
      </c>
      <c r="W62" s="1" cm="1">
        <f t="array" aca="1" ref="W62" ca="1">IF(R62&lt;&gt;"",IF(R62=_xll.RiskSimtable(Variables!D$13:D$14),T62+V62,0),"")</f>
        <v>0</v>
      </c>
      <c r="X62" s="18" cm="1">
        <f t="array" aca="1" ref="X62" ca="1">IF(R62&lt;&gt;"",INDEX(W62:W161,MATCH(_xll.RiskSimtable(Variables!D$13:D$14),R62:R161,0)),"")</f>
        <v>4926.2474451420367</v>
      </c>
      <c r="Y62" s="22">
        <f t="shared" ca="1" si="12"/>
        <v>105.03110972148897</v>
      </c>
      <c r="Z62" s="17" cm="1">
        <f t="array" aca="1" ref="Z62" ca="1">IF(R62&lt;&gt;"",IF(R62=1,_xll.RiskPert(Variables!J$21,Variables!K$21,Variables!L$21),0),"")</f>
        <v>105.03110972148909</v>
      </c>
      <c r="AA62" s="1">
        <f t="shared" ca="1" si="13"/>
        <v>5031.2785548635256</v>
      </c>
      <c r="AB62" s="1" cm="1">
        <f t="array" aca="1" ref="AB62" ca="1">IF(R62&lt;&gt;"",_xll.RiskUniform(Variables!J$23,Variables!L$23),"")</f>
        <v>23.930077931267462</v>
      </c>
      <c r="AC62" s="18">
        <f t="shared" ca="1" si="14"/>
        <v>5055.2086327947927</v>
      </c>
      <c r="AD62" s="24">
        <f ca="1">IF(R62&lt;&gt;"",IF(AC62&lt;Variables!D$9,AC62-C62,0),"")</f>
        <v>1864.7318134670822</v>
      </c>
      <c r="AE62" s="26">
        <f ca="1">IF(R62&lt;&gt;"",IF(AC62&lt;Variables!D$9,D62,0),"")</f>
        <v>571.36138121865815</v>
      </c>
      <c r="AF62" s="26">
        <f ca="1">IF(R62&lt;&gt;"",IF(AC62&lt;Variables!D$9,I62,0),"")</f>
        <v>0</v>
      </c>
      <c r="AG62" s="26">
        <f ca="1">IF(R62&lt;&gt;"",IF(AC62&lt;Variables!D$9,M62,0),"")</f>
        <v>152.6918180163193</v>
      </c>
      <c r="AH62" s="26">
        <f ca="1">IF(R62&lt;&gt;"",IF(AC62&lt;Variables!D$9,S62,0),"")</f>
        <v>715.65099076156457</v>
      </c>
      <c r="AI62" s="26">
        <f ca="1">IF(R62&lt;&gt;"",IF(AC62&lt;Variables!D$9,Y62,0),"")</f>
        <v>105.03110972148897</v>
      </c>
      <c r="AJ62" s="26">
        <f t="shared" ca="1" si="15"/>
        <v>1544.735299718031</v>
      </c>
      <c r="AK62" s="26">
        <f t="shared" ca="1" si="16"/>
        <v>31.078863557784704</v>
      </c>
      <c r="AL62" s="26">
        <f t="shared" ca="1" si="17"/>
        <v>0</v>
      </c>
      <c r="AM62" s="4">
        <f ca="1">IF(AND(R62&lt;"",AC62&lt;Variables!D$9),AC62/(7*24*60),"")</f>
        <v>0.50150879293599138</v>
      </c>
      <c r="AN62" s="11">
        <f t="shared" ca="1" si="18"/>
        <v>1</v>
      </c>
      <c r="AO62" s="24" cm="1">
        <f t="array" aca="1" ref="AO62" ca="1">IF(R62&lt;&gt;"",_xll.RiskBinomial(1,Variables!D$16/100),0)</f>
        <v>0</v>
      </c>
    </row>
    <row r="63" spans="1:41" x14ac:dyDescent="0.35">
      <c r="A63" s="12">
        <v>34</v>
      </c>
      <c r="B63" s="17" cm="1">
        <f t="array" aca="1" ref="B63" ca="1">_xll.RiskExpon(Variables!M$8)</f>
        <v>65.328909055991829</v>
      </c>
      <c r="C63" s="18">
        <f t="shared" ca="1" si="0"/>
        <v>3255.8057283837024</v>
      </c>
      <c r="D63" s="22">
        <f t="shared" ca="1" si="1"/>
        <v>604.21083902563214</v>
      </c>
      <c r="E63" s="17" cm="1">
        <f t="array" aca="1" ref="E63" ca="1">_xll.RiskPert(Variables!J$10,Variables!K$10,Variables!L$10)</f>
        <v>41.749914493732334</v>
      </c>
      <c r="F63" s="1">
        <f t="shared" ca="1" si="2"/>
        <v>3860.0165674093346</v>
      </c>
      <c r="G63" s="1" cm="1">
        <f t="array" aca="1" ref="G63" ca="1">_xll.RiskUniform(Variables!J$12,Variables!L$12)</f>
        <v>52.796588986805162</v>
      </c>
      <c r="H63" s="18">
        <f t="shared" ca="1" si="3"/>
        <v>3912.8131563961397</v>
      </c>
      <c r="I63" s="22">
        <f t="shared" ca="1" si="4"/>
        <v>0</v>
      </c>
      <c r="J63" s="17">
        <f t="shared" ca="1" si="5"/>
        <v>3912.8131563961397</v>
      </c>
      <c r="K63" s="1" cm="1">
        <f t="array" aca="1" ref="K63" ca="1">_xll.RiskWeibull(Variables!J$14,Variables!K$14)</f>
        <v>95.539930171966574</v>
      </c>
      <c r="L63" s="18">
        <f t="shared" ca="1" si="6"/>
        <v>4008.3530865681064</v>
      </c>
      <c r="M63" s="22">
        <f t="shared" ca="1" si="7"/>
        <v>151.20791709332798</v>
      </c>
      <c r="N63" s="17" cm="1">
        <f t="array" aca="1" ref="N63" ca="1">_xll.RiskGamma(_xll.RiskSimtable(Variables!J$16:J$17),1/Variables!L$16)</f>
        <v>151.20791709332809</v>
      </c>
      <c r="O63" s="1">
        <f t="shared" ca="1" si="8"/>
        <v>4159.5610036614344</v>
      </c>
      <c r="P63" s="1" cm="1">
        <f t="array" aca="1" ref="P63" ca="1">_xll.RiskUniform(Variables!J$19,Variables!L$19)</f>
        <v>15.76753685023874</v>
      </c>
      <c r="Q63" s="18">
        <f t="shared" ca="1" si="9"/>
        <v>4175.3285405116731</v>
      </c>
      <c r="R63" s="17" cm="1">
        <f t="array" aca="1" ref="R63" ca="1">IF(A63&lt;=(FLOOR(INT(Variables!D$10) / _xll.RiskSimtable(Variables!D$13:D$14), 1)*_xll.RiskSimtable(Variables!D$13:D$14)),IF(R62=_xll.RiskSimtable(Variables!D$13:D$14),1,R62+1),"")</f>
        <v>2</v>
      </c>
      <c r="S63" s="22">
        <f t="shared" ca="1" si="10"/>
        <v>630.91890463036361</v>
      </c>
      <c r="T63" s="1">
        <f t="shared" ca="1" si="11"/>
        <v>4175.3285405116731</v>
      </c>
      <c r="U63" s="1" cm="1">
        <f t="array" aca="1" ref="U63" ca="1">IF(R63&lt;&gt;"",INDEX(T63:T170, MATCH(_xll.RiskSimtable(Variables!D$13:D$14),R63:R170,0))-T63,"")</f>
        <v>630.91890463036361</v>
      </c>
      <c r="V63" s="1" cm="1">
        <f t="array" aca="1" ref="V63" ca="1">IF(R63&lt;&gt;"",IF(MOD(R63,_xll.RiskSimtable(Variables!D$13:D$14))=0,Variables!D$15,0),"")</f>
        <v>0</v>
      </c>
      <c r="W63" s="1" cm="1">
        <f t="array" aca="1" ref="W63" ca="1">IF(R63&lt;&gt;"",IF(R63=_xll.RiskSimtable(Variables!D$13:D$14),T63+V63,0),"")</f>
        <v>0</v>
      </c>
      <c r="X63" s="18" cm="1">
        <f t="array" aca="1" ref="X63" ca="1">IF(R63&lt;&gt;"",INDEX(W63:W162,MATCH(_xll.RiskSimtable(Variables!D$13:D$14),R63:R162,0)),"")</f>
        <v>4926.2474451420367</v>
      </c>
      <c r="Y63" s="22">
        <f t="shared" ca="1" si="12"/>
        <v>128.96118765275605</v>
      </c>
      <c r="Z63" s="17" cm="1">
        <f t="array" aca="1" ref="Z63" ca="1">IF(R63&lt;&gt;"",IF(R63=1,_xll.RiskPert(Variables!J$21,Variables!K$21,Variables!L$21),0),"")</f>
        <v>0</v>
      </c>
      <c r="AA63" s="1">
        <f t="shared" ca="1" si="13"/>
        <v>5055.2086327947927</v>
      </c>
      <c r="AB63" s="1" cm="1">
        <f t="array" aca="1" ref="AB63" ca="1">IF(R63&lt;&gt;"",_xll.RiskUniform(Variables!J$23,Variables!L$23),"")</f>
        <v>27.46290099105493</v>
      </c>
      <c r="AC63" s="18">
        <f t="shared" ca="1" si="14"/>
        <v>5082.6715337858477</v>
      </c>
      <c r="AD63" s="24">
        <f ca="1">IF(R63&lt;&gt;"",IF(AC63&lt;Variables!D$9,AC63-C63,0),"")</f>
        <v>1826.8658054021453</v>
      </c>
      <c r="AE63" s="26">
        <f ca="1">IF(R63&lt;&gt;"",IF(AC63&lt;Variables!D$9,D63,0),"")</f>
        <v>604.21083902563214</v>
      </c>
      <c r="AF63" s="26">
        <f ca="1">IF(R63&lt;&gt;"",IF(AC63&lt;Variables!D$9,I63,0),"")</f>
        <v>0</v>
      </c>
      <c r="AG63" s="26">
        <f ca="1">IF(R63&lt;&gt;"",IF(AC63&lt;Variables!D$9,M63,0),"")</f>
        <v>151.20791709332798</v>
      </c>
      <c r="AH63" s="26">
        <f ca="1">IF(R63&lt;&gt;"",IF(AC63&lt;Variables!D$9,S63,0),"")</f>
        <v>630.91890463036361</v>
      </c>
      <c r="AI63" s="26">
        <f ca="1">IF(R63&lt;&gt;"",IF(AC63&lt;Variables!D$9,Y63,0),"")</f>
        <v>128.96118765275605</v>
      </c>
      <c r="AJ63" s="26">
        <f t="shared" ca="1" si="15"/>
        <v>1515.2988484020798</v>
      </c>
      <c r="AK63" s="26">
        <f t="shared" ca="1" si="16"/>
        <v>30.447763423369089</v>
      </c>
      <c r="AL63" s="26">
        <f t="shared" ca="1" si="17"/>
        <v>0</v>
      </c>
      <c r="AM63" s="4">
        <f ca="1">IF(AND(R63&lt;"",AC63&lt;Variables!D$9),AC63/(7*24*60),"")</f>
        <v>0.50423328708192938</v>
      </c>
      <c r="AN63" s="11">
        <f t="shared" ca="1" si="18"/>
        <v>1</v>
      </c>
      <c r="AO63" s="24" cm="1">
        <f t="array" aca="1" ref="AO63" ca="1">IF(R63&lt;&gt;"",_xll.RiskBinomial(1,Variables!D$16/100),0)</f>
        <v>0</v>
      </c>
    </row>
    <row r="64" spans="1:41" x14ac:dyDescent="0.35">
      <c r="A64" s="12">
        <v>35</v>
      </c>
      <c r="B64" s="17" cm="1">
        <f t="array" aca="1" ref="B64" ca="1">_xll.RiskExpon(Variables!M$8)</f>
        <v>6.6524182696822542</v>
      </c>
      <c r="C64" s="18">
        <f t="shared" ca="1" si="0"/>
        <v>3262.4581466533846</v>
      </c>
      <c r="D64" s="22">
        <f t="shared" ca="1" si="1"/>
        <v>709.70030159157977</v>
      </c>
      <c r="E64" s="17" cm="1">
        <f t="array" aca="1" ref="E64" ca="1">_xll.RiskPert(Variables!J$10,Variables!K$10,Variables!L$10)</f>
        <v>59.345291848824793</v>
      </c>
      <c r="F64" s="1">
        <f t="shared" ca="1" si="2"/>
        <v>3972.1584482449643</v>
      </c>
      <c r="G64" s="1" cm="1">
        <f t="array" aca="1" ref="G64" ca="1">_xll.RiskUniform(Variables!J$12,Variables!L$12)</f>
        <v>54.263736318854285</v>
      </c>
      <c r="H64" s="18">
        <f t="shared" ca="1" si="3"/>
        <v>4026.4221845638185</v>
      </c>
      <c r="I64" s="22">
        <f t="shared" ca="1" si="4"/>
        <v>0</v>
      </c>
      <c r="J64" s="17">
        <f t="shared" ca="1" si="5"/>
        <v>4026.4221845638185</v>
      </c>
      <c r="K64" s="1" cm="1">
        <f t="array" aca="1" ref="K64" ca="1">_xll.RiskWeibull(Variables!J$14,Variables!K$14)</f>
        <v>106.31458926029451</v>
      </c>
      <c r="L64" s="18">
        <f t="shared" ca="1" si="6"/>
        <v>4132.7367738241128</v>
      </c>
      <c r="M64" s="22">
        <f t="shared" ca="1" si="7"/>
        <v>136.19570796460812</v>
      </c>
      <c r="N64" s="17" cm="1">
        <f t="array" aca="1" ref="N64" ca="1">_xll.RiskGamma(_xll.RiskSimtable(Variables!J$16:J$17),1/Variables!L$16)</f>
        <v>136.19570796460826</v>
      </c>
      <c r="O64" s="1">
        <f t="shared" ca="1" si="8"/>
        <v>4268.9324817887209</v>
      </c>
      <c r="P64" s="1" cm="1">
        <f t="array" aca="1" ref="P64" ca="1">_xll.RiskUniform(Variables!J$19,Variables!L$19)</f>
        <v>23.792268585058153</v>
      </c>
      <c r="Q64" s="18">
        <f t="shared" ca="1" si="9"/>
        <v>4292.724750373779</v>
      </c>
      <c r="R64" s="17" cm="1">
        <f t="array" aca="1" ref="R64" ca="1">IF(A64&lt;=(FLOOR(INT(Variables!D$10) / _xll.RiskSimtable(Variables!D$13:D$14), 1)*_xll.RiskSimtable(Variables!D$13:D$14)),IF(R63=_xll.RiskSimtable(Variables!D$13:D$14),1,R63+1),"")</f>
        <v>3</v>
      </c>
      <c r="S64" s="22">
        <f t="shared" ca="1" si="10"/>
        <v>513.52269476825768</v>
      </c>
      <c r="T64" s="1">
        <f t="shared" ca="1" si="11"/>
        <v>4292.724750373779</v>
      </c>
      <c r="U64" s="1" cm="1">
        <f t="array" aca="1" ref="U64" ca="1">IF(R64&lt;&gt;"",INDEX(T64:T171, MATCH(_xll.RiskSimtable(Variables!D$13:D$14),R64:R171,0))-T64,"")</f>
        <v>513.52269476825768</v>
      </c>
      <c r="V64" s="1" cm="1">
        <f t="array" aca="1" ref="V64" ca="1">IF(R64&lt;&gt;"",IF(MOD(R64,_xll.RiskSimtable(Variables!D$13:D$14))=0,Variables!D$15,0),"")</f>
        <v>0</v>
      </c>
      <c r="W64" s="1" cm="1">
        <f t="array" aca="1" ref="W64" ca="1">IF(R64&lt;&gt;"",IF(R64=_xll.RiskSimtable(Variables!D$13:D$14),T64+V64,0),"")</f>
        <v>0</v>
      </c>
      <c r="X64" s="18" cm="1">
        <f t="array" aca="1" ref="X64" ca="1">IF(R64&lt;&gt;"",INDEX(W64:W163,MATCH(_xll.RiskSimtable(Variables!D$13:D$14),R64:R163,0)),"")</f>
        <v>4926.2474451420367</v>
      </c>
      <c r="Y64" s="22">
        <f t="shared" ca="1" si="12"/>
        <v>156.42408864381105</v>
      </c>
      <c r="Z64" s="17" cm="1">
        <f t="array" aca="1" ref="Z64" ca="1">IF(R64&lt;&gt;"",IF(R64=1,_xll.RiskPert(Variables!J$21,Variables!K$21,Variables!L$21),0),"")</f>
        <v>0</v>
      </c>
      <c r="AA64" s="1">
        <f t="shared" ca="1" si="13"/>
        <v>5082.6715337858477</v>
      </c>
      <c r="AB64" s="1" cm="1">
        <f t="array" aca="1" ref="AB64" ca="1">IF(R64&lt;&gt;"",_xll.RiskUniform(Variables!J$23,Variables!L$23),"")</f>
        <v>23.570609495093368</v>
      </c>
      <c r="AC64" s="18">
        <f t="shared" ca="1" si="14"/>
        <v>5106.2421432809415</v>
      </c>
      <c r="AD64" s="24">
        <f ca="1">IF(R64&lt;&gt;"",IF(AC64&lt;Variables!D$9,AC64-C64,0),"")</f>
        <v>1843.7839966275569</v>
      </c>
      <c r="AE64" s="26">
        <f ca="1">IF(R64&lt;&gt;"",IF(AC64&lt;Variables!D$9,D64,0),"")</f>
        <v>709.70030159157977</v>
      </c>
      <c r="AF64" s="26">
        <f ca="1">IF(R64&lt;&gt;"",IF(AC64&lt;Variables!D$9,I64,0),"")</f>
        <v>0</v>
      </c>
      <c r="AG64" s="26">
        <f ca="1">IF(R64&lt;&gt;"",IF(AC64&lt;Variables!D$9,M64,0),"")</f>
        <v>136.19570796460812</v>
      </c>
      <c r="AH64" s="26">
        <f ca="1">IF(R64&lt;&gt;"",IF(AC64&lt;Variables!D$9,S64,0),"")</f>
        <v>513.52269476825768</v>
      </c>
      <c r="AI64" s="26">
        <f ca="1">IF(R64&lt;&gt;"",IF(AC64&lt;Variables!D$9,Y64,0),"")</f>
        <v>156.42408864381105</v>
      </c>
      <c r="AJ64" s="26">
        <f t="shared" ca="1" si="15"/>
        <v>1515.8427929682566</v>
      </c>
      <c r="AK64" s="26">
        <f t="shared" ca="1" si="16"/>
        <v>30.729733277125948</v>
      </c>
      <c r="AL64" s="26">
        <f t="shared" ca="1" si="17"/>
        <v>0</v>
      </c>
      <c r="AM64" s="4">
        <f ca="1">IF(AND(R64&lt;"",AC64&lt;Variables!D$9),AC64/(7*24*60),"")</f>
        <v>0.50657164119850606</v>
      </c>
      <c r="AN64" s="11">
        <f t="shared" ca="1" si="18"/>
        <v>1</v>
      </c>
      <c r="AO64" s="24" cm="1">
        <f t="array" aca="1" ref="AO64" ca="1">IF(R64&lt;&gt;"",_xll.RiskBinomial(1,Variables!D$16/100),0)</f>
        <v>0</v>
      </c>
    </row>
    <row r="65" spans="1:41" x14ac:dyDescent="0.35">
      <c r="A65" s="12">
        <v>36</v>
      </c>
      <c r="B65" s="17" cm="1">
        <f t="array" aca="1" ref="B65" ca="1">_xll.RiskExpon(Variables!M$8)</f>
        <v>26.449328661125261</v>
      </c>
      <c r="C65" s="18">
        <f t="shared" ca="1" si="0"/>
        <v>3288.9074753145096</v>
      </c>
      <c r="D65" s="22">
        <f t="shared" ca="1" si="1"/>
        <v>787.99131295598045</v>
      </c>
      <c r="E65" s="17" cm="1">
        <f t="array" aca="1" ref="E65" ca="1">_xll.RiskPert(Variables!J$10,Variables!K$10,Variables!L$10)</f>
        <v>50.47660370667171</v>
      </c>
      <c r="F65" s="1">
        <f t="shared" ca="1" si="2"/>
        <v>4076.8987882704901</v>
      </c>
      <c r="G65" s="1" cm="1">
        <f t="array" aca="1" ref="G65" ca="1">_xll.RiskUniform(Variables!J$12,Variables!L$12)</f>
        <v>52.145122977693838</v>
      </c>
      <c r="H65" s="18">
        <f t="shared" ca="1" si="3"/>
        <v>4129.0439112481836</v>
      </c>
      <c r="I65" s="22">
        <f t="shared" ca="1" si="4"/>
        <v>0</v>
      </c>
      <c r="J65" s="17">
        <f t="shared" ca="1" si="5"/>
        <v>4129.0439112481836</v>
      </c>
      <c r="K65" s="1" cm="1">
        <f t="array" aca="1" ref="K65" ca="1">_xll.RiskWeibull(Variables!J$14,Variables!K$14)</f>
        <v>92.041962274791771</v>
      </c>
      <c r="L65" s="18">
        <f t="shared" ca="1" si="6"/>
        <v>4221.0858735229749</v>
      </c>
      <c r="M65" s="22">
        <f t="shared" ca="1" si="7"/>
        <v>57.256605732543903</v>
      </c>
      <c r="N65" s="17" cm="1">
        <f t="array" aca="1" ref="N65" ca="1">_xll.RiskGamma(_xll.RiskSimtable(Variables!J$16:J$17),1/Variables!L$16)</f>
        <v>57.256605732543498</v>
      </c>
      <c r="O65" s="1">
        <f t="shared" ca="1" si="8"/>
        <v>4278.3424792555188</v>
      </c>
      <c r="P65" s="1" cm="1">
        <f t="array" aca="1" ref="P65" ca="1">_xll.RiskUniform(Variables!J$19,Variables!L$19)</f>
        <v>17.314211868743648</v>
      </c>
      <c r="Q65" s="18">
        <f t="shared" ca="1" si="9"/>
        <v>4295.6566911242626</v>
      </c>
      <c r="R65" s="17" cm="1">
        <f t="array" aca="1" ref="R65" ca="1">IF(A65&lt;=(FLOOR(INT(Variables!D$10) / _xll.RiskSimtable(Variables!D$13:D$14), 1)*_xll.RiskSimtable(Variables!D$13:D$14)),IF(R64=_xll.RiskSimtable(Variables!D$13:D$14),1,R64+1),"")</f>
        <v>4</v>
      </c>
      <c r="S65" s="22">
        <f t="shared" ca="1" si="10"/>
        <v>510.59075401777409</v>
      </c>
      <c r="T65" s="1">
        <f t="shared" ca="1" si="11"/>
        <v>4295.6566911242626</v>
      </c>
      <c r="U65" s="1" cm="1">
        <f t="array" aca="1" ref="U65" ca="1">IF(R65&lt;&gt;"",INDEX(T65:T172, MATCH(_xll.RiskSimtable(Variables!D$13:D$14),R65:R172,0))-T65,"")</f>
        <v>510.59075401777409</v>
      </c>
      <c r="V65" s="1" cm="1">
        <f t="array" aca="1" ref="V65" ca="1">IF(R65&lt;&gt;"",IF(MOD(R65,_xll.RiskSimtable(Variables!D$13:D$14))=0,Variables!D$15,0),"")</f>
        <v>0</v>
      </c>
      <c r="W65" s="1" cm="1">
        <f t="array" aca="1" ref="W65" ca="1">IF(R65&lt;&gt;"",IF(R65=_xll.RiskSimtable(Variables!D$13:D$14),T65+V65,0),"")</f>
        <v>0</v>
      </c>
      <c r="X65" s="18" cm="1">
        <f t="array" aca="1" ref="X65" ca="1">IF(R65&lt;&gt;"",INDEX(W65:W164,MATCH(_xll.RiskSimtable(Variables!D$13:D$14),R65:R164,0)),"")</f>
        <v>4926.2474451420367</v>
      </c>
      <c r="Y65" s="22">
        <f t="shared" ca="1" si="12"/>
        <v>179.99469813890482</v>
      </c>
      <c r="Z65" s="17" cm="1">
        <f t="array" aca="1" ref="Z65" ca="1">IF(R65&lt;&gt;"",IF(R65=1,_xll.RiskPert(Variables!J$21,Variables!K$21,Variables!L$21),0),"")</f>
        <v>0</v>
      </c>
      <c r="AA65" s="1">
        <f t="shared" ca="1" si="13"/>
        <v>5106.2421432809415</v>
      </c>
      <c r="AB65" s="1" cm="1">
        <f t="array" aca="1" ref="AB65" ca="1">IF(R65&lt;&gt;"",_xll.RiskUniform(Variables!J$23,Variables!L$23),"")</f>
        <v>26.600810051009056</v>
      </c>
      <c r="AC65" s="18">
        <f t="shared" ca="1" si="14"/>
        <v>5132.8429533319504</v>
      </c>
      <c r="AD65" s="24">
        <f ca="1">IF(R65&lt;&gt;"",IF(AC65&lt;Variables!D$9,AC65-C65,0),"")</f>
        <v>1843.9354780174408</v>
      </c>
      <c r="AE65" s="26">
        <f ca="1">IF(R65&lt;&gt;"",IF(AC65&lt;Variables!D$9,D65,0),"")</f>
        <v>787.99131295598045</v>
      </c>
      <c r="AF65" s="26">
        <f ca="1">IF(R65&lt;&gt;"",IF(AC65&lt;Variables!D$9,I65,0),"")</f>
        <v>0</v>
      </c>
      <c r="AG65" s="26">
        <f ca="1">IF(R65&lt;&gt;"",IF(AC65&lt;Variables!D$9,M65,0),"")</f>
        <v>57.256605732543903</v>
      </c>
      <c r="AH65" s="26">
        <f ca="1">IF(R65&lt;&gt;"",IF(AC65&lt;Variables!D$9,S65,0),"")</f>
        <v>510.59075401777409</v>
      </c>
      <c r="AI65" s="26">
        <f ca="1">IF(R65&lt;&gt;"",IF(AC65&lt;Variables!D$9,Y65,0),"")</f>
        <v>179.99469813890482</v>
      </c>
      <c r="AJ65" s="26">
        <f t="shared" ca="1" si="15"/>
        <v>1535.8333708452033</v>
      </c>
      <c r="AK65" s="26">
        <f t="shared" ca="1" si="16"/>
        <v>30.732257966957345</v>
      </c>
      <c r="AL65" s="26">
        <f t="shared" ca="1" si="17"/>
        <v>0</v>
      </c>
      <c r="AM65" s="4">
        <f ca="1">IF(AND(R65&lt;"",AC65&lt;Variables!D$9),AC65/(7*24*60),"")</f>
        <v>0.50921061044959826</v>
      </c>
      <c r="AN65" s="11">
        <f t="shared" ca="1" si="18"/>
        <v>1</v>
      </c>
      <c r="AO65" s="24" cm="1">
        <f t="array" aca="1" ref="AO65" ca="1">IF(R65&lt;&gt;"",_xll.RiskBinomial(1,Variables!D$16/100),0)</f>
        <v>0</v>
      </c>
    </row>
    <row r="66" spans="1:41" x14ac:dyDescent="0.35">
      <c r="A66" s="12">
        <v>37</v>
      </c>
      <c r="B66" s="17" cm="1">
        <f t="array" aca="1" ref="B66" ca="1">_xll.RiskExpon(Variables!M$8)</f>
        <v>30.963563955436758</v>
      </c>
      <c r="C66" s="18">
        <f t="shared" ca="1" si="0"/>
        <v>3319.8710392699463</v>
      </c>
      <c r="D66" s="22">
        <f t="shared" ca="1" si="1"/>
        <v>858.32073843422813</v>
      </c>
      <c r="E66" s="17" cm="1">
        <f t="array" aca="1" ref="E66" ca="1">_xll.RiskPert(Variables!J$10,Variables!K$10,Variables!L$10)</f>
        <v>49.14786645599056</v>
      </c>
      <c r="F66" s="1">
        <f t="shared" ca="1" si="2"/>
        <v>4178.1917777041745</v>
      </c>
      <c r="G66" s="1" cm="1">
        <f t="array" aca="1" ref="G66" ca="1">_xll.RiskUniform(Variables!J$12,Variables!L$12)</f>
        <v>63.800518766098712</v>
      </c>
      <c r="H66" s="18">
        <f t="shared" ca="1" si="3"/>
        <v>4241.9922964702728</v>
      </c>
      <c r="I66" s="22">
        <f t="shared" ca="1" si="4"/>
        <v>0</v>
      </c>
      <c r="J66" s="17">
        <f t="shared" ca="1" si="5"/>
        <v>4241.9922964702728</v>
      </c>
      <c r="K66" s="1" cm="1">
        <f t="array" aca="1" ref="K66" ca="1">_xll.RiskWeibull(Variables!J$14,Variables!K$14)</f>
        <v>107.56277921191327</v>
      </c>
      <c r="L66" s="18">
        <f t="shared" ca="1" si="6"/>
        <v>4349.5550756821858</v>
      </c>
      <c r="M66" s="22">
        <f t="shared" ca="1" si="7"/>
        <v>105.51067164870165</v>
      </c>
      <c r="N66" s="17" cm="1">
        <f t="array" aca="1" ref="N66" ca="1">_xll.RiskGamma(_xll.RiskSimtable(Variables!J$16:J$17),1/Variables!L$16)</f>
        <v>105.51067164870192</v>
      </c>
      <c r="O66" s="1">
        <f t="shared" ca="1" si="8"/>
        <v>4455.0657473308875</v>
      </c>
      <c r="P66" s="1" cm="1">
        <f t="array" aca="1" ref="P66" ca="1">_xll.RiskUniform(Variables!J$19,Variables!L$19)</f>
        <v>20.822804111762736</v>
      </c>
      <c r="Q66" s="18">
        <f t="shared" ca="1" si="9"/>
        <v>4475.8885514426502</v>
      </c>
      <c r="R66" s="17" cm="1">
        <f t="array" aca="1" ref="R66" ca="1">IF(A66&lt;=(FLOOR(INT(Variables!D$10) / _xll.RiskSimtable(Variables!D$13:D$14), 1)*_xll.RiskSimtable(Variables!D$13:D$14)),IF(R65=_xll.RiskSimtable(Variables!D$13:D$14),1,R65+1),"")</f>
        <v>5</v>
      </c>
      <c r="S66" s="22">
        <f t="shared" ca="1" si="10"/>
        <v>330.3588936993865</v>
      </c>
      <c r="T66" s="1">
        <f t="shared" ca="1" si="11"/>
        <v>4475.8885514426502</v>
      </c>
      <c r="U66" s="1" cm="1">
        <f t="array" aca="1" ref="U66" ca="1">IF(R66&lt;&gt;"",INDEX(T66:T173, MATCH(_xll.RiskSimtable(Variables!D$13:D$14),R66:R173,0))-T66,"")</f>
        <v>330.3588936993865</v>
      </c>
      <c r="V66" s="1" cm="1">
        <f t="array" aca="1" ref="V66" ca="1">IF(R66&lt;&gt;"",IF(MOD(R66,_xll.RiskSimtable(Variables!D$13:D$14))=0,Variables!D$15,0),"")</f>
        <v>0</v>
      </c>
      <c r="W66" s="1" cm="1">
        <f t="array" aca="1" ref="W66" ca="1">IF(R66&lt;&gt;"",IF(R66=_xll.RiskSimtable(Variables!D$13:D$14),T66+V66,0),"")</f>
        <v>0</v>
      </c>
      <c r="X66" s="18" cm="1">
        <f t="array" aca="1" ref="X66" ca="1">IF(R66&lt;&gt;"",INDEX(W66:W165,MATCH(_xll.RiskSimtable(Variables!D$13:D$14),R66:R165,0)),"")</f>
        <v>4926.2474451420367</v>
      </c>
      <c r="Y66" s="22">
        <f t="shared" ca="1" si="12"/>
        <v>206.59550818991374</v>
      </c>
      <c r="Z66" s="17" cm="1">
        <f t="array" aca="1" ref="Z66" ca="1">IF(R66&lt;&gt;"",IF(R66=1,_xll.RiskPert(Variables!J$21,Variables!K$21,Variables!L$21),0),"")</f>
        <v>0</v>
      </c>
      <c r="AA66" s="1">
        <f t="shared" ca="1" si="13"/>
        <v>5132.8429533319504</v>
      </c>
      <c r="AB66" s="1" cm="1">
        <f t="array" aca="1" ref="AB66" ca="1">IF(R66&lt;&gt;"",_xll.RiskUniform(Variables!J$23,Variables!L$23),"")</f>
        <v>22.993856592802853</v>
      </c>
      <c r="AC66" s="18">
        <f t="shared" ca="1" si="14"/>
        <v>5155.8368099247537</v>
      </c>
      <c r="AD66" s="24">
        <f ca="1">IF(R66&lt;&gt;"",IF(AC66&lt;Variables!D$9,AC66-C66,0),"")</f>
        <v>1835.9657706548073</v>
      </c>
      <c r="AE66" s="26">
        <f ca="1">IF(R66&lt;&gt;"",IF(AC66&lt;Variables!D$9,D66,0),"")</f>
        <v>858.32073843422813</v>
      </c>
      <c r="AF66" s="26">
        <f ca="1">IF(R66&lt;&gt;"",IF(AC66&lt;Variables!D$9,I66,0),"")</f>
        <v>0</v>
      </c>
      <c r="AG66" s="26">
        <f ca="1">IF(R66&lt;&gt;"",IF(AC66&lt;Variables!D$9,M66,0),"")</f>
        <v>105.51067164870165</v>
      </c>
      <c r="AH66" s="26">
        <f ca="1">IF(R66&lt;&gt;"",IF(AC66&lt;Variables!D$9,S66,0),"")</f>
        <v>330.3588936993865</v>
      </c>
      <c r="AI66" s="26">
        <f ca="1">IF(R66&lt;&gt;"",IF(AC66&lt;Variables!D$9,Y66,0),"")</f>
        <v>206.59550818991374</v>
      </c>
      <c r="AJ66" s="26">
        <f t="shared" ca="1" si="15"/>
        <v>1500.78581197223</v>
      </c>
      <c r="AK66" s="26">
        <f t="shared" ca="1" si="16"/>
        <v>30.599429510913456</v>
      </c>
      <c r="AL66" s="26">
        <f t="shared" ca="1" si="17"/>
        <v>0</v>
      </c>
      <c r="AM66" s="4">
        <f ca="1">IF(AND(R66&lt;"",AC66&lt;Variables!D$9),AC66/(7*24*60),"")</f>
        <v>0.51149174701634459</v>
      </c>
      <c r="AN66" s="11">
        <f t="shared" ca="1" si="18"/>
        <v>1</v>
      </c>
      <c r="AO66" s="24" cm="1">
        <f t="array" aca="1" ref="AO66" ca="1">IF(R66&lt;&gt;"",_xll.RiskBinomial(1,Variables!D$16/100),0)</f>
        <v>0</v>
      </c>
    </row>
    <row r="67" spans="1:41" x14ac:dyDescent="0.35">
      <c r="A67" s="12">
        <v>38</v>
      </c>
      <c r="B67" s="17" cm="1">
        <f t="array" aca="1" ref="B67" ca="1">_xll.RiskExpon(Variables!M$8)</f>
        <v>55.716514747590672</v>
      </c>
      <c r="C67" s="18">
        <f t="shared" ca="1" si="0"/>
        <v>3375.5875540175371</v>
      </c>
      <c r="D67" s="22">
        <f t="shared" ca="1" si="1"/>
        <v>918.2636340926133</v>
      </c>
      <c r="E67" s="17" cm="1">
        <f t="array" aca="1" ref="E67" ca="1">_xll.RiskPert(Variables!J$10,Variables!K$10,Variables!L$10)</f>
        <v>51.858891639877783</v>
      </c>
      <c r="F67" s="1">
        <f t="shared" ca="1" si="2"/>
        <v>4293.8511881101504</v>
      </c>
      <c r="G67" s="1" cm="1">
        <f t="array" aca="1" ref="G67" ca="1">_xll.RiskUniform(Variables!J$12,Variables!L$12)</f>
        <v>67.573942691584833</v>
      </c>
      <c r="H67" s="18">
        <f t="shared" ca="1" si="3"/>
        <v>4361.4251308017356</v>
      </c>
      <c r="I67" s="22">
        <f t="shared" ca="1" si="4"/>
        <v>0</v>
      </c>
      <c r="J67" s="17">
        <f t="shared" ca="1" si="5"/>
        <v>4361.4251308017356</v>
      </c>
      <c r="K67" s="1" cm="1">
        <f t="array" aca="1" ref="K67" ca="1">_xll.RiskWeibull(Variables!J$14,Variables!K$14)</f>
        <v>99.400096423525511</v>
      </c>
      <c r="L67" s="18">
        <f t="shared" ca="1" si="6"/>
        <v>4460.8252272252612</v>
      </c>
      <c r="M67" s="22">
        <f t="shared" ca="1" si="7"/>
        <v>219.86701820638609</v>
      </c>
      <c r="N67" s="17" cm="1">
        <f t="array" aca="1" ref="N67" ca="1">_xll.RiskGamma(_xll.RiskSimtable(Variables!J$16:J$17),1/Variables!L$16)</f>
        <v>219.86701820638643</v>
      </c>
      <c r="O67" s="1">
        <f t="shared" ca="1" si="8"/>
        <v>4680.6922454316473</v>
      </c>
      <c r="P67" s="1" cm="1">
        <f t="array" aca="1" ref="P67" ca="1">_xll.RiskUniform(Variables!J$19,Variables!L$19)</f>
        <v>17.232057172220046</v>
      </c>
      <c r="Q67" s="18">
        <f t="shared" ca="1" si="9"/>
        <v>4697.9243026038675</v>
      </c>
      <c r="R67" s="17" cm="1">
        <f t="array" aca="1" ref="R67" ca="1">IF(A67&lt;=(FLOOR(INT(Variables!D$10) / _xll.RiskSimtable(Variables!D$13:D$14), 1)*_xll.RiskSimtable(Variables!D$13:D$14)),IF(R66=_xll.RiskSimtable(Variables!D$13:D$14),1,R66+1),"")</f>
        <v>6</v>
      </c>
      <c r="S67" s="22">
        <f t="shared" ca="1" si="10"/>
        <v>108.32314253816912</v>
      </c>
      <c r="T67" s="1">
        <f t="shared" ca="1" si="11"/>
        <v>4697.9243026038675</v>
      </c>
      <c r="U67" s="1" cm="1">
        <f t="array" aca="1" ref="U67" ca="1">IF(R67&lt;&gt;"",INDEX(T67:T174, MATCH(_xll.RiskSimtable(Variables!D$13:D$14),R67:R174,0))-T67,"")</f>
        <v>108.32314253816912</v>
      </c>
      <c r="V67" s="1" cm="1">
        <f t="array" aca="1" ref="V67" ca="1">IF(R67&lt;&gt;"",IF(MOD(R67,_xll.RiskSimtable(Variables!D$13:D$14))=0,Variables!D$15,0),"")</f>
        <v>0</v>
      </c>
      <c r="W67" s="1" cm="1">
        <f t="array" aca="1" ref="W67" ca="1">IF(R67&lt;&gt;"",IF(R67=_xll.RiskSimtable(Variables!D$13:D$14),T67+V67,0),"")</f>
        <v>0</v>
      </c>
      <c r="X67" s="18" cm="1">
        <f t="array" aca="1" ref="X67" ca="1">IF(R67&lt;&gt;"",INDEX(W67:W166,MATCH(_xll.RiskSimtable(Variables!D$13:D$14),R67:R166,0)),"")</f>
        <v>4926.2474451420367</v>
      </c>
      <c r="Y67" s="22">
        <f t="shared" ca="1" si="12"/>
        <v>229.58936478271698</v>
      </c>
      <c r="Z67" s="17" cm="1">
        <f t="array" aca="1" ref="Z67" ca="1">IF(R67&lt;&gt;"",IF(R67=1,_xll.RiskPert(Variables!J$21,Variables!K$21,Variables!L$21),0),"")</f>
        <v>0</v>
      </c>
      <c r="AA67" s="1">
        <f t="shared" ca="1" si="13"/>
        <v>5155.8368099247537</v>
      </c>
      <c r="AB67" s="1" cm="1">
        <f t="array" aca="1" ref="AB67" ca="1">IF(R67&lt;&gt;"",_xll.RiskUniform(Variables!J$23,Variables!L$23),"")</f>
        <v>27.41453909371835</v>
      </c>
      <c r="AC67" s="18">
        <f t="shared" ca="1" si="14"/>
        <v>5183.251349018472</v>
      </c>
      <c r="AD67" s="24">
        <f ca="1">IF(R67&lt;&gt;"",IF(AC67&lt;Variables!D$9,AC67-C67,0),"")</f>
        <v>1807.6637950009349</v>
      </c>
      <c r="AE67" s="26">
        <f ca="1">IF(R67&lt;&gt;"",IF(AC67&lt;Variables!D$9,D67,0),"")</f>
        <v>918.2636340926133</v>
      </c>
      <c r="AF67" s="26">
        <f ca="1">IF(R67&lt;&gt;"",IF(AC67&lt;Variables!D$9,I67,0),"")</f>
        <v>0</v>
      </c>
      <c r="AG67" s="26">
        <f ca="1">IF(R67&lt;&gt;"",IF(AC67&lt;Variables!D$9,M67,0),"")</f>
        <v>219.86701820638609</v>
      </c>
      <c r="AH67" s="26">
        <f ca="1">IF(R67&lt;&gt;"",IF(AC67&lt;Variables!D$9,S67,0),"")</f>
        <v>108.32314253816912</v>
      </c>
      <c r="AI67" s="26">
        <f ca="1">IF(R67&lt;&gt;"",IF(AC67&lt;Variables!D$9,Y67,0),"")</f>
        <v>229.58936478271698</v>
      </c>
      <c r="AJ67" s="26">
        <f t="shared" ca="1" si="15"/>
        <v>1476.0431596198855</v>
      </c>
      <c r="AK67" s="26">
        <f t="shared" ca="1" si="16"/>
        <v>30.127729916682249</v>
      </c>
      <c r="AL67" s="26">
        <f t="shared" ca="1" si="17"/>
        <v>0</v>
      </c>
      <c r="AM67" s="4">
        <f ca="1">IF(AND(R67&lt;"",AC67&lt;Variables!D$9),AC67/(7*24*60),"")</f>
        <v>0.51421144335500713</v>
      </c>
      <c r="AN67" s="11">
        <f t="shared" ca="1" si="18"/>
        <v>1</v>
      </c>
      <c r="AO67" s="24" cm="1">
        <f t="array" aca="1" ref="AO67" ca="1">IF(R67&lt;&gt;"",_xll.RiskBinomial(1,Variables!D$16/100),0)</f>
        <v>0</v>
      </c>
    </row>
    <row r="68" spans="1:41" x14ac:dyDescent="0.35">
      <c r="A68" s="12">
        <v>39</v>
      </c>
      <c r="B68" s="17" cm="1">
        <f t="array" aca="1" ref="B68" ca="1">_xll.RiskExpon(Variables!M$8)</f>
        <v>151.41891241729809</v>
      </c>
      <c r="C68" s="18">
        <f t="shared" ca="1" si="0"/>
        <v>3527.0064664348351</v>
      </c>
      <c r="D68" s="22">
        <f t="shared" ca="1" si="1"/>
        <v>881.94587701254068</v>
      </c>
      <c r="E68" s="17" cm="1">
        <f t="array" aca="1" ref="E68" ca="1">_xll.RiskPert(Variables!J$10,Variables!K$10,Variables!L$10)</f>
        <v>47.527212645639871</v>
      </c>
      <c r="F68" s="1">
        <f t="shared" ca="1" si="2"/>
        <v>4408.9523434473758</v>
      </c>
      <c r="G68" s="1" cm="1">
        <f t="array" aca="1" ref="G68" ca="1">_xll.RiskUniform(Variables!J$12,Variables!L$12)</f>
        <v>65.769192710015133</v>
      </c>
      <c r="H68" s="18">
        <f t="shared" ca="1" si="3"/>
        <v>4474.7215361573908</v>
      </c>
      <c r="I68" s="22">
        <f t="shared" ca="1" si="4"/>
        <v>0</v>
      </c>
      <c r="J68" s="17">
        <f t="shared" ca="1" si="5"/>
        <v>4474.7215361573908</v>
      </c>
      <c r="K68" s="1" cm="1">
        <f t="array" aca="1" ref="K68" ca="1">_xll.RiskWeibull(Variables!J$14,Variables!K$14)</f>
        <v>96.009471603977161</v>
      </c>
      <c r="L68" s="18">
        <f t="shared" ca="1" si="6"/>
        <v>4570.7310077613683</v>
      </c>
      <c r="M68" s="22">
        <f t="shared" ca="1" si="7"/>
        <v>89.415745984862042</v>
      </c>
      <c r="N68" s="17" cm="1">
        <f t="array" aca="1" ref="N68" ca="1">_xll.RiskGamma(_xll.RiskSimtable(Variables!J$16:J$17),1/Variables!L$16)</f>
        <v>89.415745984861999</v>
      </c>
      <c r="O68" s="1">
        <f t="shared" ca="1" si="8"/>
        <v>4660.1467537462304</v>
      </c>
      <c r="P68" s="1" cm="1">
        <f t="array" aca="1" ref="P68" ca="1">_xll.RiskUniform(Variables!J$19,Variables!L$19)</f>
        <v>20.439931382992555</v>
      </c>
      <c r="Q68" s="18">
        <f t="shared" ca="1" si="9"/>
        <v>4680.586685129223</v>
      </c>
      <c r="R68" s="17" cm="1">
        <f t="array" aca="1" ref="R68" ca="1">IF(A68&lt;=(FLOOR(INT(Variables!D$10) / _xll.RiskSimtable(Variables!D$13:D$14), 1)*_xll.RiskSimtable(Variables!D$13:D$14)),IF(R67=_xll.RiskSimtable(Variables!D$13:D$14),1,R67+1),"")</f>
        <v>7</v>
      </c>
      <c r="S68" s="22">
        <f t="shared" ca="1" si="10"/>
        <v>125.66076001281363</v>
      </c>
      <c r="T68" s="1">
        <f t="shared" ca="1" si="11"/>
        <v>4680.586685129223</v>
      </c>
      <c r="U68" s="1" cm="1">
        <f t="array" aca="1" ref="U68" ca="1">IF(R68&lt;&gt;"",INDEX(T68:T175, MATCH(_xll.RiskSimtable(Variables!D$13:D$14),R68:R175,0))-T68,"")</f>
        <v>125.66076001281363</v>
      </c>
      <c r="V68" s="1" cm="1">
        <f t="array" aca="1" ref="V68" ca="1">IF(R68&lt;&gt;"",IF(MOD(R68,_xll.RiskSimtable(Variables!D$13:D$14))=0,Variables!D$15,0),"")</f>
        <v>0</v>
      </c>
      <c r="W68" s="1" cm="1">
        <f t="array" aca="1" ref="W68" ca="1">IF(R68&lt;&gt;"",IF(R68=_xll.RiskSimtable(Variables!D$13:D$14),T68+V68,0),"")</f>
        <v>0</v>
      </c>
      <c r="X68" s="18" cm="1">
        <f t="array" aca="1" ref="X68" ca="1">IF(R68&lt;&gt;"",INDEX(W68:W167,MATCH(_xll.RiskSimtable(Variables!D$13:D$14),R68:R167,0)),"")</f>
        <v>4926.2474451420367</v>
      </c>
      <c r="Y68" s="22">
        <f t="shared" ca="1" si="12"/>
        <v>257.00390387643529</v>
      </c>
      <c r="Z68" s="17" cm="1">
        <f t="array" aca="1" ref="Z68" ca="1">IF(R68&lt;&gt;"",IF(R68=1,_xll.RiskPert(Variables!J$21,Variables!K$21,Variables!L$21),0),"")</f>
        <v>0</v>
      </c>
      <c r="AA68" s="1">
        <f t="shared" ca="1" si="13"/>
        <v>5183.251349018472</v>
      </c>
      <c r="AB68" s="1" cm="1">
        <f t="array" aca="1" ref="AB68" ca="1">IF(R68&lt;&gt;"",_xll.RiskUniform(Variables!J$23,Variables!L$23),"")</f>
        <v>23.251191870185764</v>
      </c>
      <c r="AC68" s="18">
        <f t="shared" ca="1" si="14"/>
        <v>5206.5025408886577</v>
      </c>
      <c r="AD68" s="24">
        <f ca="1">IF(R68&lt;&gt;"",IF(AC68&lt;Variables!D$9,AC68-C68,0),"")</f>
        <v>1679.4960744538225</v>
      </c>
      <c r="AE68" s="26">
        <f ca="1">IF(R68&lt;&gt;"",IF(AC68&lt;Variables!D$9,D68,0),"")</f>
        <v>881.94587701254068</v>
      </c>
      <c r="AF68" s="26">
        <f ca="1">IF(R68&lt;&gt;"",IF(AC68&lt;Variables!D$9,I68,0),"")</f>
        <v>0</v>
      </c>
      <c r="AG68" s="26">
        <f ca="1">IF(R68&lt;&gt;"",IF(AC68&lt;Variables!D$9,M68,0),"")</f>
        <v>89.415745984862042</v>
      </c>
      <c r="AH68" s="26">
        <f ca="1">IF(R68&lt;&gt;"",IF(AC68&lt;Variables!D$9,S68,0),"")</f>
        <v>125.66076001281363</v>
      </c>
      <c r="AI68" s="26">
        <f ca="1">IF(R68&lt;&gt;"",IF(AC68&lt;Variables!D$9,Y68,0),"")</f>
        <v>257.00390387643529</v>
      </c>
      <c r="AJ68" s="26">
        <f t="shared" ca="1" si="15"/>
        <v>1354.0262868866516</v>
      </c>
      <c r="AK68" s="26">
        <f t="shared" ca="1" si="16"/>
        <v>27.991601240897044</v>
      </c>
      <c r="AL68" s="26">
        <f t="shared" ca="1" si="17"/>
        <v>0</v>
      </c>
      <c r="AM68" s="4">
        <f ca="1">IF(AND(R68&lt;"",AC68&lt;Variables!D$9),AC68/(7*24*60),"")</f>
        <v>0.51651810921514463</v>
      </c>
      <c r="AN68" s="11">
        <f t="shared" ca="1" si="18"/>
        <v>1</v>
      </c>
      <c r="AO68" s="24" cm="1">
        <f t="array" aca="1" ref="AO68" ca="1">IF(R68&lt;&gt;"",_xll.RiskBinomial(1,Variables!D$16/100),0)</f>
        <v>0</v>
      </c>
    </row>
    <row r="69" spans="1:41" x14ac:dyDescent="0.35">
      <c r="A69" s="12">
        <v>40</v>
      </c>
      <c r="B69" s="17" cm="1">
        <f t="array" aca="1" ref="B69" ca="1">_xll.RiskExpon(Variables!M$8)</f>
        <v>18.363464292057046</v>
      </c>
      <c r="C69" s="18">
        <f t="shared" ca="1" si="0"/>
        <v>3545.3699307268921</v>
      </c>
      <c r="D69" s="22">
        <f t="shared" ca="1" si="1"/>
        <v>983.20827892298303</v>
      </c>
      <c r="E69" s="17" cm="1">
        <f t="array" aca="1" ref="E69" ca="1">_xll.RiskPert(Variables!J$10,Variables!K$10,Variables!L$10)</f>
        <v>53.85667349248429</v>
      </c>
      <c r="F69" s="1">
        <f t="shared" ca="1" si="2"/>
        <v>4528.5782096498751</v>
      </c>
      <c r="G69" s="1" cm="1">
        <f t="array" aca="1" ref="G69" ca="1">_xll.RiskUniform(Variables!J$12,Variables!L$12)</f>
        <v>63.818814989870617</v>
      </c>
      <c r="H69" s="18">
        <f t="shared" ca="1" si="3"/>
        <v>4592.3970246397457</v>
      </c>
      <c r="I69" s="22">
        <f t="shared" ca="1" si="4"/>
        <v>0</v>
      </c>
      <c r="J69" s="17">
        <f t="shared" ca="1" si="5"/>
        <v>4592.3970246397457</v>
      </c>
      <c r="K69" s="1" cm="1">
        <f t="array" aca="1" ref="K69" ca="1">_xll.RiskWeibull(Variables!J$14,Variables!K$14)</f>
        <v>109.55834236397779</v>
      </c>
      <c r="L69" s="18">
        <f t="shared" ca="1" si="6"/>
        <v>4701.9553670037239</v>
      </c>
      <c r="M69" s="22">
        <f t="shared" ca="1" si="7"/>
        <v>80.069437161728274</v>
      </c>
      <c r="N69" s="17" cm="1">
        <f t="array" aca="1" ref="N69" ca="1">_xll.RiskGamma(_xll.RiskSimtable(Variables!J$16:J$17),1/Variables!L$16)</f>
        <v>80.069437161728558</v>
      </c>
      <c r="O69" s="1">
        <f t="shared" ca="1" si="8"/>
        <v>4782.0248041654522</v>
      </c>
      <c r="P69" s="1" cm="1">
        <f t="array" aca="1" ref="P69" ca="1">_xll.RiskUniform(Variables!J$19,Variables!L$19)</f>
        <v>24.222640976584437</v>
      </c>
      <c r="Q69" s="18">
        <f t="shared" ca="1" si="9"/>
        <v>4806.2474451420367</v>
      </c>
      <c r="R69" s="17" cm="1">
        <f t="array" aca="1" ref="R69" ca="1">IF(A69&lt;=(FLOOR(INT(Variables!D$10) / _xll.RiskSimtable(Variables!D$13:D$14), 1)*_xll.RiskSimtable(Variables!D$13:D$14)),IF(R68=_xll.RiskSimtable(Variables!D$13:D$14),1,R68+1),"")</f>
        <v>8</v>
      </c>
      <c r="S69" s="22">
        <f t="shared" ca="1" si="10"/>
        <v>0</v>
      </c>
      <c r="T69" s="1">
        <f t="shared" ca="1" si="11"/>
        <v>4806.2474451420367</v>
      </c>
      <c r="U69" s="1" cm="1">
        <f t="array" aca="1" ref="U69" ca="1">IF(R69&lt;&gt;"",INDEX(T69:T176, MATCH(_xll.RiskSimtable(Variables!D$13:D$14),R69:R176,0))-T69,"")</f>
        <v>0</v>
      </c>
      <c r="V69" s="1" cm="1">
        <f t="array" aca="1" ref="V69" ca="1">IF(R69&lt;&gt;"",IF(MOD(R69,_xll.RiskSimtable(Variables!D$13:D$14))=0,Variables!D$15,0),"")</f>
        <v>120</v>
      </c>
      <c r="W69" s="1" cm="1">
        <f t="array" aca="1" ref="W69" ca="1">IF(R69&lt;&gt;"",IF(R69=_xll.RiskSimtable(Variables!D$13:D$14),T69+V69,0),"")</f>
        <v>4926.2474451420367</v>
      </c>
      <c r="X69" s="18" cm="1">
        <f t="array" aca="1" ref="X69" ca="1">IF(R69&lt;&gt;"",INDEX(W69:W168,MATCH(_xll.RiskSimtable(Variables!D$13:D$14),R69:R168,0)),"")</f>
        <v>4926.2474451420367</v>
      </c>
      <c r="Y69" s="22">
        <f t="shared" ca="1" si="12"/>
        <v>280.25509574662101</v>
      </c>
      <c r="Z69" s="17" cm="1">
        <f t="array" aca="1" ref="Z69" ca="1">IF(R69&lt;&gt;"",IF(R69=1,_xll.RiskPert(Variables!J$21,Variables!K$21,Variables!L$21),0),"")</f>
        <v>0</v>
      </c>
      <c r="AA69" s="1">
        <f t="shared" ca="1" si="13"/>
        <v>5206.5025408886577</v>
      </c>
      <c r="AB69" s="1" cm="1">
        <f t="array" aca="1" ref="AB69" ca="1">IF(R69&lt;&gt;"",_xll.RiskUniform(Variables!J$23,Variables!L$23),"")</f>
        <v>26.318299618252382</v>
      </c>
      <c r="AC69" s="18">
        <f t="shared" ca="1" si="14"/>
        <v>5232.8208405069099</v>
      </c>
      <c r="AD69" s="24">
        <f ca="1">IF(R69&lt;&gt;"",IF(AC69&lt;Variables!D$9,AC69-C69,0),"")</f>
        <v>1687.4509097800178</v>
      </c>
      <c r="AE69" s="26">
        <f ca="1">IF(R69&lt;&gt;"",IF(AC69&lt;Variables!D$9,D69,0),"")</f>
        <v>983.20827892298303</v>
      </c>
      <c r="AF69" s="26">
        <f ca="1">IF(R69&lt;&gt;"",IF(AC69&lt;Variables!D$9,I69,0),"")</f>
        <v>0</v>
      </c>
      <c r="AG69" s="26">
        <f ca="1">IF(R69&lt;&gt;"",IF(AC69&lt;Variables!D$9,M69,0),"")</f>
        <v>80.069437161728274</v>
      </c>
      <c r="AH69" s="26">
        <f ca="1">IF(R69&lt;&gt;"",IF(AC69&lt;Variables!D$9,S69,0),"")</f>
        <v>0</v>
      </c>
      <c r="AI69" s="26">
        <f ca="1">IF(R69&lt;&gt;"",IF(AC69&lt;Variables!D$9,Y69,0),"")</f>
        <v>280.25509574662101</v>
      </c>
      <c r="AJ69" s="26">
        <f t="shared" ca="1" si="15"/>
        <v>1343.5328118313323</v>
      </c>
      <c r="AK69" s="26">
        <f t="shared" ca="1" si="16"/>
        <v>28.124181829666963</v>
      </c>
      <c r="AL69" s="26">
        <f t="shared" ca="1" si="17"/>
        <v>0</v>
      </c>
      <c r="AM69" s="4">
        <f ca="1">IF(AND(R69&lt;"",AC69&lt;Variables!D$9),AC69/(7*24*60),"")</f>
        <v>0.51912905163759027</v>
      </c>
      <c r="AN69" s="11">
        <f t="shared" ca="1" si="18"/>
        <v>1</v>
      </c>
      <c r="AO69" s="24" cm="1">
        <f t="array" aca="1" ref="AO69" ca="1">IF(R69&lt;&gt;"",_xll.RiskBinomial(1,Variables!D$16/100),0)</f>
        <v>0</v>
      </c>
    </row>
    <row r="70" spans="1:41" x14ac:dyDescent="0.35">
      <c r="A70" s="12">
        <v>41</v>
      </c>
      <c r="B70" s="17" cm="1">
        <f t="array" aca="1" ref="B70" ca="1">_xll.RiskExpon(Variables!M$8)</f>
        <v>55.190116371508701</v>
      </c>
      <c r="C70" s="18">
        <f t="shared" ca="1" si="0"/>
        <v>3600.5600470984009</v>
      </c>
      <c r="D70" s="22">
        <f t="shared" ca="1" si="1"/>
        <v>1048.2970816646775</v>
      </c>
      <c r="E70" s="17" cm="1">
        <f t="array" aca="1" ref="E70" ca="1">_xll.RiskPert(Variables!J$10,Variables!K$10,Variables!L$10)</f>
        <v>56.46010412333262</v>
      </c>
      <c r="F70" s="1">
        <f t="shared" ca="1" si="2"/>
        <v>4648.8571287630784</v>
      </c>
      <c r="G70" s="1" cm="1">
        <f t="array" aca="1" ref="G70" ca="1">_xll.RiskUniform(Variables!J$12,Variables!L$12)</f>
        <v>57.902470502826937</v>
      </c>
      <c r="H70" s="18">
        <f t="shared" ca="1" si="3"/>
        <v>4706.7595992659053</v>
      </c>
      <c r="I70" s="22">
        <f t="shared" ca="1" si="4"/>
        <v>0</v>
      </c>
      <c r="J70" s="17">
        <f t="shared" ca="1" si="5"/>
        <v>4706.7595992659053</v>
      </c>
      <c r="K70" s="1" cm="1">
        <f t="array" aca="1" ref="K70" ca="1">_xll.RiskWeibull(Variables!J$14,Variables!K$14)</f>
        <v>93.189585329085759</v>
      </c>
      <c r="L70" s="18">
        <f t="shared" ca="1" si="6"/>
        <v>4799.9491845949915</v>
      </c>
      <c r="M70" s="22">
        <f t="shared" ca="1" si="7"/>
        <v>64.293725794748752</v>
      </c>
      <c r="N70" s="17" cm="1">
        <f t="array" aca="1" ref="N70" ca="1">_xll.RiskGamma(_xll.RiskSimtable(Variables!J$16:J$17),1/Variables!L$16)</f>
        <v>64.293725794748468</v>
      </c>
      <c r="O70" s="1">
        <f t="shared" ca="1" si="8"/>
        <v>4864.2429103897402</v>
      </c>
      <c r="P70" s="1" cm="1">
        <f t="array" aca="1" ref="P70" ca="1">_xll.RiskUniform(Variables!J$19,Variables!L$19)</f>
        <v>16.182811932849926</v>
      </c>
      <c r="Q70" s="18">
        <f t="shared" ca="1" si="9"/>
        <v>4880.4257223225904</v>
      </c>
      <c r="R70" s="17" cm="1">
        <f t="array" aca="1" ref="R70" ca="1">IF(A70&lt;=(FLOOR(INT(Variables!D$10) / _xll.RiskSimtable(Variables!D$13:D$14), 1)*_xll.RiskSimtable(Variables!D$13:D$14)),IF(R69=_xll.RiskSimtable(Variables!D$13:D$14),1,R69+1),"")</f>
        <v>1</v>
      </c>
      <c r="S70" s="22">
        <f t="shared" ca="1" si="10"/>
        <v>835.66095302657959</v>
      </c>
      <c r="T70" s="1">
        <f t="shared" ca="1" si="11"/>
        <v>4926.2474451420367</v>
      </c>
      <c r="U70" s="1" cm="1">
        <f t="array" aca="1" ref="U70" ca="1">IF(R70&lt;&gt;"",INDEX(T70:T177, MATCH(_xll.RiskSimtable(Variables!D$13:D$14),R70:R177,0))-T70,"")</f>
        <v>789.83923020713337</v>
      </c>
      <c r="V70" s="1" cm="1">
        <f t="array" aca="1" ref="V70" ca="1">IF(R70&lt;&gt;"",IF(MOD(R70,_xll.RiskSimtable(Variables!D$13:D$14))=0,Variables!D$15,0),"")</f>
        <v>0</v>
      </c>
      <c r="W70" s="1" cm="1">
        <f t="array" aca="1" ref="W70" ca="1">IF(R70&lt;&gt;"",IF(R70=_xll.RiskSimtable(Variables!D$13:D$14),T70+V70,0),"")</f>
        <v>0</v>
      </c>
      <c r="X70" s="18" cm="1">
        <f t="array" aca="1" ref="X70" ca="1">IF(R70&lt;&gt;"",INDEX(W70:W169,MATCH(_xll.RiskSimtable(Variables!D$13:D$14),R70:R169,0)),"")</f>
        <v>5836.08667534917</v>
      </c>
      <c r="Y70" s="22">
        <f t="shared" ca="1" si="12"/>
        <v>97.578216198749942</v>
      </c>
      <c r="Z70" s="17" cm="1">
        <f t="array" aca="1" ref="Z70" ca="1">IF(R70&lt;&gt;"",IF(R70=1,_xll.RiskPert(Variables!J$21,Variables!K$21,Variables!L$21),0),"")</f>
        <v>97.578216198749587</v>
      </c>
      <c r="AA70" s="1">
        <f t="shared" ca="1" si="13"/>
        <v>5933.66489154792</v>
      </c>
      <c r="AB70" s="1" cm="1">
        <f t="array" aca="1" ref="AB70" ca="1">IF(R70&lt;&gt;"",_xll.RiskUniform(Variables!J$23,Variables!L$23),"")</f>
        <v>24.006681084188735</v>
      </c>
      <c r="AC70" s="18">
        <f t="shared" ca="1" si="14"/>
        <v>5957.671572632109</v>
      </c>
      <c r="AD70" s="24">
        <f ca="1">IF(R70&lt;&gt;"",IF(AC70&lt;Variables!D$9,AC70-C70,0),"")</f>
        <v>2357.1115255337081</v>
      </c>
      <c r="AE70" s="26">
        <f ca="1">IF(R70&lt;&gt;"",IF(AC70&lt;Variables!D$9,D70,0),"")</f>
        <v>1048.2970816646775</v>
      </c>
      <c r="AF70" s="26">
        <f ca="1">IF(R70&lt;&gt;"",IF(AC70&lt;Variables!D$9,I70,0),"")</f>
        <v>0</v>
      </c>
      <c r="AG70" s="26">
        <f ca="1">IF(R70&lt;&gt;"",IF(AC70&lt;Variables!D$9,M70,0),"")</f>
        <v>64.293725794748752</v>
      </c>
      <c r="AH70" s="26">
        <f ca="1">IF(R70&lt;&gt;"",IF(AC70&lt;Variables!D$9,S70,0),"")</f>
        <v>835.66095302657959</v>
      </c>
      <c r="AI70" s="26">
        <f ca="1">IF(R70&lt;&gt;"",IF(AC70&lt;Variables!D$9,Y70,0),"")</f>
        <v>97.578216198749942</v>
      </c>
      <c r="AJ70" s="26">
        <f t="shared" ca="1" si="15"/>
        <v>2045.8299766847558</v>
      </c>
      <c r="AK70" s="26">
        <f t="shared" ca="1" si="16"/>
        <v>39.285192092228471</v>
      </c>
      <c r="AL70" s="26">
        <f t="shared" ca="1" si="17"/>
        <v>0</v>
      </c>
      <c r="AM70" s="4">
        <f ca="1">IF(AND(R70&lt;"",AC70&lt;Variables!D$9),AC70/(7*24*60),"")</f>
        <v>0.59103884649128069</v>
      </c>
      <c r="AN70" s="11">
        <f t="shared" ca="1" si="18"/>
        <v>1</v>
      </c>
      <c r="AO70" s="24" cm="1">
        <f t="array" aca="1" ref="AO70" ca="1">IF(R70&lt;&gt;"",_xll.RiskBinomial(1,Variables!D$16/100),0)</f>
        <v>0</v>
      </c>
    </row>
    <row r="71" spans="1:41" x14ac:dyDescent="0.35">
      <c r="A71" s="12">
        <v>42</v>
      </c>
      <c r="B71" s="17" cm="1">
        <f t="array" aca="1" ref="B71" ca="1">_xll.RiskExpon(Variables!M$8)</f>
        <v>121.78589572094027</v>
      </c>
      <c r="C71" s="18">
        <f t="shared" ca="1" si="0"/>
        <v>3722.345942819341</v>
      </c>
      <c r="D71" s="22">
        <f t="shared" ca="1" si="1"/>
        <v>1033.3919492611603</v>
      </c>
      <c r="E71" s="17" cm="1">
        <f t="array" aca="1" ref="E71" ca="1">_xll.RiskPert(Variables!J$10,Variables!K$10,Variables!L$10)</f>
        <v>48.978292814595747</v>
      </c>
      <c r="F71" s="1">
        <f t="shared" ca="1" si="2"/>
        <v>4755.7378920805013</v>
      </c>
      <c r="G71" s="1" cm="1">
        <f t="array" aca="1" ref="G71" ca="1">_xll.RiskUniform(Variables!J$12,Variables!L$12)</f>
        <v>52.179253524837499</v>
      </c>
      <c r="H71" s="18">
        <f t="shared" ca="1" si="3"/>
        <v>4807.9171456053391</v>
      </c>
      <c r="I71" s="22">
        <f t="shared" ca="1" si="4"/>
        <v>0</v>
      </c>
      <c r="J71" s="17">
        <f t="shared" ca="1" si="5"/>
        <v>4807.9171456053391</v>
      </c>
      <c r="K71" s="1" cm="1">
        <f t="array" aca="1" ref="K71" ca="1">_xll.RiskWeibull(Variables!J$14,Variables!K$14)</f>
        <v>119.39693864108207</v>
      </c>
      <c r="L71" s="18">
        <f t="shared" ca="1" si="6"/>
        <v>4927.3140842464209</v>
      </c>
      <c r="M71" s="22">
        <f t="shared" ca="1" si="7"/>
        <v>36.759415950005859</v>
      </c>
      <c r="N71" s="17" cm="1">
        <f t="array" aca="1" ref="N71" ca="1">_xll.RiskGamma(_xll.RiskSimtable(Variables!J$16:J$17),1/Variables!L$16)</f>
        <v>36.759415950005447</v>
      </c>
      <c r="O71" s="1">
        <f t="shared" ca="1" si="8"/>
        <v>4964.0735001964267</v>
      </c>
      <c r="P71" s="1" cm="1">
        <f t="array" aca="1" ref="P71" ca="1">_xll.RiskUniform(Variables!J$19,Variables!L$19)</f>
        <v>20.110168460850836</v>
      </c>
      <c r="Q71" s="18">
        <f t="shared" ca="1" si="9"/>
        <v>4984.1836686572778</v>
      </c>
      <c r="R71" s="17" cm="1">
        <f t="array" aca="1" ref="R71" ca="1">IF(A71&lt;=(FLOOR(INT(Variables!D$10) / _xll.RiskSimtable(Variables!D$13:D$14), 1)*_xll.RiskSimtable(Variables!D$13:D$14)),IF(R70=_xll.RiskSimtable(Variables!D$13:D$14),1,R70+1),"")</f>
        <v>2</v>
      </c>
      <c r="S71" s="22">
        <f t="shared" ca="1" si="10"/>
        <v>731.90300669189219</v>
      </c>
      <c r="T71" s="1">
        <f t="shared" ca="1" si="11"/>
        <v>4984.1836686572778</v>
      </c>
      <c r="U71" s="1" cm="1">
        <f t="array" aca="1" ref="U71" ca="1">IF(R71&lt;&gt;"",INDEX(T71:T178, MATCH(_xll.RiskSimtable(Variables!D$13:D$14),R71:R178,0))-T71,"")</f>
        <v>731.90300669189219</v>
      </c>
      <c r="V71" s="1" cm="1">
        <f t="array" aca="1" ref="V71" ca="1">IF(R71&lt;&gt;"",IF(MOD(R71,_xll.RiskSimtable(Variables!D$13:D$14))=0,Variables!D$15,0),"")</f>
        <v>0</v>
      </c>
      <c r="W71" s="1" cm="1">
        <f t="array" aca="1" ref="W71" ca="1">IF(R71&lt;&gt;"",IF(R71=_xll.RiskSimtable(Variables!D$13:D$14),T71+V71,0),"")</f>
        <v>0</v>
      </c>
      <c r="X71" s="18" cm="1">
        <f t="array" aca="1" ref="X71" ca="1">IF(R71&lt;&gt;"",INDEX(W71:W170,MATCH(_xll.RiskSimtable(Variables!D$13:D$14),R71:R170,0)),"")</f>
        <v>5836.08667534917</v>
      </c>
      <c r="Y71" s="22">
        <f t="shared" ca="1" si="12"/>
        <v>121.58489728293898</v>
      </c>
      <c r="Z71" s="17" cm="1">
        <f t="array" aca="1" ref="Z71" ca="1">IF(R71&lt;&gt;"",IF(R71=1,_xll.RiskPert(Variables!J$21,Variables!K$21,Variables!L$21),0),"")</f>
        <v>0</v>
      </c>
      <c r="AA71" s="1">
        <f t="shared" ca="1" si="13"/>
        <v>5957.671572632109</v>
      </c>
      <c r="AB71" s="1" cm="1">
        <f t="array" aca="1" ref="AB71" ca="1">IF(R71&lt;&gt;"",_xll.RiskUniform(Variables!J$23,Variables!L$23),"")</f>
        <v>20.895310051490512</v>
      </c>
      <c r="AC71" s="18">
        <f t="shared" ca="1" si="14"/>
        <v>5978.5668826835999</v>
      </c>
      <c r="AD71" s="24">
        <f ca="1">IF(R71&lt;&gt;"",IF(AC71&lt;Variables!D$9,AC71-C71,0),"")</f>
        <v>2256.220939864259</v>
      </c>
      <c r="AE71" s="26">
        <f ca="1">IF(R71&lt;&gt;"",IF(AC71&lt;Variables!D$9,D71,0),"")</f>
        <v>1033.3919492611603</v>
      </c>
      <c r="AF71" s="26">
        <f ca="1">IF(R71&lt;&gt;"",IF(AC71&lt;Variables!D$9,I71,0),"")</f>
        <v>0</v>
      </c>
      <c r="AG71" s="26">
        <f ca="1">IF(R71&lt;&gt;"",IF(AC71&lt;Variables!D$9,M71,0),"")</f>
        <v>36.759415950005859</v>
      </c>
      <c r="AH71" s="26">
        <f ca="1">IF(R71&lt;&gt;"",IF(AC71&lt;Variables!D$9,S71,0),"")</f>
        <v>731.90300669189219</v>
      </c>
      <c r="AI71" s="26">
        <f ca="1">IF(R71&lt;&gt;"",IF(AC71&lt;Variables!D$9,Y71,0),"")</f>
        <v>121.58489728293898</v>
      </c>
      <c r="AJ71" s="26">
        <f t="shared" ca="1" si="15"/>
        <v>1923.6392691859974</v>
      </c>
      <c r="AK71" s="26">
        <f t="shared" ca="1" si="16"/>
        <v>37.603682331070985</v>
      </c>
      <c r="AL71" s="26">
        <f t="shared" ca="1" si="17"/>
        <v>0</v>
      </c>
      <c r="AM71" s="4">
        <f ca="1">IF(AND(R71&lt;"",AC71&lt;Variables!D$9),AC71/(7*24*60),"")</f>
        <v>0.59311179391702384</v>
      </c>
      <c r="AN71" s="11">
        <f t="shared" ca="1" si="18"/>
        <v>1</v>
      </c>
      <c r="AO71" s="24" cm="1">
        <f t="array" aca="1" ref="AO71" ca="1">IF(R71&lt;&gt;"",_xll.RiskBinomial(1,Variables!D$16/100),0)</f>
        <v>0</v>
      </c>
    </row>
    <row r="72" spans="1:41" x14ac:dyDescent="0.35">
      <c r="A72" s="12">
        <v>43</v>
      </c>
      <c r="B72" s="17" cm="1">
        <f t="array" aca="1" ref="B72" ca="1">_xll.RiskExpon(Variables!M$8)</f>
        <v>4.8528765196068493</v>
      </c>
      <c r="C72" s="18">
        <f t="shared" ca="1" si="0"/>
        <v>3727.1988193389479</v>
      </c>
      <c r="D72" s="22">
        <f t="shared" ca="1" si="1"/>
        <v>1133.245279514168</v>
      </c>
      <c r="E72" s="17" cm="1">
        <f t="array" aca="1" ref="E72" ca="1">_xll.RiskPert(Variables!J$10,Variables!K$10,Variables!L$10)</f>
        <v>52.526953247777186</v>
      </c>
      <c r="F72" s="1">
        <f t="shared" ca="1" si="2"/>
        <v>4860.444098853116</v>
      </c>
      <c r="G72" s="1" cm="1">
        <f t="array" aca="1" ref="G72" ca="1">_xll.RiskUniform(Variables!J$12,Variables!L$12)</f>
        <v>54.39601220401579</v>
      </c>
      <c r="H72" s="18">
        <f t="shared" ca="1" si="3"/>
        <v>4914.8401110571322</v>
      </c>
      <c r="I72" s="22">
        <f t="shared" ca="1" si="4"/>
        <v>0</v>
      </c>
      <c r="J72" s="17">
        <f t="shared" ca="1" si="5"/>
        <v>4914.8401110571322</v>
      </c>
      <c r="K72" s="1" cm="1">
        <f t="array" aca="1" ref="K72" ca="1">_xll.RiskWeibull(Variables!J$14,Variables!K$14)</f>
        <v>112.94709761563591</v>
      </c>
      <c r="L72" s="18">
        <f t="shared" ca="1" si="6"/>
        <v>5027.7872086727684</v>
      </c>
      <c r="M72" s="22">
        <f t="shared" ca="1" si="7"/>
        <v>117.30337684461028</v>
      </c>
      <c r="N72" s="17" cm="1">
        <f t="array" aca="1" ref="N72" ca="1">_xll.RiskGamma(_xll.RiskSimtable(Variables!J$16:J$17),1/Variables!L$16)</f>
        <v>117.30337684460984</v>
      </c>
      <c r="O72" s="1">
        <f t="shared" ca="1" si="8"/>
        <v>5145.0905855173787</v>
      </c>
      <c r="P72" s="1" cm="1">
        <f t="array" aca="1" ref="P72" ca="1">_xll.RiskUniform(Variables!J$19,Variables!L$19)</f>
        <v>23.968009517926752</v>
      </c>
      <c r="Q72" s="18">
        <f t="shared" ca="1" si="9"/>
        <v>5169.0585950353052</v>
      </c>
      <c r="R72" s="17" cm="1">
        <f t="array" aca="1" ref="R72" ca="1">IF(A72&lt;=(FLOOR(INT(Variables!D$10) / _xll.RiskSimtable(Variables!D$13:D$14), 1)*_xll.RiskSimtable(Variables!D$13:D$14)),IF(R71=_xll.RiskSimtable(Variables!D$13:D$14),1,R71+1),"")</f>
        <v>3</v>
      </c>
      <c r="S72" s="22">
        <f t="shared" ca="1" si="10"/>
        <v>547.02808031386485</v>
      </c>
      <c r="T72" s="1">
        <f t="shared" ca="1" si="11"/>
        <v>5169.0585950353052</v>
      </c>
      <c r="U72" s="1" cm="1">
        <f t="array" aca="1" ref="U72" ca="1">IF(R72&lt;&gt;"",INDEX(T72:T179, MATCH(_xll.RiskSimtable(Variables!D$13:D$14),R72:R179,0))-T72,"")</f>
        <v>547.02808031386485</v>
      </c>
      <c r="V72" s="1" cm="1">
        <f t="array" aca="1" ref="V72" ca="1">IF(R72&lt;&gt;"",IF(MOD(R72,_xll.RiskSimtable(Variables!D$13:D$14))=0,Variables!D$15,0),"")</f>
        <v>0</v>
      </c>
      <c r="W72" s="1" cm="1">
        <f t="array" aca="1" ref="W72" ca="1">IF(R72&lt;&gt;"",IF(R72=_xll.RiskSimtable(Variables!D$13:D$14),T72+V72,0),"")</f>
        <v>0</v>
      </c>
      <c r="X72" s="18" cm="1">
        <f t="array" aca="1" ref="X72" ca="1">IF(R72&lt;&gt;"",INDEX(W72:W171,MATCH(_xll.RiskSimtable(Variables!D$13:D$14),R72:R171,0)),"")</f>
        <v>5836.08667534917</v>
      </c>
      <c r="Y72" s="22">
        <f t="shared" ca="1" si="12"/>
        <v>142.48020733442991</v>
      </c>
      <c r="Z72" s="17" cm="1">
        <f t="array" aca="1" ref="Z72" ca="1">IF(R72&lt;&gt;"",IF(R72=1,_xll.RiskPert(Variables!J$21,Variables!K$21,Variables!L$21),0),"")</f>
        <v>0</v>
      </c>
      <c r="AA72" s="1">
        <f t="shared" ca="1" si="13"/>
        <v>5978.5668826835999</v>
      </c>
      <c r="AB72" s="1" cm="1">
        <f t="array" aca="1" ref="AB72" ca="1">IF(R72&lt;&gt;"",_xll.RiskUniform(Variables!J$23,Variables!L$23),"")</f>
        <v>28.121513616957127</v>
      </c>
      <c r="AC72" s="18">
        <f t="shared" ca="1" si="14"/>
        <v>6006.6883963005566</v>
      </c>
      <c r="AD72" s="24">
        <f ca="1">IF(R72&lt;&gt;"",IF(AC72&lt;Variables!D$9,AC72-C72,0),"")</f>
        <v>2279.4895769616087</v>
      </c>
      <c r="AE72" s="26">
        <f ca="1">IF(R72&lt;&gt;"",IF(AC72&lt;Variables!D$9,D72,0),"")</f>
        <v>1133.245279514168</v>
      </c>
      <c r="AF72" s="26">
        <f ca="1">IF(R72&lt;&gt;"",IF(AC72&lt;Variables!D$9,I72,0),"")</f>
        <v>0</v>
      </c>
      <c r="AG72" s="26">
        <f ca="1">IF(R72&lt;&gt;"",IF(AC72&lt;Variables!D$9,M72,0),"")</f>
        <v>117.30337684461028</v>
      </c>
      <c r="AH72" s="26">
        <f ca="1">IF(R72&lt;&gt;"",IF(AC72&lt;Variables!D$9,S72,0),"")</f>
        <v>547.02808031386485</v>
      </c>
      <c r="AI72" s="26">
        <f ca="1">IF(R72&lt;&gt;"",IF(AC72&lt;Variables!D$9,Y72,0),"")</f>
        <v>142.48020733442991</v>
      </c>
      <c r="AJ72" s="26">
        <f t="shared" ca="1" si="15"/>
        <v>1940.0569440070731</v>
      </c>
      <c r="AK72" s="26">
        <f t="shared" ca="1" si="16"/>
        <v>37.991492949360143</v>
      </c>
      <c r="AL72" s="26">
        <f t="shared" ca="1" si="17"/>
        <v>0</v>
      </c>
      <c r="AM72" s="4">
        <f ca="1">IF(AND(R72&lt;"",AC72&lt;Variables!D$9),AC72/(7*24*60),"")</f>
        <v>0.59590162661711876</v>
      </c>
      <c r="AN72" s="11">
        <f t="shared" ca="1" si="18"/>
        <v>1</v>
      </c>
      <c r="AO72" s="24" cm="1">
        <f t="array" aca="1" ref="AO72" ca="1">IF(R72&lt;&gt;"",_xll.RiskBinomial(1,Variables!D$16/100),0)</f>
        <v>0</v>
      </c>
    </row>
    <row r="73" spans="1:41" x14ac:dyDescent="0.35">
      <c r="A73" s="12">
        <v>44</v>
      </c>
      <c r="B73" s="17" cm="1">
        <f t="array" aca="1" ref="B73" ca="1">_xll.RiskExpon(Variables!M$8)</f>
        <v>0.6613318793577625</v>
      </c>
      <c r="C73" s="18">
        <f t="shared" ca="1" si="0"/>
        <v>3727.8601512183059</v>
      </c>
      <c r="D73" s="22">
        <f t="shared" ca="1" si="1"/>
        <v>1233.2681394372303</v>
      </c>
      <c r="E73" s="17" cm="1">
        <f t="array" aca="1" ref="E73" ca="1">_xll.RiskPert(Variables!J$10,Variables!K$10,Variables!L$10)</f>
        <v>46.288179598403914</v>
      </c>
      <c r="F73" s="1">
        <f t="shared" ca="1" si="2"/>
        <v>4961.1282906555361</v>
      </c>
      <c r="G73" s="1" cm="1">
        <f t="array" aca="1" ref="G73" ca="1">_xll.RiskUniform(Variables!J$12,Variables!L$12)</f>
        <v>55.432387052885872</v>
      </c>
      <c r="H73" s="18">
        <f t="shared" ca="1" si="3"/>
        <v>5016.5606777084222</v>
      </c>
      <c r="I73" s="22">
        <f t="shared" ca="1" si="4"/>
        <v>0</v>
      </c>
      <c r="J73" s="17">
        <f t="shared" ca="1" si="5"/>
        <v>5016.5606777084222</v>
      </c>
      <c r="K73" s="1" cm="1">
        <f t="array" aca="1" ref="K73" ca="1">_xll.RiskWeibull(Variables!J$14,Variables!K$14)</f>
        <v>96.110028119719956</v>
      </c>
      <c r="L73" s="18">
        <f t="shared" ca="1" si="6"/>
        <v>5112.6707058281418</v>
      </c>
      <c r="M73" s="22">
        <f t="shared" ca="1" si="7"/>
        <v>84.001952022762453</v>
      </c>
      <c r="N73" s="17" cm="1">
        <f t="array" aca="1" ref="N73" ca="1">_xll.RiskGamma(_xll.RiskSimtable(Variables!J$16:J$17),1/Variables!L$16)</f>
        <v>84.001952022762765</v>
      </c>
      <c r="O73" s="1">
        <f t="shared" ca="1" si="8"/>
        <v>5196.6726578509042</v>
      </c>
      <c r="P73" s="1" cm="1">
        <f t="array" aca="1" ref="P73" ca="1">_xll.RiskUniform(Variables!J$19,Variables!L$19)</f>
        <v>19.822443823561343</v>
      </c>
      <c r="Q73" s="18">
        <f t="shared" ca="1" si="9"/>
        <v>5216.4951016744653</v>
      </c>
      <c r="R73" s="17" cm="1">
        <f t="array" aca="1" ref="R73" ca="1">IF(A73&lt;=(FLOOR(INT(Variables!D$10) / _xll.RiskSimtable(Variables!D$13:D$14), 1)*_xll.RiskSimtable(Variables!D$13:D$14)),IF(R72=_xll.RiskSimtable(Variables!D$13:D$14),1,R72+1),"")</f>
        <v>4</v>
      </c>
      <c r="S73" s="22">
        <f t="shared" ca="1" si="10"/>
        <v>499.5915736747047</v>
      </c>
      <c r="T73" s="1">
        <f t="shared" ca="1" si="11"/>
        <v>5216.4951016744653</v>
      </c>
      <c r="U73" s="1" cm="1">
        <f t="array" aca="1" ref="U73" ca="1">IF(R73&lt;&gt;"",INDEX(T73:T180, MATCH(_xll.RiskSimtable(Variables!D$13:D$14),R73:R180,0))-T73,"")</f>
        <v>499.5915736747047</v>
      </c>
      <c r="V73" s="1" cm="1">
        <f t="array" aca="1" ref="V73" ca="1">IF(R73&lt;&gt;"",IF(MOD(R73,_xll.RiskSimtable(Variables!D$13:D$14))=0,Variables!D$15,0),"")</f>
        <v>0</v>
      </c>
      <c r="W73" s="1" cm="1">
        <f t="array" aca="1" ref="W73" ca="1">IF(R73&lt;&gt;"",IF(R73=_xll.RiskSimtable(Variables!D$13:D$14),T73+V73,0),"")</f>
        <v>0</v>
      </c>
      <c r="X73" s="18" cm="1">
        <f t="array" aca="1" ref="X73" ca="1">IF(R73&lt;&gt;"",INDEX(W73:W172,MATCH(_xll.RiskSimtable(Variables!D$13:D$14),R73:R172,0)),"")</f>
        <v>5836.08667534917</v>
      </c>
      <c r="Y73" s="22">
        <f t="shared" ca="1" si="12"/>
        <v>170.6017209513866</v>
      </c>
      <c r="Z73" s="17" cm="1">
        <f t="array" aca="1" ref="Z73" ca="1">IF(R73&lt;&gt;"",IF(R73=1,_xll.RiskPert(Variables!J$21,Variables!K$21,Variables!L$21),0),"")</f>
        <v>0</v>
      </c>
      <c r="AA73" s="1">
        <f t="shared" ca="1" si="13"/>
        <v>6006.6883963005566</v>
      </c>
      <c r="AB73" s="1" cm="1">
        <f t="array" aca="1" ref="AB73" ca="1">IF(R73&lt;&gt;"",_xll.RiskUniform(Variables!J$23,Variables!L$23),"")</f>
        <v>25.835791620252813</v>
      </c>
      <c r="AC73" s="18">
        <f t="shared" ca="1" si="14"/>
        <v>6032.5241879208097</v>
      </c>
      <c r="AD73" s="24">
        <f ca="1">IF(R73&lt;&gt;"",IF(AC73&lt;Variables!D$9,AC73-C73,0),"")</f>
        <v>2304.6640367025038</v>
      </c>
      <c r="AE73" s="26">
        <f ca="1">IF(R73&lt;&gt;"",IF(AC73&lt;Variables!D$9,D73,0),"")</f>
        <v>1233.2681394372303</v>
      </c>
      <c r="AF73" s="26">
        <f ca="1">IF(R73&lt;&gt;"",IF(AC73&lt;Variables!D$9,I73,0),"")</f>
        <v>0</v>
      </c>
      <c r="AG73" s="26">
        <f ca="1">IF(R73&lt;&gt;"",IF(AC73&lt;Variables!D$9,M73,0),"")</f>
        <v>84.001952022762453</v>
      </c>
      <c r="AH73" s="26">
        <f ca="1">IF(R73&lt;&gt;"",IF(AC73&lt;Variables!D$9,S73,0),"")</f>
        <v>499.5915736747047</v>
      </c>
      <c r="AI73" s="26">
        <f ca="1">IF(R73&lt;&gt;"",IF(AC73&lt;Variables!D$9,Y73,0),"")</f>
        <v>170.6017209513866</v>
      </c>
      <c r="AJ73" s="26">
        <f t="shared" ca="1" si="15"/>
        <v>1987.463386086084</v>
      </c>
      <c r="AK73" s="26">
        <f t="shared" ca="1" si="16"/>
        <v>38.411067278375064</v>
      </c>
      <c r="AL73" s="26">
        <f t="shared" ca="1" si="17"/>
        <v>0</v>
      </c>
      <c r="AM73" s="4">
        <f ca="1">IF(AND(R73&lt;"",AC73&lt;Variables!D$9),AC73/(7*24*60),"")</f>
        <v>0.59846470118261996</v>
      </c>
      <c r="AN73" s="11">
        <f t="shared" ca="1" si="18"/>
        <v>1</v>
      </c>
      <c r="AO73" s="24" cm="1">
        <f t="array" aca="1" ref="AO73" ca="1">IF(R73&lt;&gt;"",_xll.RiskBinomial(1,Variables!D$16/100),0)</f>
        <v>0</v>
      </c>
    </row>
    <row r="74" spans="1:41" x14ac:dyDescent="0.35">
      <c r="A74" s="12">
        <v>45</v>
      </c>
      <c r="B74" s="17" cm="1">
        <f t="array" aca="1" ref="B74" ca="1">_xll.RiskExpon(Variables!M$8)</f>
        <v>144.45550853712888</v>
      </c>
      <c r="C74" s="18">
        <f t="shared" ca="1" si="0"/>
        <v>3872.3156597554348</v>
      </c>
      <c r="D74" s="22">
        <f t="shared" ca="1" si="1"/>
        <v>1192.0335549337865</v>
      </c>
      <c r="E74" s="17" cm="1">
        <f t="array" aca="1" ref="E74" ca="1">_xll.RiskPert(Variables!J$10,Variables!K$10,Variables!L$10)</f>
        <v>47.788536980798831</v>
      </c>
      <c r="F74" s="1">
        <f t="shared" ca="1" si="2"/>
        <v>5064.3492146892213</v>
      </c>
      <c r="G74" s="1" cm="1">
        <f t="array" aca="1" ref="G74" ca="1">_xll.RiskUniform(Variables!J$12,Variables!L$12)</f>
        <v>56.859476816542397</v>
      </c>
      <c r="H74" s="18">
        <f t="shared" ca="1" si="3"/>
        <v>5121.2086915057635</v>
      </c>
      <c r="I74" s="22">
        <f t="shared" ca="1" si="4"/>
        <v>0</v>
      </c>
      <c r="J74" s="17">
        <f t="shared" ca="1" si="5"/>
        <v>5121.2086915057635</v>
      </c>
      <c r="K74" s="1" cm="1">
        <f t="array" aca="1" ref="K74" ca="1">_xll.RiskWeibull(Variables!J$14,Variables!K$14)</f>
        <v>104.12575785776346</v>
      </c>
      <c r="L74" s="18">
        <f t="shared" ca="1" si="6"/>
        <v>5225.3344493635268</v>
      </c>
      <c r="M74" s="22">
        <f t="shared" ca="1" si="7"/>
        <v>55.474037793645039</v>
      </c>
      <c r="N74" s="17" cm="1">
        <f t="array" aca="1" ref="N74" ca="1">_xll.RiskGamma(_xll.RiskSimtable(Variables!J$16:J$17),1/Variables!L$16)</f>
        <v>55.474037793644797</v>
      </c>
      <c r="O74" s="1">
        <f t="shared" ca="1" si="8"/>
        <v>5280.8084871571718</v>
      </c>
      <c r="P74" s="1" cm="1">
        <f t="array" aca="1" ref="P74" ca="1">_xll.RiskUniform(Variables!J$19,Variables!L$19)</f>
        <v>15.986715927093854</v>
      </c>
      <c r="Q74" s="18">
        <f t="shared" ca="1" si="9"/>
        <v>5296.7952030842653</v>
      </c>
      <c r="R74" s="17" cm="1">
        <f t="array" aca="1" ref="R74" ca="1">IF(A74&lt;=(FLOOR(INT(Variables!D$10) / _xll.RiskSimtable(Variables!D$13:D$14), 1)*_xll.RiskSimtable(Variables!D$13:D$14)),IF(R73=_xll.RiskSimtable(Variables!D$13:D$14),1,R73+1),"")</f>
        <v>5</v>
      </c>
      <c r="S74" s="22">
        <f t="shared" ca="1" si="10"/>
        <v>419.29147226490477</v>
      </c>
      <c r="T74" s="1">
        <f t="shared" ca="1" si="11"/>
        <v>5296.7952030842653</v>
      </c>
      <c r="U74" s="1" cm="1">
        <f t="array" aca="1" ref="U74" ca="1">IF(R74&lt;&gt;"",INDEX(T74:T181, MATCH(_xll.RiskSimtable(Variables!D$13:D$14),R74:R181,0))-T74,"")</f>
        <v>419.29147226490477</v>
      </c>
      <c r="V74" s="1" cm="1">
        <f t="array" aca="1" ref="V74" ca="1">IF(R74&lt;&gt;"",IF(MOD(R74,_xll.RiskSimtable(Variables!D$13:D$14))=0,Variables!D$15,0),"")</f>
        <v>0</v>
      </c>
      <c r="W74" s="1" cm="1">
        <f t="array" aca="1" ref="W74" ca="1">IF(R74&lt;&gt;"",IF(R74=_xll.RiskSimtable(Variables!D$13:D$14),T74+V74,0),"")</f>
        <v>0</v>
      </c>
      <c r="X74" s="18" cm="1">
        <f t="array" aca="1" ref="X74" ca="1">IF(R74&lt;&gt;"",INDEX(W74:W173,MATCH(_xll.RiskSimtable(Variables!D$13:D$14),R74:R173,0)),"")</f>
        <v>5836.08667534917</v>
      </c>
      <c r="Y74" s="22">
        <f t="shared" ca="1" si="12"/>
        <v>196.43751257163967</v>
      </c>
      <c r="Z74" s="17" cm="1">
        <f t="array" aca="1" ref="Z74" ca="1">IF(R74&lt;&gt;"",IF(R74=1,_xll.RiskPert(Variables!J$21,Variables!K$21,Variables!L$21),0),"")</f>
        <v>0</v>
      </c>
      <c r="AA74" s="1">
        <f t="shared" ca="1" si="13"/>
        <v>6032.5241879208097</v>
      </c>
      <c r="AB74" s="1" cm="1">
        <f t="array" aca="1" ref="AB74" ca="1">IF(R74&lt;&gt;"",_xll.RiskUniform(Variables!J$23,Variables!L$23),"")</f>
        <v>24.551269169383787</v>
      </c>
      <c r="AC74" s="18">
        <f t="shared" ca="1" si="14"/>
        <v>6057.0754570901936</v>
      </c>
      <c r="AD74" s="24">
        <f ca="1">IF(R74&lt;&gt;"",IF(AC74&lt;Variables!D$9,AC74-C74,0),"")</f>
        <v>2184.7597973347588</v>
      </c>
      <c r="AE74" s="26">
        <f ca="1">IF(R74&lt;&gt;"",IF(AC74&lt;Variables!D$9,D74,0),"")</f>
        <v>1192.0335549337865</v>
      </c>
      <c r="AF74" s="26">
        <f ca="1">IF(R74&lt;&gt;"",IF(AC74&lt;Variables!D$9,I74,0),"")</f>
        <v>0</v>
      </c>
      <c r="AG74" s="26">
        <f ca="1">IF(R74&lt;&gt;"",IF(AC74&lt;Variables!D$9,M74,0),"")</f>
        <v>55.474037793645039</v>
      </c>
      <c r="AH74" s="26">
        <f ca="1">IF(R74&lt;&gt;"",IF(AC74&lt;Variables!D$9,S74,0),"")</f>
        <v>419.29147226490477</v>
      </c>
      <c r="AI74" s="26">
        <f ca="1">IF(R74&lt;&gt;"",IF(AC74&lt;Variables!D$9,Y74,0),"")</f>
        <v>196.43751257163967</v>
      </c>
      <c r="AJ74" s="26">
        <f t="shared" ca="1" si="15"/>
        <v>1863.236577563976</v>
      </c>
      <c r="AK74" s="26">
        <f t="shared" ca="1" si="16"/>
        <v>36.412663288912647</v>
      </c>
      <c r="AL74" s="26">
        <f t="shared" ca="1" si="17"/>
        <v>0</v>
      </c>
      <c r="AM74" s="4">
        <f ca="1">IF(AND(R74&lt;"",AC74&lt;Variables!D$9),AC74/(7*24*60),"")</f>
        <v>0.60090034296529693</v>
      </c>
      <c r="AN74" s="11">
        <f t="shared" ca="1" si="18"/>
        <v>1</v>
      </c>
      <c r="AO74" s="24" cm="1">
        <f t="array" aca="1" ref="AO74" ca="1">IF(R74&lt;&gt;"",_xll.RiskBinomial(1,Variables!D$16/100),0)</f>
        <v>0</v>
      </c>
    </row>
    <row r="75" spans="1:41" x14ac:dyDescent="0.35">
      <c r="A75" s="12">
        <v>46</v>
      </c>
      <c r="B75" s="17" cm="1">
        <f t="array" aca="1" ref="B75" ca="1">_xll.RiskExpon(Variables!M$8)</f>
        <v>69.791947587984822</v>
      </c>
      <c r="C75" s="18">
        <f t="shared" ca="1" si="0"/>
        <v>3942.1076073434197</v>
      </c>
      <c r="D75" s="22">
        <f t="shared" ca="1" si="1"/>
        <v>1240.0311973825064</v>
      </c>
      <c r="E75" s="17" cm="1">
        <f t="array" aca="1" ref="E75" ca="1">_xll.RiskPert(Variables!J$10,Variables!K$10,Variables!L$10)</f>
        <v>60.930113220162518</v>
      </c>
      <c r="F75" s="1">
        <f t="shared" ca="1" si="2"/>
        <v>5182.1388047259261</v>
      </c>
      <c r="G75" s="1" cm="1">
        <f t="array" aca="1" ref="G75" ca="1">_xll.RiskUniform(Variables!J$12,Variables!L$12)</f>
        <v>69.279646151023798</v>
      </c>
      <c r="H75" s="18">
        <f t="shared" ca="1" si="3"/>
        <v>5251.4184508769495</v>
      </c>
      <c r="I75" s="22">
        <f t="shared" ca="1" si="4"/>
        <v>0</v>
      </c>
      <c r="J75" s="17">
        <f t="shared" ca="1" si="5"/>
        <v>5251.4184508769495</v>
      </c>
      <c r="K75" s="1" cm="1">
        <f t="array" aca="1" ref="K75" ca="1">_xll.RiskWeibull(Variables!J$14,Variables!K$14)</f>
        <v>98.287642819863692</v>
      </c>
      <c r="L75" s="18">
        <f t="shared" ca="1" si="6"/>
        <v>5349.7060936968128</v>
      </c>
      <c r="M75" s="22">
        <f t="shared" ca="1" si="7"/>
        <v>160.49872955859882</v>
      </c>
      <c r="N75" s="17" cm="1">
        <f t="array" aca="1" ref="N75" ca="1">_xll.RiskGamma(_xll.RiskSimtable(Variables!J$16:J$17),1/Variables!L$16)</f>
        <v>160.49872955859897</v>
      </c>
      <c r="O75" s="1">
        <f t="shared" ca="1" si="8"/>
        <v>5510.2048232554116</v>
      </c>
      <c r="P75" s="1" cm="1">
        <f t="array" aca="1" ref="P75" ca="1">_xll.RiskUniform(Variables!J$19,Variables!L$19)</f>
        <v>15.654091486187383</v>
      </c>
      <c r="Q75" s="18">
        <f t="shared" ca="1" si="9"/>
        <v>5525.8589147415987</v>
      </c>
      <c r="R75" s="17" cm="1">
        <f t="array" aca="1" ref="R75" ca="1">IF(A75&lt;=(FLOOR(INT(Variables!D$10) / _xll.RiskSimtable(Variables!D$13:D$14), 1)*_xll.RiskSimtable(Variables!D$13:D$14)),IF(R74=_xll.RiskSimtable(Variables!D$13:D$14),1,R74+1),"")</f>
        <v>6</v>
      </c>
      <c r="S75" s="22">
        <f t="shared" ca="1" si="10"/>
        <v>190.22776060757133</v>
      </c>
      <c r="T75" s="1">
        <f t="shared" ca="1" si="11"/>
        <v>5525.8589147415987</v>
      </c>
      <c r="U75" s="1" cm="1">
        <f t="array" aca="1" ref="U75" ca="1">IF(R75&lt;&gt;"",INDEX(T75:T182, MATCH(_xll.RiskSimtable(Variables!D$13:D$14),R75:R182,0))-T75,"")</f>
        <v>190.22776060757133</v>
      </c>
      <c r="V75" s="1" cm="1">
        <f t="array" aca="1" ref="V75" ca="1">IF(R75&lt;&gt;"",IF(MOD(R75,_xll.RiskSimtable(Variables!D$13:D$14))=0,Variables!D$15,0),"")</f>
        <v>0</v>
      </c>
      <c r="W75" s="1" cm="1">
        <f t="array" aca="1" ref="W75" ca="1">IF(R75&lt;&gt;"",IF(R75=_xll.RiskSimtable(Variables!D$13:D$14),T75+V75,0),"")</f>
        <v>0</v>
      </c>
      <c r="X75" s="18" cm="1">
        <f t="array" aca="1" ref="X75" ca="1">IF(R75&lt;&gt;"",INDEX(W75:W174,MATCH(_xll.RiskSimtable(Variables!D$13:D$14),R75:R174,0)),"")</f>
        <v>5836.08667534917</v>
      </c>
      <c r="Y75" s="22">
        <f t="shared" ca="1" si="12"/>
        <v>220.98878174102356</v>
      </c>
      <c r="Z75" s="17" cm="1">
        <f t="array" aca="1" ref="Z75" ca="1">IF(R75&lt;&gt;"",IF(R75=1,_xll.RiskPert(Variables!J$21,Variables!K$21,Variables!L$21),0),"")</f>
        <v>0</v>
      </c>
      <c r="AA75" s="1">
        <f t="shared" ca="1" si="13"/>
        <v>6057.0754570901936</v>
      </c>
      <c r="AB75" s="1" cm="1">
        <f t="array" aca="1" ref="AB75" ca="1">IF(R75&lt;&gt;"",_xll.RiskUniform(Variables!J$23,Variables!L$23),"")</f>
        <v>27.921488310352338</v>
      </c>
      <c r="AC75" s="18">
        <f t="shared" ca="1" si="14"/>
        <v>6084.9969454005459</v>
      </c>
      <c r="AD75" s="24">
        <f ca="1">IF(R75&lt;&gt;"",IF(AC75&lt;Variables!D$9,AC75-C75,0),"")</f>
        <v>2142.8893380571262</v>
      </c>
      <c r="AE75" s="26">
        <f ca="1">IF(R75&lt;&gt;"",IF(AC75&lt;Variables!D$9,D75,0),"")</f>
        <v>1240.0311973825064</v>
      </c>
      <c r="AF75" s="26">
        <f ca="1">IF(R75&lt;&gt;"",IF(AC75&lt;Variables!D$9,I75,0),"")</f>
        <v>0</v>
      </c>
      <c r="AG75" s="26">
        <f ca="1">IF(R75&lt;&gt;"",IF(AC75&lt;Variables!D$9,M75,0),"")</f>
        <v>160.49872955859882</v>
      </c>
      <c r="AH75" s="26">
        <f ca="1">IF(R75&lt;&gt;"",IF(AC75&lt;Variables!D$9,S75,0),"")</f>
        <v>190.22776060757133</v>
      </c>
      <c r="AI75" s="26">
        <f ca="1">IF(R75&lt;&gt;"",IF(AC75&lt;Variables!D$9,Y75,0),"")</f>
        <v>220.98878174102356</v>
      </c>
      <c r="AJ75" s="26">
        <f t="shared" ca="1" si="15"/>
        <v>1811.7464692897001</v>
      </c>
      <c r="AK75" s="26">
        <f t="shared" ca="1" si="16"/>
        <v>35.7148223009521</v>
      </c>
      <c r="AL75" s="26">
        <f t="shared" ca="1" si="17"/>
        <v>0</v>
      </c>
      <c r="AM75" s="4">
        <f ca="1">IF(AND(R75&lt;"",AC75&lt;Variables!D$9),AC75/(7*24*60),"")</f>
        <v>0.60367033188497476</v>
      </c>
      <c r="AN75" s="11">
        <f t="shared" ca="1" si="18"/>
        <v>1</v>
      </c>
      <c r="AO75" s="24" cm="1">
        <f t="array" aca="1" ref="AO75" ca="1">IF(R75&lt;&gt;"",_xll.RiskBinomial(1,Variables!D$16/100),0)</f>
        <v>0</v>
      </c>
    </row>
    <row r="76" spans="1:41" x14ac:dyDescent="0.35">
      <c r="A76" s="12">
        <v>47</v>
      </c>
      <c r="B76" s="17" cm="1">
        <f t="array" aca="1" ref="B76" ca="1">_xll.RiskExpon(Variables!M$8)</f>
        <v>126.94639349211782</v>
      </c>
      <c r="C76" s="18">
        <f t="shared" ca="1" si="0"/>
        <v>4069.0540008355374</v>
      </c>
      <c r="D76" s="22">
        <f t="shared" ca="1" si="1"/>
        <v>1231.6150433959001</v>
      </c>
      <c r="E76" s="17" cm="1">
        <f t="array" aca="1" ref="E76" ca="1">_xll.RiskPert(Variables!J$10,Variables!K$10,Variables!L$10)</f>
        <v>49.250593354488032</v>
      </c>
      <c r="F76" s="1">
        <f t="shared" ca="1" si="2"/>
        <v>5300.6690442314375</v>
      </c>
      <c r="G76" s="1" cm="1">
        <f t="array" aca="1" ref="G76" ca="1">_xll.RiskUniform(Variables!J$12,Variables!L$12)</f>
        <v>58.597402821823167</v>
      </c>
      <c r="H76" s="18">
        <f t="shared" ca="1" si="3"/>
        <v>5359.2664470532609</v>
      </c>
      <c r="I76" s="22">
        <f t="shared" ca="1" si="4"/>
        <v>0</v>
      </c>
      <c r="J76" s="17">
        <f t="shared" ca="1" si="5"/>
        <v>5359.2664470532609</v>
      </c>
      <c r="K76" s="1" cm="1">
        <f t="array" aca="1" ref="K76" ca="1">_xll.RiskWeibull(Variables!J$14,Variables!K$14)</f>
        <v>71.89295732260652</v>
      </c>
      <c r="L76" s="18">
        <f t="shared" ca="1" si="6"/>
        <v>5431.1594043758678</v>
      </c>
      <c r="M76" s="22">
        <f t="shared" ca="1" si="7"/>
        <v>141.01169346638562</v>
      </c>
      <c r="N76" s="17" cm="1">
        <f t="array" aca="1" ref="N76" ca="1">_xll.RiskGamma(_xll.RiskSimtable(Variables!J$16:J$17),1/Variables!L$16)</f>
        <v>141.01169346638528</v>
      </c>
      <c r="O76" s="1">
        <f t="shared" ca="1" si="8"/>
        <v>5572.1710978422534</v>
      </c>
      <c r="P76" s="1" cm="1">
        <f t="array" aca="1" ref="P76" ca="1">_xll.RiskUniform(Variables!J$19,Variables!L$19)</f>
        <v>20.318109599717168</v>
      </c>
      <c r="Q76" s="18">
        <f t="shared" ca="1" si="9"/>
        <v>5592.4892074419704</v>
      </c>
      <c r="R76" s="17" cm="1">
        <f t="array" aca="1" ref="R76" ca="1">IF(A76&lt;=(FLOOR(INT(Variables!D$10) / _xll.RiskSimtable(Variables!D$13:D$14), 1)*_xll.RiskSimtable(Variables!D$13:D$14)),IF(R75=_xll.RiskSimtable(Variables!D$13:D$14),1,R75+1),"")</f>
        <v>7</v>
      </c>
      <c r="S76" s="22">
        <f t="shared" ca="1" si="10"/>
        <v>123.59746790719964</v>
      </c>
      <c r="T76" s="1">
        <f t="shared" ca="1" si="11"/>
        <v>5592.4892074419704</v>
      </c>
      <c r="U76" s="1" cm="1">
        <f t="array" aca="1" ref="U76" ca="1">IF(R76&lt;&gt;"",INDEX(T76:T183, MATCH(_xll.RiskSimtable(Variables!D$13:D$14),R76:R183,0))-T76,"")</f>
        <v>123.59746790719964</v>
      </c>
      <c r="V76" s="1" cm="1">
        <f t="array" aca="1" ref="V76" ca="1">IF(R76&lt;&gt;"",IF(MOD(R76,_xll.RiskSimtable(Variables!D$13:D$14))=0,Variables!D$15,0),"")</f>
        <v>0</v>
      </c>
      <c r="W76" s="1" cm="1">
        <f t="array" aca="1" ref="W76" ca="1">IF(R76&lt;&gt;"",IF(R76=_xll.RiskSimtable(Variables!D$13:D$14),T76+V76,0),"")</f>
        <v>0</v>
      </c>
      <c r="X76" s="18" cm="1">
        <f t="array" aca="1" ref="X76" ca="1">IF(R76&lt;&gt;"",INDEX(W76:W175,MATCH(_xll.RiskSimtable(Variables!D$13:D$14),R76:R175,0)),"")</f>
        <v>5836.08667534917</v>
      </c>
      <c r="Y76" s="22">
        <f t="shared" ca="1" si="12"/>
        <v>248.91027005137585</v>
      </c>
      <c r="Z76" s="17" cm="1">
        <f t="array" aca="1" ref="Z76" ca="1">IF(R76&lt;&gt;"",IF(R76=1,_xll.RiskPert(Variables!J$21,Variables!K$21,Variables!L$21),0),"")</f>
        <v>0</v>
      </c>
      <c r="AA76" s="1">
        <f t="shared" ca="1" si="13"/>
        <v>6084.9969454005459</v>
      </c>
      <c r="AB76" s="1" cm="1">
        <f t="array" aca="1" ref="AB76" ca="1">IF(R76&lt;&gt;"",_xll.RiskUniform(Variables!J$23,Variables!L$23),"")</f>
        <v>24.424456300620037</v>
      </c>
      <c r="AC76" s="18">
        <f t="shared" ca="1" si="14"/>
        <v>6109.4214017011664</v>
      </c>
      <c r="AD76" s="24">
        <f ca="1">IF(R76&lt;&gt;"",IF(AC76&lt;Variables!D$9,AC76-C76,0),"")</f>
        <v>2040.367400865629</v>
      </c>
      <c r="AE76" s="26">
        <f ca="1">IF(R76&lt;&gt;"",IF(AC76&lt;Variables!D$9,D76,0),"")</f>
        <v>1231.6150433959001</v>
      </c>
      <c r="AF76" s="26">
        <f ca="1">IF(R76&lt;&gt;"",IF(AC76&lt;Variables!D$9,I76,0),"")</f>
        <v>0</v>
      </c>
      <c r="AG76" s="26">
        <f ca="1">IF(R76&lt;&gt;"",IF(AC76&lt;Variables!D$9,M76,0),"")</f>
        <v>141.01169346638562</v>
      </c>
      <c r="AH76" s="26">
        <f ca="1">IF(R76&lt;&gt;"",IF(AC76&lt;Variables!D$9,S76,0),"")</f>
        <v>123.59746790719964</v>
      </c>
      <c r="AI76" s="26">
        <f ca="1">IF(R76&lt;&gt;"",IF(AC76&lt;Variables!D$9,Y76,0),"")</f>
        <v>248.91027005137585</v>
      </c>
      <c r="AJ76" s="26">
        <f t="shared" ca="1" si="15"/>
        <v>1745.1344748208612</v>
      </c>
      <c r="AK76" s="26">
        <f t="shared" ca="1" si="16"/>
        <v>34.006123347760486</v>
      </c>
      <c r="AL76" s="26">
        <f t="shared" ca="1" si="17"/>
        <v>0</v>
      </c>
      <c r="AM76" s="4">
        <f ca="1">IF(AND(R76&lt;"",AC76&lt;Variables!D$9),AC76/(7*24*60),"")</f>
        <v>0.60609339302590937</v>
      </c>
      <c r="AN76" s="11">
        <f t="shared" ca="1" si="18"/>
        <v>1</v>
      </c>
      <c r="AO76" s="24" cm="1">
        <f t="array" aca="1" ref="AO76" ca="1">IF(R76&lt;&gt;"",_xll.RiskBinomial(1,Variables!D$16/100),0)</f>
        <v>0</v>
      </c>
    </row>
    <row r="77" spans="1:41" x14ac:dyDescent="0.35">
      <c r="A77" s="12">
        <v>48</v>
      </c>
      <c r="B77" s="17" cm="1">
        <f t="array" aca="1" ref="B77" ca="1">_xll.RiskExpon(Variables!M$8)</f>
        <v>37.211101881220898</v>
      </c>
      <c r="C77" s="18">
        <f t="shared" ca="1" si="0"/>
        <v>4106.2651027167585</v>
      </c>
      <c r="D77" s="22">
        <f t="shared" ca="1" si="1"/>
        <v>1304.2107973382981</v>
      </c>
      <c r="E77" s="17" cm="1">
        <f t="array" aca="1" ref="E77" ca="1">_xll.RiskPert(Variables!J$10,Variables!K$10,Variables!L$10)</f>
        <v>51.209453001795559</v>
      </c>
      <c r="F77" s="1">
        <f t="shared" ca="1" si="2"/>
        <v>5410.4759000550566</v>
      </c>
      <c r="G77" s="1" cm="1">
        <f t="array" aca="1" ref="G77" ca="1">_xll.RiskUniform(Variables!J$12,Variables!L$12)</f>
        <v>64.055450000643631</v>
      </c>
      <c r="H77" s="18">
        <f t="shared" ca="1" si="3"/>
        <v>5474.5313500557004</v>
      </c>
      <c r="I77" s="22">
        <f t="shared" ca="1" si="4"/>
        <v>0</v>
      </c>
      <c r="J77" s="17">
        <f t="shared" ca="1" si="5"/>
        <v>5474.5313500557004</v>
      </c>
      <c r="K77" s="1" cm="1">
        <f t="array" aca="1" ref="K77" ca="1">_xll.RiskWeibull(Variables!J$14,Variables!K$14)</f>
        <v>95.677760073279543</v>
      </c>
      <c r="L77" s="18">
        <f t="shared" ca="1" si="6"/>
        <v>5570.2091101289798</v>
      </c>
      <c r="M77" s="22">
        <f t="shared" ca="1" si="7"/>
        <v>129.15202911925462</v>
      </c>
      <c r="N77" s="17" cm="1">
        <f t="array" aca="1" ref="N77" ca="1">_xll.RiskGamma(_xll.RiskSimtable(Variables!J$16:J$17),1/Variables!L$16)</f>
        <v>129.15202911925428</v>
      </c>
      <c r="O77" s="1">
        <f t="shared" ca="1" si="8"/>
        <v>5699.3611392482344</v>
      </c>
      <c r="P77" s="1" cm="1">
        <f t="array" aca="1" ref="P77" ca="1">_xll.RiskUniform(Variables!J$19,Variables!L$19)</f>
        <v>16.725536100935383</v>
      </c>
      <c r="Q77" s="18">
        <f t="shared" ca="1" si="9"/>
        <v>5716.08667534917</v>
      </c>
      <c r="R77" s="17" cm="1">
        <f t="array" aca="1" ref="R77" ca="1">IF(A77&lt;=(FLOOR(INT(Variables!D$10) / _xll.RiskSimtable(Variables!D$13:D$14), 1)*_xll.RiskSimtable(Variables!D$13:D$14)),IF(R76=_xll.RiskSimtable(Variables!D$13:D$14),1,R76+1),"")</f>
        <v>8</v>
      </c>
      <c r="S77" s="22">
        <f t="shared" ca="1" si="10"/>
        <v>0</v>
      </c>
      <c r="T77" s="1">
        <f t="shared" ca="1" si="11"/>
        <v>5716.08667534917</v>
      </c>
      <c r="U77" s="1" cm="1">
        <f t="array" aca="1" ref="U77" ca="1">IF(R77&lt;&gt;"",INDEX(T77:T184, MATCH(_xll.RiskSimtable(Variables!D$13:D$14),R77:R184,0))-T77,"")</f>
        <v>0</v>
      </c>
      <c r="V77" s="1" cm="1">
        <f t="array" aca="1" ref="V77" ca="1">IF(R77&lt;&gt;"",IF(MOD(R77,_xll.RiskSimtable(Variables!D$13:D$14))=0,Variables!D$15,0),"")</f>
        <v>120</v>
      </c>
      <c r="W77" s="1" cm="1">
        <f t="array" aca="1" ref="W77" ca="1">IF(R77&lt;&gt;"",IF(R77=_xll.RiskSimtable(Variables!D$13:D$14),T77+V77,0),"")</f>
        <v>5836.08667534917</v>
      </c>
      <c r="X77" s="18" cm="1">
        <f t="array" aca="1" ref="X77" ca="1">IF(R77&lt;&gt;"",INDEX(W77:W176,MATCH(_xll.RiskSimtable(Variables!D$13:D$14),R77:R176,0)),"")</f>
        <v>5836.08667534917</v>
      </c>
      <c r="Y77" s="22">
        <f t="shared" ca="1" si="12"/>
        <v>273.33472635199632</v>
      </c>
      <c r="Z77" s="17" cm="1">
        <f t="array" aca="1" ref="Z77" ca="1">IF(R77&lt;&gt;"",IF(R77=1,_xll.RiskPert(Variables!J$21,Variables!K$21,Variables!L$21),0),"")</f>
        <v>0</v>
      </c>
      <c r="AA77" s="1">
        <f t="shared" ca="1" si="13"/>
        <v>6109.4214017011664</v>
      </c>
      <c r="AB77" s="1" cm="1">
        <f t="array" aca="1" ref="AB77" ca="1">IF(R77&lt;&gt;"",_xll.RiskUniform(Variables!J$23,Variables!L$23),"")</f>
        <v>20.48180058416396</v>
      </c>
      <c r="AC77" s="18">
        <f t="shared" ca="1" si="14"/>
        <v>6129.9032022853307</v>
      </c>
      <c r="AD77" s="24">
        <f ca="1">IF(R77&lt;&gt;"",IF(AC77&lt;Variables!D$9,AC77-C77,0),"")</f>
        <v>2023.6380995685722</v>
      </c>
      <c r="AE77" s="26">
        <f ca="1">IF(R77&lt;&gt;"",IF(AC77&lt;Variables!D$9,D77,0),"")</f>
        <v>1304.2107973382981</v>
      </c>
      <c r="AF77" s="26">
        <f ca="1">IF(R77&lt;&gt;"",IF(AC77&lt;Variables!D$9,I77,0),"")</f>
        <v>0</v>
      </c>
      <c r="AG77" s="26">
        <f ca="1">IF(R77&lt;&gt;"",IF(AC77&lt;Variables!D$9,M77,0),"")</f>
        <v>129.15202911925462</v>
      </c>
      <c r="AH77" s="26">
        <f ca="1">IF(R77&lt;&gt;"",IF(AC77&lt;Variables!D$9,S77,0),"")</f>
        <v>0</v>
      </c>
      <c r="AI77" s="26">
        <f ca="1">IF(R77&lt;&gt;"",IF(AC77&lt;Variables!D$9,Y77,0),"")</f>
        <v>273.33472635199632</v>
      </c>
      <c r="AJ77" s="26">
        <f t="shared" ca="1" si="15"/>
        <v>1706.6975528095491</v>
      </c>
      <c r="AK77" s="26">
        <f t="shared" ca="1" si="16"/>
        <v>33.727301659476204</v>
      </c>
      <c r="AL77" s="26">
        <f t="shared" ca="1" si="17"/>
        <v>0</v>
      </c>
      <c r="AM77" s="4">
        <f ca="1">IF(AND(R77&lt;"",AC77&lt;Variables!D$9),AC77/(7*24*60),"")</f>
        <v>0.60812531768703681</v>
      </c>
      <c r="AN77" s="11">
        <f t="shared" ca="1" si="18"/>
        <v>1</v>
      </c>
      <c r="AO77" s="24" cm="1">
        <f t="array" aca="1" ref="AO77" ca="1">IF(R77&lt;&gt;"",_xll.RiskBinomial(1,Variables!D$16/100),0)</f>
        <v>0</v>
      </c>
    </row>
    <row r="78" spans="1:41" x14ac:dyDescent="0.35">
      <c r="A78" s="12">
        <v>49</v>
      </c>
      <c r="B78" s="17" cm="1">
        <f t="array" aca="1" ref="B78" ca="1">_xll.RiskExpon(Variables!M$8)</f>
        <v>79.745078661880342</v>
      </c>
      <c r="C78" s="18">
        <f t="shared" ca="1" si="0"/>
        <v>4186.0101813786387</v>
      </c>
      <c r="D78" s="22">
        <f t="shared" ca="1" si="1"/>
        <v>1338.197983752345</v>
      </c>
      <c r="E78" s="17" cm="1">
        <f t="array" aca="1" ref="E78" ca="1">_xll.RiskPert(Variables!J$10,Variables!K$10,Variables!L$10)</f>
        <v>49.676815075283052</v>
      </c>
      <c r="F78" s="1">
        <f t="shared" ca="1" si="2"/>
        <v>5524.2081651309836</v>
      </c>
      <c r="G78" s="1" cm="1">
        <f t="array" aca="1" ref="G78" ca="1">_xll.RiskUniform(Variables!J$12,Variables!L$12)</f>
        <v>63.234111884113403</v>
      </c>
      <c r="H78" s="18">
        <f t="shared" ca="1" si="3"/>
        <v>5587.4422770150968</v>
      </c>
      <c r="I78" s="22">
        <f t="shared" ca="1" si="4"/>
        <v>0</v>
      </c>
      <c r="J78" s="17">
        <f t="shared" ca="1" si="5"/>
        <v>5587.4422770150968</v>
      </c>
      <c r="K78" s="1" cm="1">
        <f t="array" aca="1" ref="K78" ca="1">_xll.RiskWeibull(Variables!J$14,Variables!K$14)</f>
        <v>105.55704244978037</v>
      </c>
      <c r="L78" s="18">
        <f t="shared" ca="1" si="6"/>
        <v>5692.9993194648769</v>
      </c>
      <c r="M78" s="22">
        <f t="shared" ca="1" si="7"/>
        <v>45.221040589985023</v>
      </c>
      <c r="N78" s="17" cm="1">
        <f t="array" aca="1" ref="N78" ca="1">_xll.RiskGamma(_xll.RiskSimtable(Variables!J$16:J$17),1/Variables!L$16)</f>
        <v>45.221040589984874</v>
      </c>
      <c r="O78" s="1">
        <f t="shared" ca="1" si="8"/>
        <v>5738.2203600548619</v>
      </c>
      <c r="P78" s="1" cm="1">
        <f t="array" aca="1" ref="P78" ca="1">_xll.RiskUniform(Variables!J$19,Variables!L$19)</f>
        <v>23.654523556262518</v>
      </c>
      <c r="Q78" s="18">
        <f t="shared" ca="1" si="9"/>
        <v>5761.8748836111245</v>
      </c>
      <c r="R78" s="17" cm="1">
        <f t="array" aca="1" ref="R78" ca="1">IF(A78&lt;=(FLOOR(INT(Variables!D$10) / _xll.RiskSimtable(Variables!D$13:D$14), 1)*_xll.RiskSimtable(Variables!D$13:D$14)),IF(R77=_xll.RiskSimtable(Variables!D$13:D$14),1,R77+1),"")</f>
        <v>1</v>
      </c>
      <c r="S78" s="22">
        <f t="shared" ca="1" si="10"/>
        <v>793.53000731515567</v>
      </c>
      <c r="T78" s="1">
        <f t="shared" ca="1" si="11"/>
        <v>5836.08667534917</v>
      </c>
      <c r="U78" s="1" cm="1">
        <f t="array" aca="1" ref="U78" ca="1">IF(R78&lt;&gt;"",INDEX(T78:T185, MATCH(_xll.RiskSimtable(Variables!D$13:D$14),R78:R185,0))-T78,"")</f>
        <v>719.3182155771101</v>
      </c>
      <c r="V78" s="1" cm="1">
        <f t="array" aca="1" ref="V78" ca="1">IF(R78&lt;&gt;"",IF(MOD(R78,_xll.RiskSimtable(Variables!D$13:D$14))=0,Variables!D$15,0),"")</f>
        <v>0</v>
      </c>
      <c r="W78" s="1" cm="1">
        <f t="array" aca="1" ref="W78" ca="1">IF(R78&lt;&gt;"",IF(R78=_xll.RiskSimtable(Variables!D$13:D$14),T78+V78,0),"")</f>
        <v>0</v>
      </c>
      <c r="X78" s="18" cm="1">
        <f t="array" aca="1" ref="X78" ca="1">IF(R78&lt;&gt;"",INDEX(W78:W177,MATCH(_xll.RiskSimtable(Variables!D$13:D$14),R78:R177,0)),"")</f>
        <v>6675.4048909262801</v>
      </c>
      <c r="Y78" s="22">
        <f t="shared" ca="1" si="12"/>
        <v>79.864344781532964</v>
      </c>
      <c r="Z78" s="17" cm="1">
        <f t="array" aca="1" ref="Z78" ca="1">IF(R78&lt;&gt;"",IF(R78=1,_xll.RiskPert(Variables!J$21,Variables!K$21,Variables!L$21),0),"")</f>
        <v>79.864344781532822</v>
      </c>
      <c r="AA78" s="1">
        <f t="shared" ca="1" si="13"/>
        <v>6755.2692357078131</v>
      </c>
      <c r="AB78" s="1" cm="1">
        <f t="array" aca="1" ref="AB78" ca="1">IF(R78&lt;&gt;"",_xll.RiskUniform(Variables!J$23,Variables!L$23),"")</f>
        <v>21.789932426775319</v>
      </c>
      <c r="AC78" s="18">
        <f t="shared" ca="1" si="14"/>
        <v>6777.0591681345886</v>
      </c>
      <c r="AD78" s="24">
        <f ca="1">IF(R78&lt;&gt;"",IF(AC78&lt;Variables!D$9,AC78-C78,0),"")</f>
        <v>2591.04898675595</v>
      </c>
      <c r="AE78" s="26">
        <f ca="1">IF(R78&lt;&gt;"",IF(AC78&lt;Variables!D$9,D78,0),"")</f>
        <v>1338.197983752345</v>
      </c>
      <c r="AF78" s="26">
        <f ca="1">IF(R78&lt;&gt;"",IF(AC78&lt;Variables!D$9,I78,0),"")</f>
        <v>0</v>
      </c>
      <c r="AG78" s="26">
        <f ca="1">IF(R78&lt;&gt;"",IF(AC78&lt;Variables!D$9,M78,0),"")</f>
        <v>45.221040589985023</v>
      </c>
      <c r="AH78" s="26">
        <f ca="1">IF(R78&lt;&gt;"",IF(AC78&lt;Variables!D$9,S78,0),"")</f>
        <v>793.53000731515567</v>
      </c>
      <c r="AI78" s="26">
        <f ca="1">IF(R78&lt;&gt;"",IF(AC78&lt;Variables!D$9,Y78,0),"")</f>
        <v>79.864344781532964</v>
      </c>
      <c r="AJ78" s="26">
        <f t="shared" ca="1" si="15"/>
        <v>2256.8133764390186</v>
      </c>
      <c r="AK78" s="26">
        <f t="shared" ca="1" si="16"/>
        <v>43.18414977926583</v>
      </c>
      <c r="AL78" s="26">
        <f t="shared" ca="1" si="17"/>
        <v>0</v>
      </c>
      <c r="AM78" s="4">
        <f ca="1">IF(AND(R78&lt;"",AC78&lt;Variables!D$9),AC78/(7*24*60),"")</f>
        <v>0.67232729842605043</v>
      </c>
      <c r="AN78" s="11">
        <f t="shared" ca="1" si="18"/>
        <v>1</v>
      </c>
      <c r="AO78" s="24" cm="1">
        <f t="array" aca="1" ref="AO78" ca="1">IF(R78&lt;&gt;"",_xll.RiskBinomial(1,Variables!D$16/100),0)</f>
        <v>0</v>
      </c>
    </row>
    <row r="79" spans="1:41" x14ac:dyDescent="0.35">
      <c r="A79" s="12">
        <v>50</v>
      </c>
      <c r="B79" s="17" cm="1">
        <f t="array" aca="1" ref="B79" ca="1">_xll.RiskExpon(Variables!M$8)</f>
        <v>154.85562117109376</v>
      </c>
      <c r="C79" s="18">
        <f t="shared" ca="1" si="0"/>
        <v>4340.8658025497325</v>
      </c>
      <c r="D79" s="22">
        <f t="shared" ca="1" si="1"/>
        <v>1297.6680173061968</v>
      </c>
      <c r="E79" s="17" cm="1">
        <f t="array" aca="1" ref="E79" ca="1">_xll.RiskPert(Variables!J$10,Variables!K$10,Variables!L$10)</f>
        <v>51.091542840832709</v>
      </c>
      <c r="F79" s="1">
        <f t="shared" ca="1" si="2"/>
        <v>5638.5338198559293</v>
      </c>
      <c r="G79" s="1" cm="1">
        <f t="array" aca="1" ref="G79" ca="1">_xll.RiskUniform(Variables!J$12,Variables!L$12)</f>
        <v>54.034471101858685</v>
      </c>
      <c r="H79" s="18">
        <f t="shared" ca="1" si="3"/>
        <v>5692.5682909577881</v>
      </c>
      <c r="I79" s="22">
        <f t="shared" ca="1" si="4"/>
        <v>0</v>
      </c>
      <c r="J79" s="17">
        <f t="shared" ca="1" si="5"/>
        <v>5692.5682909577881</v>
      </c>
      <c r="K79" s="1" cm="1">
        <f t="array" aca="1" ref="K79" ca="1">_xll.RiskWeibull(Variables!J$14,Variables!K$14)</f>
        <v>114.90486505080429</v>
      </c>
      <c r="L79" s="18">
        <f t="shared" ca="1" si="6"/>
        <v>5807.473156008592</v>
      </c>
      <c r="M79" s="22">
        <f t="shared" ca="1" si="7"/>
        <v>221.58038096958262</v>
      </c>
      <c r="N79" s="17" cm="1">
        <f t="array" aca="1" ref="N79" ca="1">_xll.RiskGamma(_xll.RiskSimtable(Variables!J$16:J$17),1/Variables!L$16)</f>
        <v>221.58038096958231</v>
      </c>
      <c r="O79" s="1">
        <f t="shared" ca="1" si="8"/>
        <v>6029.0535369781746</v>
      </c>
      <c r="P79" s="1" cm="1">
        <f t="array" aca="1" ref="P79" ca="1">_xll.RiskUniform(Variables!J$19,Variables!L$19)</f>
        <v>18.715394231452606</v>
      </c>
      <c r="Q79" s="18">
        <f t="shared" ca="1" si="9"/>
        <v>6047.7689312096272</v>
      </c>
      <c r="R79" s="17" cm="1">
        <f t="array" aca="1" ref="R79" ca="1">IF(A79&lt;=(FLOOR(INT(Variables!D$10) / _xll.RiskSimtable(Variables!D$13:D$14), 1)*_xll.RiskSimtable(Variables!D$13:D$14)),IF(R78=_xll.RiskSimtable(Variables!D$13:D$14),1,R78+1),"")</f>
        <v>2</v>
      </c>
      <c r="S79" s="22">
        <f t="shared" ca="1" si="10"/>
        <v>507.63595971665291</v>
      </c>
      <c r="T79" s="1">
        <f t="shared" ca="1" si="11"/>
        <v>6047.7689312096272</v>
      </c>
      <c r="U79" s="1" cm="1">
        <f t="array" aca="1" ref="U79" ca="1">IF(R79&lt;&gt;"",INDEX(T79:T186, MATCH(_xll.RiskSimtable(Variables!D$13:D$14),R79:R186,0))-T79,"")</f>
        <v>507.63595971665291</v>
      </c>
      <c r="V79" s="1" cm="1">
        <f t="array" aca="1" ref="V79" ca="1">IF(R79&lt;&gt;"",IF(MOD(R79,_xll.RiskSimtable(Variables!D$13:D$14))=0,Variables!D$15,0),"")</f>
        <v>0</v>
      </c>
      <c r="W79" s="1" cm="1">
        <f t="array" aca="1" ref="W79" ca="1">IF(R79&lt;&gt;"",IF(R79=_xll.RiskSimtable(Variables!D$13:D$14),T79+V79,0),"")</f>
        <v>0</v>
      </c>
      <c r="X79" s="18" cm="1">
        <f t="array" aca="1" ref="X79" ca="1">IF(R79&lt;&gt;"",INDEX(W79:W178,MATCH(_xll.RiskSimtable(Variables!D$13:D$14),R79:R178,0)),"")</f>
        <v>6675.4048909262801</v>
      </c>
      <c r="Y79" s="22">
        <f t="shared" ca="1" si="12"/>
        <v>101.65427720830849</v>
      </c>
      <c r="Z79" s="17" cm="1">
        <f t="array" aca="1" ref="Z79" ca="1">IF(R79&lt;&gt;"",IF(R79=1,_xll.RiskPert(Variables!J$21,Variables!K$21,Variables!L$21),0),"")</f>
        <v>0</v>
      </c>
      <c r="AA79" s="1">
        <f t="shared" ca="1" si="13"/>
        <v>6777.0591681345886</v>
      </c>
      <c r="AB79" s="1" cm="1">
        <f t="array" aca="1" ref="AB79" ca="1">IF(R79&lt;&gt;"",_xll.RiskUniform(Variables!J$23,Variables!L$23),"")</f>
        <v>21.53743353147507</v>
      </c>
      <c r="AC79" s="18">
        <f t="shared" ca="1" si="14"/>
        <v>6798.5966016660641</v>
      </c>
      <c r="AD79" s="24">
        <f ca="1">IF(R79&lt;&gt;"",IF(AC79&lt;Variables!D$9,AC79-C79,0),"")</f>
        <v>2457.7307991163316</v>
      </c>
      <c r="AE79" s="26">
        <f ca="1">IF(R79&lt;&gt;"",IF(AC79&lt;Variables!D$9,D79,0),"")</f>
        <v>1297.6680173061968</v>
      </c>
      <c r="AF79" s="26">
        <f ca="1">IF(R79&lt;&gt;"",IF(AC79&lt;Variables!D$9,I79,0),"")</f>
        <v>0</v>
      </c>
      <c r="AG79" s="26">
        <f ca="1">IF(R79&lt;&gt;"",IF(AC79&lt;Variables!D$9,M79,0),"")</f>
        <v>221.58038096958262</v>
      </c>
      <c r="AH79" s="26">
        <f ca="1">IF(R79&lt;&gt;"",IF(AC79&lt;Variables!D$9,S79,0),"")</f>
        <v>507.63595971665291</v>
      </c>
      <c r="AI79" s="26">
        <f ca="1">IF(R79&lt;&gt;"",IF(AC79&lt;Variables!D$9,Y79,0),"")</f>
        <v>101.65427720830849</v>
      </c>
      <c r="AJ79" s="26">
        <f t="shared" ca="1" si="15"/>
        <v>2128.5386352007408</v>
      </c>
      <c r="AK79" s="26">
        <f t="shared" ca="1" si="16"/>
        <v>40.962179985272194</v>
      </c>
      <c r="AL79" s="26">
        <f t="shared" ca="1" si="17"/>
        <v>0</v>
      </c>
      <c r="AM79" s="4">
        <f ca="1">IF(AND(R79&lt;"",AC79&lt;Variables!D$9),AC79/(7*24*60),"")</f>
        <v>0.67446394857798253</v>
      </c>
      <c r="AN79" s="11">
        <f t="shared" ca="1" si="18"/>
        <v>1</v>
      </c>
      <c r="AO79" s="24" cm="1">
        <f t="array" aca="1" ref="AO79" ca="1">IF(R79&lt;&gt;"",_xll.RiskBinomial(1,Variables!D$16/100),0)</f>
        <v>0</v>
      </c>
    </row>
    <row r="80" spans="1:41" x14ac:dyDescent="0.35">
      <c r="A80" s="12">
        <v>51</v>
      </c>
      <c r="B80" s="17" cm="1">
        <f t="array" aca="1" ref="B80" ca="1">_xll.RiskExpon(Variables!M$8)</f>
        <v>105.20566573234424</v>
      </c>
      <c r="C80" s="18">
        <f t="shared" ca="1" si="0"/>
        <v>4446.0714682820771</v>
      </c>
      <c r="D80" s="22">
        <f t="shared" ca="1" si="1"/>
        <v>1290.2198809695665</v>
      </c>
      <c r="E80" s="17" cm="1">
        <f t="array" aca="1" ref="E80" ca="1">_xll.RiskPert(Variables!J$10,Variables!K$10,Variables!L$10)</f>
        <v>43.723058293855864</v>
      </c>
      <c r="F80" s="1">
        <f t="shared" ca="1" si="2"/>
        <v>5736.2913492516436</v>
      </c>
      <c r="G80" s="1" cm="1">
        <f t="array" aca="1" ref="G80" ca="1">_xll.RiskUniform(Variables!J$12,Variables!L$12)</f>
        <v>60.032197175842263</v>
      </c>
      <c r="H80" s="18">
        <f t="shared" ca="1" si="3"/>
        <v>5796.3235464274858</v>
      </c>
      <c r="I80" s="22">
        <f t="shared" ca="1" si="4"/>
        <v>0</v>
      </c>
      <c r="J80" s="17">
        <f t="shared" ca="1" si="5"/>
        <v>5796.3235464274858</v>
      </c>
      <c r="K80" s="1" cm="1">
        <f t="array" aca="1" ref="K80" ca="1">_xll.RiskWeibull(Variables!J$14,Variables!K$14)</f>
        <v>104.86233712099822</v>
      </c>
      <c r="L80" s="18">
        <f t="shared" ca="1" si="6"/>
        <v>5901.1858835484836</v>
      </c>
      <c r="M80" s="22">
        <f t="shared" ca="1" si="7"/>
        <v>144.37675082781516</v>
      </c>
      <c r="N80" s="17" cm="1">
        <f t="array" aca="1" ref="N80" ca="1">_xll.RiskGamma(_xll.RiskSimtable(Variables!J$16:J$17),1/Variables!L$16)</f>
        <v>144.37675082781476</v>
      </c>
      <c r="O80" s="1">
        <f t="shared" ca="1" si="8"/>
        <v>6045.5626343762988</v>
      </c>
      <c r="P80" s="1" cm="1">
        <f t="array" aca="1" ref="P80" ca="1">_xll.RiskUniform(Variables!J$19,Variables!L$19)</f>
        <v>19.682118055505654</v>
      </c>
      <c r="Q80" s="18">
        <f t="shared" ca="1" si="9"/>
        <v>6065.244752431804</v>
      </c>
      <c r="R80" s="17" cm="1">
        <f t="array" aca="1" ref="R80" ca="1">IF(A80&lt;=(FLOOR(INT(Variables!D$10) / _xll.RiskSimtable(Variables!D$13:D$14), 1)*_xll.RiskSimtable(Variables!D$13:D$14)),IF(R79=_xll.RiskSimtable(Variables!D$13:D$14),1,R79+1),"")</f>
        <v>3</v>
      </c>
      <c r="S80" s="22">
        <f t="shared" ca="1" si="10"/>
        <v>490.16013849447609</v>
      </c>
      <c r="T80" s="1">
        <f t="shared" ca="1" si="11"/>
        <v>6065.244752431804</v>
      </c>
      <c r="U80" s="1" cm="1">
        <f t="array" aca="1" ref="U80" ca="1">IF(R80&lt;&gt;"",INDEX(T80:T187, MATCH(_xll.RiskSimtable(Variables!D$13:D$14),R80:R187,0))-T80,"")</f>
        <v>490.16013849447609</v>
      </c>
      <c r="V80" s="1" cm="1">
        <f t="array" aca="1" ref="V80" ca="1">IF(R80&lt;&gt;"",IF(MOD(R80,_xll.RiskSimtable(Variables!D$13:D$14))=0,Variables!D$15,0),"")</f>
        <v>0</v>
      </c>
      <c r="W80" s="1" cm="1">
        <f t="array" aca="1" ref="W80" ca="1">IF(R80&lt;&gt;"",IF(R80=_xll.RiskSimtable(Variables!D$13:D$14),T80+V80,0),"")</f>
        <v>0</v>
      </c>
      <c r="X80" s="18" cm="1">
        <f t="array" aca="1" ref="X80" ca="1">IF(R80&lt;&gt;"",INDEX(W80:W179,MATCH(_xll.RiskSimtable(Variables!D$13:D$14),R80:R179,0)),"")</f>
        <v>6675.4048909262801</v>
      </c>
      <c r="Y80" s="22">
        <f t="shared" ca="1" si="12"/>
        <v>123.19171073978396</v>
      </c>
      <c r="Z80" s="17" cm="1">
        <f t="array" aca="1" ref="Z80" ca="1">IF(R80&lt;&gt;"",IF(R80=1,_xll.RiskPert(Variables!J$21,Variables!K$21,Variables!L$21),0),"")</f>
        <v>0</v>
      </c>
      <c r="AA80" s="1">
        <f t="shared" ca="1" si="13"/>
        <v>6798.5966016660641</v>
      </c>
      <c r="AB80" s="1" cm="1">
        <f t="array" aca="1" ref="AB80" ca="1">IF(R80&lt;&gt;"",_xll.RiskUniform(Variables!J$23,Variables!L$23),"")</f>
        <v>23.33527556789587</v>
      </c>
      <c r="AC80" s="18">
        <f t="shared" ca="1" si="14"/>
        <v>6821.9318772339602</v>
      </c>
      <c r="AD80" s="24">
        <f ca="1">IF(R80&lt;&gt;"",IF(AC80&lt;Variables!D$9,AC80-C80,0),"")</f>
        <v>2375.8604089518831</v>
      </c>
      <c r="AE80" s="26">
        <f ca="1">IF(R80&lt;&gt;"",IF(AC80&lt;Variables!D$9,D80,0),"")</f>
        <v>1290.2198809695665</v>
      </c>
      <c r="AF80" s="26">
        <f ca="1">IF(R80&lt;&gt;"",IF(AC80&lt;Variables!D$9,I80,0),"")</f>
        <v>0</v>
      </c>
      <c r="AG80" s="26">
        <f ca="1">IF(R80&lt;&gt;"",IF(AC80&lt;Variables!D$9,M80,0),"")</f>
        <v>144.37675082781516</v>
      </c>
      <c r="AH80" s="26">
        <f ca="1">IF(R80&lt;&gt;"",IF(AC80&lt;Variables!D$9,S80,0),"")</f>
        <v>490.16013849447609</v>
      </c>
      <c r="AI80" s="26">
        <f ca="1">IF(R80&lt;&gt;"",IF(AC80&lt;Variables!D$9,Y80,0),"")</f>
        <v>123.19171073978396</v>
      </c>
      <c r="AJ80" s="26">
        <f t="shared" ca="1" si="15"/>
        <v>2047.9484810316417</v>
      </c>
      <c r="AK80" s="26">
        <f t="shared" ca="1" si="16"/>
        <v>39.597673482531384</v>
      </c>
      <c r="AL80" s="26">
        <f t="shared" ca="1" si="17"/>
        <v>0</v>
      </c>
      <c r="AM80" s="4">
        <f ca="1">IF(AND(R80&lt;"",AC80&lt;Variables!D$9),AC80/(7*24*60),"")</f>
        <v>0.67677895607479766</v>
      </c>
      <c r="AN80" s="11">
        <f t="shared" ca="1" si="18"/>
        <v>1</v>
      </c>
      <c r="AO80" s="24" cm="1">
        <f t="array" aca="1" ref="AO80" ca="1">IF(R80&lt;&gt;"",_xll.RiskBinomial(1,Variables!D$16/100),0)</f>
        <v>0</v>
      </c>
    </row>
    <row r="81" spans="1:41" x14ac:dyDescent="0.35">
      <c r="A81" s="12">
        <v>52</v>
      </c>
      <c r="B81" s="17" cm="1">
        <f t="array" aca="1" ref="B81" ca="1">_xll.RiskExpon(Variables!M$8)</f>
        <v>62.98240702247687</v>
      </c>
      <c r="C81" s="18">
        <f t="shared" ca="1" si="0"/>
        <v>4509.0538753045539</v>
      </c>
      <c r="D81" s="22">
        <f t="shared" ca="1" si="1"/>
        <v>1349.1113108364716</v>
      </c>
      <c r="E81" s="17" cm="1">
        <f t="array" aca="1" ref="E81" ca="1">_xll.RiskPert(Variables!J$10,Variables!K$10,Variables!L$10)</f>
        <v>61.84163971353987</v>
      </c>
      <c r="F81" s="1">
        <f t="shared" ca="1" si="2"/>
        <v>5858.1651861410255</v>
      </c>
      <c r="G81" s="1" cm="1">
        <f t="array" aca="1" ref="G81" ca="1">_xll.RiskUniform(Variables!J$12,Variables!L$12)</f>
        <v>51.666378822513622</v>
      </c>
      <c r="H81" s="18">
        <f t="shared" ca="1" si="3"/>
        <v>5909.8315649635388</v>
      </c>
      <c r="I81" s="22">
        <f t="shared" ca="1" si="4"/>
        <v>0</v>
      </c>
      <c r="J81" s="17">
        <f t="shared" ca="1" si="5"/>
        <v>5909.8315649635388</v>
      </c>
      <c r="K81" s="1" cm="1">
        <f t="array" aca="1" ref="K81" ca="1">_xll.RiskWeibull(Variables!J$14,Variables!K$14)</f>
        <v>90.799596989916708</v>
      </c>
      <c r="L81" s="18">
        <f t="shared" ca="1" si="6"/>
        <v>6000.6311619534554</v>
      </c>
      <c r="M81" s="22">
        <f t="shared" ca="1" si="7"/>
        <v>96.436071701431501</v>
      </c>
      <c r="N81" s="17" cm="1">
        <f t="array" aca="1" ref="N81" ca="1">_xll.RiskGamma(_xll.RiskSimtable(Variables!J$16:J$17),1/Variables!L$16)</f>
        <v>96.436071701431601</v>
      </c>
      <c r="O81" s="1">
        <f t="shared" ca="1" si="8"/>
        <v>6097.0672336548869</v>
      </c>
      <c r="P81" s="1" cm="1">
        <f t="array" aca="1" ref="P81" ca="1">_xll.RiskUniform(Variables!J$19,Variables!L$19)</f>
        <v>19.518466332644788</v>
      </c>
      <c r="Q81" s="18">
        <f t="shared" ca="1" si="9"/>
        <v>6116.5856999875314</v>
      </c>
      <c r="R81" s="17" cm="1">
        <f t="array" aca="1" ref="R81" ca="1">IF(A81&lt;=(FLOOR(INT(Variables!D$10) / _xll.RiskSimtable(Variables!D$13:D$14), 1)*_xll.RiskSimtable(Variables!D$13:D$14)),IF(R80=_xll.RiskSimtable(Variables!D$13:D$14),1,R80+1),"")</f>
        <v>4</v>
      </c>
      <c r="S81" s="22">
        <f t="shared" ca="1" si="10"/>
        <v>438.81919093874876</v>
      </c>
      <c r="T81" s="1">
        <f t="shared" ca="1" si="11"/>
        <v>6116.5856999875314</v>
      </c>
      <c r="U81" s="1" cm="1">
        <f t="array" aca="1" ref="U81" ca="1">IF(R81&lt;&gt;"",INDEX(T81:T188, MATCH(_xll.RiskSimtable(Variables!D$13:D$14),R81:R188,0))-T81,"")</f>
        <v>438.81919093874876</v>
      </c>
      <c r="V81" s="1" cm="1">
        <f t="array" aca="1" ref="V81" ca="1">IF(R81&lt;&gt;"",IF(MOD(R81,_xll.RiskSimtable(Variables!D$13:D$14))=0,Variables!D$15,0),"")</f>
        <v>0</v>
      </c>
      <c r="W81" s="1" cm="1">
        <f t="array" aca="1" ref="W81" ca="1">IF(R81&lt;&gt;"",IF(R81=_xll.RiskSimtable(Variables!D$13:D$14),T81+V81,0),"")</f>
        <v>0</v>
      </c>
      <c r="X81" s="18" cm="1">
        <f t="array" aca="1" ref="X81" ca="1">IF(R81&lt;&gt;"",INDEX(W81:W180,MATCH(_xll.RiskSimtable(Variables!D$13:D$14),R81:R180,0)),"")</f>
        <v>6675.4048909262801</v>
      </c>
      <c r="Y81" s="22">
        <f t="shared" ca="1" si="12"/>
        <v>146.52698630768009</v>
      </c>
      <c r="Z81" s="17" cm="1">
        <f t="array" aca="1" ref="Z81" ca="1">IF(R81&lt;&gt;"",IF(R81=1,_xll.RiskPert(Variables!J$21,Variables!K$21,Variables!L$21),0),"")</f>
        <v>0</v>
      </c>
      <c r="AA81" s="1">
        <f t="shared" ca="1" si="13"/>
        <v>6821.9318772339602</v>
      </c>
      <c r="AB81" s="1" cm="1">
        <f t="array" aca="1" ref="AB81" ca="1">IF(R81&lt;&gt;"",_xll.RiskUniform(Variables!J$23,Variables!L$23),"")</f>
        <v>26.786441637924888</v>
      </c>
      <c r="AC81" s="18">
        <f t="shared" ca="1" si="14"/>
        <v>6848.7183188718855</v>
      </c>
      <c r="AD81" s="24">
        <f ca="1">IF(R81&lt;&gt;"",IF(AC81&lt;Variables!D$9,AC81-C81,0),"")</f>
        <v>2339.6644435673315</v>
      </c>
      <c r="AE81" s="26">
        <f ca="1">IF(R81&lt;&gt;"",IF(AC81&lt;Variables!D$9,D81,0),"")</f>
        <v>1349.1113108364716</v>
      </c>
      <c r="AF81" s="26">
        <f ca="1">IF(R81&lt;&gt;"",IF(AC81&lt;Variables!D$9,I81,0),"")</f>
        <v>0</v>
      </c>
      <c r="AG81" s="26">
        <f ca="1">IF(R81&lt;&gt;"",IF(AC81&lt;Variables!D$9,M81,0),"")</f>
        <v>96.436071701431501</v>
      </c>
      <c r="AH81" s="26">
        <f ca="1">IF(R81&lt;&gt;"",IF(AC81&lt;Variables!D$9,S81,0),"")</f>
        <v>438.81919093874876</v>
      </c>
      <c r="AI81" s="26">
        <f ca="1">IF(R81&lt;&gt;"",IF(AC81&lt;Variables!D$9,Y81,0),"")</f>
        <v>146.52698630768009</v>
      </c>
      <c r="AJ81" s="26">
        <f t="shared" ca="1" si="15"/>
        <v>2030.893559784332</v>
      </c>
      <c r="AK81" s="26">
        <f t="shared" ca="1" si="16"/>
        <v>38.994407392788858</v>
      </c>
      <c r="AL81" s="26">
        <f t="shared" ca="1" si="17"/>
        <v>0</v>
      </c>
      <c r="AM81" s="4">
        <f ca="1">IF(AND(R81&lt;"",AC81&lt;Variables!D$9),AC81/(7*24*60),"")</f>
        <v>0.67943634115792517</v>
      </c>
      <c r="AN81" s="11">
        <f t="shared" ca="1" si="18"/>
        <v>1</v>
      </c>
      <c r="AO81" s="24" cm="1">
        <f t="array" aca="1" ref="AO81" ca="1">IF(R81&lt;&gt;"",_xll.RiskBinomial(1,Variables!D$16/100),0)</f>
        <v>0</v>
      </c>
    </row>
    <row r="82" spans="1:41" x14ac:dyDescent="0.35">
      <c r="A82" s="12">
        <v>53</v>
      </c>
      <c r="B82" s="17" cm="1">
        <f t="array" aca="1" ref="B82" ca="1">_xll.RiskExpon(Variables!M$8)</f>
        <v>439.89365713619327</v>
      </c>
      <c r="C82" s="18">
        <f t="shared" ca="1" si="0"/>
        <v>4948.9475324407467</v>
      </c>
      <c r="D82" s="22">
        <f t="shared" ca="1" si="1"/>
        <v>1001.5457916265314</v>
      </c>
      <c r="E82" s="17" cm="1">
        <f t="array" aca="1" ref="E82" ca="1">_xll.RiskPert(Variables!J$10,Variables!K$10,Variables!L$10)</f>
        <v>40.661759103739115</v>
      </c>
      <c r="F82" s="1">
        <f t="shared" ca="1" si="2"/>
        <v>5950.4933240672781</v>
      </c>
      <c r="G82" s="1" cm="1">
        <f t="array" aca="1" ref="G82" ca="1">_xll.RiskUniform(Variables!J$12,Variables!L$12)</f>
        <v>52.811365535001642</v>
      </c>
      <c r="H82" s="18">
        <f t="shared" ca="1" si="3"/>
        <v>6003.3046896022797</v>
      </c>
      <c r="I82" s="22">
        <f t="shared" ca="1" si="4"/>
        <v>0</v>
      </c>
      <c r="J82" s="17">
        <f t="shared" ca="1" si="5"/>
        <v>6003.3046896022797</v>
      </c>
      <c r="K82" s="1" cm="1">
        <f t="array" aca="1" ref="K82" ca="1">_xll.RiskWeibull(Variables!J$14,Variables!K$14)</f>
        <v>100.00720717995874</v>
      </c>
      <c r="L82" s="18">
        <f t="shared" ca="1" si="6"/>
        <v>6103.3118967822384</v>
      </c>
      <c r="M82" s="22">
        <f t="shared" ca="1" si="7"/>
        <v>120.86984331076565</v>
      </c>
      <c r="N82" s="17" cm="1">
        <f t="array" aca="1" ref="N82" ca="1">_xll.RiskGamma(_xll.RiskSimtable(Variables!J$16:J$17),1/Variables!L$16)</f>
        <v>120.86984331076539</v>
      </c>
      <c r="O82" s="1">
        <f t="shared" ca="1" si="8"/>
        <v>6224.181740093004</v>
      </c>
      <c r="P82" s="1" cm="1">
        <f t="array" aca="1" ref="P82" ca="1">_xll.RiskUniform(Variables!J$19,Variables!L$19)</f>
        <v>21.852551764445522</v>
      </c>
      <c r="Q82" s="18">
        <f t="shared" ca="1" si="9"/>
        <v>6246.0342918574497</v>
      </c>
      <c r="R82" s="17" cm="1">
        <f t="array" aca="1" ref="R82" ca="1">IF(A82&lt;=(FLOOR(INT(Variables!D$10) / _xll.RiskSimtable(Variables!D$13:D$14), 1)*_xll.RiskSimtable(Variables!D$13:D$14)),IF(R81=_xll.RiskSimtable(Variables!D$13:D$14),1,R81+1),"")</f>
        <v>5</v>
      </c>
      <c r="S82" s="22">
        <f t="shared" ca="1" si="10"/>
        <v>309.37059906883042</v>
      </c>
      <c r="T82" s="1">
        <f t="shared" ca="1" si="11"/>
        <v>6246.0342918574497</v>
      </c>
      <c r="U82" s="1" cm="1">
        <f t="array" aca="1" ref="U82" ca="1">IF(R82&lt;&gt;"",INDEX(T82:T189, MATCH(_xll.RiskSimtable(Variables!D$13:D$14),R82:R189,0))-T82,"")</f>
        <v>309.37059906883042</v>
      </c>
      <c r="V82" s="1" cm="1">
        <f t="array" aca="1" ref="V82" ca="1">IF(R82&lt;&gt;"",IF(MOD(R82,_xll.RiskSimtable(Variables!D$13:D$14))=0,Variables!D$15,0),"")</f>
        <v>0</v>
      </c>
      <c r="W82" s="1" cm="1">
        <f t="array" aca="1" ref="W82" ca="1">IF(R82&lt;&gt;"",IF(R82=_xll.RiskSimtable(Variables!D$13:D$14),T82+V82,0),"")</f>
        <v>0</v>
      </c>
      <c r="X82" s="18" cm="1">
        <f t="array" aca="1" ref="X82" ca="1">IF(R82&lt;&gt;"",INDEX(W82:W181,MATCH(_xll.RiskSimtable(Variables!D$13:D$14),R82:R181,0)),"")</f>
        <v>6675.4048909262801</v>
      </c>
      <c r="Y82" s="22">
        <f t="shared" ca="1" si="12"/>
        <v>173.31342794560533</v>
      </c>
      <c r="Z82" s="17" cm="1">
        <f t="array" aca="1" ref="Z82" ca="1">IF(R82&lt;&gt;"",IF(R82=1,_xll.RiskPert(Variables!J$21,Variables!K$21,Variables!L$21),0),"")</f>
        <v>0</v>
      </c>
      <c r="AA82" s="1">
        <f t="shared" ca="1" si="13"/>
        <v>6848.7183188718855</v>
      </c>
      <c r="AB82" s="1" cm="1">
        <f t="array" aca="1" ref="AB82" ca="1">IF(R82&lt;&gt;"",_xll.RiskUniform(Variables!J$23,Variables!L$23),"")</f>
        <v>23.09432062859085</v>
      </c>
      <c r="AC82" s="18">
        <f t="shared" ca="1" si="14"/>
        <v>6871.8126395004765</v>
      </c>
      <c r="AD82" s="24">
        <f ca="1">IF(R82&lt;&gt;"",IF(AC82&lt;Variables!D$9,AC82-C82,0),"")</f>
        <v>1922.8651070597298</v>
      </c>
      <c r="AE82" s="26">
        <f ca="1">IF(R82&lt;&gt;"",IF(AC82&lt;Variables!D$9,D82,0),"")</f>
        <v>1001.5457916265314</v>
      </c>
      <c r="AF82" s="26">
        <f ca="1">IF(R82&lt;&gt;"",IF(AC82&lt;Variables!D$9,I82,0),"")</f>
        <v>0</v>
      </c>
      <c r="AG82" s="26">
        <f ca="1">IF(R82&lt;&gt;"",IF(AC82&lt;Variables!D$9,M82,0),"")</f>
        <v>120.86984331076565</v>
      </c>
      <c r="AH82" s="26">
        <f ca="1">IF(R82&lt;&gt;"",IF(AC82&lt;Variables!D$9,S82,0),"")</f>
        <v>309.37059906883042</v>
      </c>
      <c r="AI82" s="26">
        <f ca="1">IF(R82&lt;&gt;"",IF(AC82&lt;Variables!D$9,Y82,0),"")</f>
        <v>173.31342794560533</v>
      </c>
      <c r="AJ82" s="26">
        <f t="shared" ca="1" si="15"/>
        <v>1605.0996619517327</v>
      </c>
      <c r="AK82" s="26">
        <f t="shared" ca="1" si="16"/>
        <v>32.047751784328831</v>
      </c>
      <c r="AL82" s="26">
        <f t="shared" ca="1" si="17"/>
        <v>0</v>
      </c>
      <c r="AM82" s="4">
        <f ca="1">IF(AND(R82&lt;"",AC82&lt;Variables!D$9),AC82/(7*24*60),"")</f>
        <v>0.68172744439488853</v>
      </c>
      <c r="AN82" s="11">
        <f t="shared" ca="1" si="18"/>
        <v>1</v>
      </c>
      <c r="AO82" s="24" cm="1">
        <f t="array" aca="1" ref="AO82" ca="1">IF(R82&lt;&gt;"",_xll.RiskBinomial(1,Variables!D$16/100),0)</f>
        <v>0</v>
      </c>
    </row>
    <row r="83" spans="1:41" x14ac:dyDescent="0.35">
      <c r="A83" s="12">
        <v>54</v>
      </c>
      <c r="B83" s="17" cm="1">
        <f t="array" aca="1" ref="B83" ca="1">_xll.RiskExpon(Variables!M$8)</f>
        <v>35.600230601899838</v>
      </c>
      <c r="C83" s="18">
        <f t="shared" ca="1" si="0"/>
        <v>4984.5477630426467</v>
      </c>
      <c r="D83" s="22">
        <f t="shared" ca="1" si="1"/>
        <v>1078.4162206171723</v>
      </c>
      <c r="E83" s="17" cm="1">
        <f t="array" aca="1" ref="E83" ca="1">_xll.RiskPert(Variables!J$10,Variables!K$10,Variables!L$10)</f>
        <v>59.659294057539199</v>
      </c>
      <c r="F83" s="1">
        <f t="shared" ca="1" si="2"/>
        <v>6062.963983659819</v>
      </c>
      <c r="G83" s="1" cm="1">
        <f t="array" aca="1" ref="G83" ca="1">_xll.RiskUniform(Variables!J$12,Variables!L$12)</f>
        <v>53.925092852996961</v>
      </c>
      <c r="H83" s="18">
        <f t="shared" ca="1" si="3"/>
        <v>6116.8890765128162</v>
      </c>
      <c r="I83" s="22">
        <f t="shared" ca="1" si="4"/>
        <v>0</v>
      </c>
      <c r="J83" s="17">
        <f t="shared" ca="1" si="5"/>
        <v>6116.8890765128162</v>
      </c>
      <c r="K83" s="1" cm="1">
        <f t="array" aca="1" ref="K83" ca="1">_xll.RiskWeibull(Variables!J$14,Variables!K$14)</f>
        <v>51.303593847972692</v>
      </c>
      <c r="L83" s="18">
        <f t="shared" ca="1" si="6"/>
        <v>6168.1926703607887</v>
      </c>
      <c r="M83" s="22">
        <f t="shared" ca="1" si="7"/>
        <v>58.155734975200176</v>
      </c>
      <c r="N83" s="17" cm="1">
        <f t="array" aca="1" ref="N83" ca="1">_xll.RiskGamma(_xll.RiskSimtable(Variables!J$16:J$17),1/Variables!L$16)</f>
        <v>58.155734975200041</v>
      </c>
      <c r="O83" s="1">
        <f t="shared" ca="1" si="8"/>
        <v>6226.3484053359889</v>
      </c>
      <c r="P83" s="1" cm="1">
        <f t="array" aca="1" ref="P83" ca="1">_xll.RiskUniform(Variables!J$19,Variables!L$19)</f>
        <v>15.96818933440321</v>
      </c>
      <c r="Q83" s="18">
        <f t="shared" ca="1" si="9"/>
        <v>6242.3165946703921</v>
      </c>
      <c r="R83" s="17" cm="1">
        <f t="array" aca="1" ref="R83" ca="1">IF(A83&lt;=(FLOOR(INT(Variables!D$10) / _xll.RiskSimtable(Variables!D$13:D$14), 1)*_xll.RiskSimtable(Variables!D$13:D$14)),IF(R82=_xll.RiskSimtable(Variables!D$13:D$14),1,R82+1),"")</f>
        <v>6</v>
      </c>
      <c r="S83" s="22">
        <f t="shared" ca="1" si="10"/>
        <v>313.08829625588805</v>
      </c>
      <c r="T83" s="1">
        <f t="shared" ca="1" si="11"/>
        <v>6242.3165946703921</v>
      </c>
      <c r="U83" s="1" cm="1">
        <f t="array" aca="1" ref="U83" ca="1">IF(R83&lt;&gt;"",INDEX(T83:T190, MATCH(_xll.RiskSimtable(Variables!D$13:D$14),R83:R190,0))-T83,"")</f>
        <v>313.08829625588805</v>
      </c>
      <c r="V83" s="1" cm="1">
        <f t="array" aca="1" ref="V83" ca="1">IF(R83&lt;&gt;"",IF(MOD(R83,_xll.RiskSimtable(Variables!D$13:D$14))=0,Variables!D$15,0),"")</f>
        <v>0</v>
      </c>
      <c r="W83" s="1" cm="1">
        <f t="array" aca="1" ref="W83" ca="1">IF(R83&lt;&gt;"",IF(R83=_xll.RiskSimtable(Variables!D$13:D$14),T83+V83,0),"")</f>
        <v>0</v>
      </c>
      <c r="X83" s="18" cm="1">
        <f t="array" aca="1" ref="X83" ca="1">IF(R83&lt;&gt;"",INDEX(W83:W182,MATCH(_xll.RiskSimtable(Variables!D$13:D$14),R83:R182,0)),"")</f>
        <v>6675.4048909262801</v>
      </c>
      <c r="Y83" s="22">
        <f t="shared" ca="1" si="12"/>
        <v>196.40774857419638</v>
      </c>
      <c r="Z83" s="17" cm="1">
        <f t="array" aca="1" ref="Z83" ca="1">IF(R83&lt;&gt;"",IF(R83=1,_xll.RiskPert(Variables!J$21,Variables!K$21,Variables!L$21),0),"")</f>
        <v>0</v>
      </c>
      <c r="AA83" s="1">
        <f t="shared" ca="1" si="13"/>
        <v>6871.8126395004765</v>
      </c>
      <c r="AB83" s="1" cm="1">
        <f t="array" aca="1" ref="AB83" ca="1">IF(R83&lt;&gt;"",_xll.RiskUniform(Variables!J$23,Variables!L$23),"")</f>
        <v>22.842688385422164</v>
      </c>
      <c r="AC83" s="18">
        <f t="shared" ca="1" si="14"/>
        <v>6894.6553278858983</v>
      </c>
      <c r="AD83" s="24">
        <f ca="1">IF(R83&lt;&gt;"",IF(AC83&lt;Variables!D$9,AC83-C83,0),"")</f>
        <v>1910.1075648432516</v>
      </c>
      <c r="AE83" s="26">
        <f ca="1">IF(R83&lt;&gt;"",IF(AC83&lt;Variables!D$9,D83,0),"")</f>
        <v>1078.4162206171723</v>
      </c>
      <c r="AF83" s="26">
        <f ca="1">IF(R83&lt;&gt;"",IF(AC83&lt;Variables!D$9,I83,0),"")</f>
        <v>0</v>
      </c>
      <c r="AG83" s="26">
        <f ca="1">IF(R83&lt;&gt;"",IF(AC83&lt;Variables!D$9,M83,0),"")</f>
        <v>58.155734975200176</v>
      </c>
      <c r="AH83" s="26">
        <f ca="1">IF(R83&lt;&gt;"",IF(AC83&lt;Variables!D$9,S83,0),"")</f>
        <v>313.08829625588805</v>
      </c>
      <c r="AI83" s="26">
        <f ca="1">IF(R83&lt;&gt;"",IF(AC83&lt;Variables!D$9,Y83,0),"")</f>
        <v>196.40774857419638</v>
      </c>
      <c r="AJ83" s="26">
        <f t="shared" ca="1" si="15"/>
        <v>1646.0680004224569</v>
      </c>
      <c r="AK83" s="26">
        <f t="shared" ca="1" si="16"/>
        <v>31.835126080720858</v>
      </c>
      <c r="AL83" s="26">
        <f t="shared" ca="1" si="17"/>
        <v>0</v>
      </c>
      <c r="AM83" s="4">
        <f ca="1">IF(AND(R83&lt;"",AC83&lt;Variables!D$9),AC83/(7*24*60),"")</f>
        <v>0.68399358411566447</v>
      </c>
      <c r="AN83" s="11">
        <f t="shared" ca="1" si="18"/>
        <v>1</v>
      </c>
      <c r="AO83" s="24" cm="1">
        <f t="array" aca="1" ref="AO83" ca="1">IF(R83&lt;&gt;"",_xll.RiskBinomial(1,Variables!D$16/100),0)</f>
        <v>0</v>
      </c>
    </row>
    <row r="84" spans="1:41" x14ac:dyDescent="0.35">
      <c r="A84" s="12">
        <v>55</v>
      </c>
      <c r="B84" s="17" cm="1">
        <f t="array" aca="1" ref="B84" ca="1">_xll.RiskExpon(Variables!M$8)</f>
        <v>197.59408994172966</v>
      </c>
      <c r="C84" s="18">
        <f t="shared" ca="1" si="0"/>
        <v>5182.1418529843768</v>
      </c>
      <c r="D84" s="22">
        <f t="shared" ca="1" si="1"/>
        <v>984.72799827490689</v>
      </c>
      <c r="E84" s="17" cm="1">
        <f t="array" aca="1" ref="E84" ca="1">_xll.RiskPert(Variables!J$10,Variables!K$10,Variables!L$10)</f>
        <v>49.980774746467446</v>
      </c>
      <c r="F84" s="1">
        <f t="shared" ca="1" si="2"/>
        <v>6166.8698512592837</v>
      </c>
      <c r="G84" s="1" cm="1">
        <f t="array" aca="1" ref="G84" ca="1">_xll.RiskUniform(Variables!J$12,Variables!L$12)</f>
        <v>54.153031989715991</v>
      </c>
      <c r="H84" s="18">
        <f t="shared" ca="1" si="3"/>
        <v>6221.0228832489993</v>
      </c>
      <c r="I84" s="22">
        <f t="shared" ca="1" si="4"/>
        <v>0</v>
      </c>
      <c r="J84" s="17">
        <f t="shared" ca="1" si="5"/>
        <v>6221.0228832489993</v>
      </c>
      <c r="K84" s="1" cm="1">
        <f t="array" aca="1" ref="K84" ca="1">_xll.RiskWeibull(Variables!J$14,Variables!K$14)</f>
        <v>104.91136052556816</v>
      </c>
      <c r="L84" s="18">
        <f t="shared" ca="1" si="6"/>
        <v>6325.9342437745672</v>
      </c>
      <c r="M84" s="22">
        <f t="shared" ca="1" si="7"/>
        <v>83.35423003498272</v>
      </c>
      <c r="N84" s="17" cm="1">
        <f t="array" aca="1" ref="N84" ca="1">_xll.RiskGamma(_xll.RiskSimtable(Variables!J$16:J$17),1/Variables!L$16)</f>
        <v>83.354230034982322</v>
      </c>
      <c r="O84" s="1">
        <f t="shared" ca="1" si="8"/>
        <v>6409.2884738095499</v>
      </c>
      <c r="P84" s="1" cm="1">
        <f t="array" aca="1" ref="P84" ca="1">_xll.RiskUniform(Variables!J$19,Variables!L$19)</f>
        <v>17.798466211712373</v>
      </c>
      <c r="Q84" s="18">
        <f t="shared" ca="1" si="9"/>
        <v>6427.0869400212623</v>
      </c>
      <c r="R84" s="17" cm="1">
        <f t="array" aca="1" ref="R84" ca="1">IF(A84&lt;=(FLOOR(INT(Variables!D$10) / _xll.RiskSimtable(Variables!D$13:D$14), 1)*_xll.RiskSimtable(Variables!D$13:D$14)),IF(R83=_xll.RiskSimtable(Variables!D$13:D$14),1,R83+1),"")</f>
        <v>7</v>
      </c>
      <c r="S84" s="22">
        <f t="shared" ca="1" si="10"/>
        <v>128.31795090501782</v>
      </c>
      <c r="T84" s="1">
        <f t="shared" ca="1" si="11"/>
        <v>6427.0869400212623</v>
      </c>
      <c r="U84" s="1" cm="1">
        <f t="array" aca="1" ref="U84" ca="1">IF(R84&lt;&gt;"",INDEX(T84:T191, MATCH(_xll.RiskSimtable(Variables!D$13:D$14),R84:R191,0))-T84,"")</f>
        <v>128.31795090501782</v>
      </c>
      <c r="V84" s="1" cm="1">
        <f t="array" aca="1" ref="V84" ca="1">IF(R84&lt;&gt;"",IF(MOD(R84,_xll.RiskSimtable(Variables!D$13:D$14))=0,Variables!D$15,0),"")</f>
        <v>0</v>
      </c>
      <c r="W84" s="1" cm="1">
        <f t="array" aca="1" ref="W84" ca="1">IF(R84&lt;&gt;"",IF(R84=_xll.RiskSimtable(Variables!D$13:D$14),T84+V84,0),"")</f>
        <v>0</v>
      </c>
      <c r="X84" s="18" cm="1">
        <f t="array" aca="1" ref="X84" ca="1">IF(R84&lt;&gt;"",INDEX(W84:W183,MATCH(_xll.RiskSimtable(Variables!D$13:D$14),R84:R183,0)),"")</f>
        <v>6675.4048909262801</v>
      </c>
      <c r="Y84" s="22">
        <f t="shared" ca="1" si="12"/>
        <v>219.25043695961813</v>
      </c>
      <c r="Z84" s="17" cm="1">
        <f t="array" aca="1" ref="Z84" ca="1">IF(R84&lt;&gt;"",IF(R84=1,_xll.RiskPert(Variables!J$21,Variables!K$21,Variables!L$21),0),"")</f>
        <v>0</v>
      </c>
      <c r="AA84" s="1">
        <f t="shared" ca="1" si="13"/>
        <v>6894.6553278858983</v>
      </c>
      <c r="AB84" s="1" cm="1">
        <f t="array" aca="1" ref="AB84" ca="1">IF(R84&lt;&gt;"",_xll.RiskUniform(Variables!J$23,Variables!L$23),"")</f>
        <v>23.496138361245318</v>
      </c>
      <c r="AC84" s="18">
        <f t="shared" ca="1" si="14"/>
        <v>6918.1514662471436</v>
      </c>
      <c r="AD84" s="24">
        <f ca="1">IF(R84&lt;&gt;"",IF(AC84&lt;Variables!D$9,AC84-C84,0),"")</f>
        <v>1736.0096132627668</v>
      </c>
      <c r="AE84" s="26">
        <f ca="1">IF(R84&lt;&gt;"",IF(AC84&lt;Variables!D$9,D84,0),"")</f>
        <v>984.72799827490689</v>
      </c>
      <c r="AF84" s="26">
        <f ca="1">IF(R84&lt;&gt;"",IF(AC84&lt;Variables!D$9,I84,0),"")</f>
        <v>0</v>
      </c>
      <c r="AG84" s="26">
        <f ca="1">IF(R84&lt;&gt;"",IF(AC84&lt;Variables!D$9,M84,0),"")</f>
        <v>83.35423003498272</v>
      </c>
      <c r="AH84" s="26">
        <f ca="1">IF(R84&lt;&gt;"",IF(AC84&lt;Variables!D$9,S84,0),"")</f>
        <v>128.31795090501782</v>
      </c>
      <c r="AI84" s="26">
        <f ca="1">IF(R84&lt;&gt;"",IF(AC84&lt;Variables!D$9,Y84,0),"")</f>
        <v>219.25043695961813</v>
      </c>
      <c r="AJ84" s="26">
        <f t="shared" ca="1" si="15"/>
        <v>1415.6506161745256</v>
      </c>
      <c r="AK84" s="26">
        <f t="shared" ca="1" si="16"/>
        <v>28.933493554379446</v>
      </c>
      <c r="AL84" s="26">
        <f t="shared" ca="1" si="17"/>
        <v>0</v>
      </c>
      <c r="AM84" s="4">
        <f ca="1">IF(AND(R84&lt;"",AC84&lt;Variables!D$9),AC84/(7*24*60),"")</f>
        <v>0.68632455022293093</v>
      </c>
      <c r="AN84" s="11">
        <f t="shared" ca="1" si="18"/>
        <v>1</v>
      </c>
      <c r="AO84" s="24" cm="1">
        <f t="array" aca="1" ref="AO84" ca="1">IF(R84&lt;&gt;"",_xll.RiskBinomial(1,Variables!D$16/100),0)</f>
        <v>0</v>
      </c>
    </row>
    <row r="85" spans="1:41" x14ac:dyDescent="0.35">
      <c r="A85" s="12">
        <v>56</v>
      </c>
      <c r="B85" s="17" cm="1">
        <f t="array" aca="1" ref="B85" ca="1">_xll.RiskExpon(Variables!M$8)</f>
        <v>465.17620649220169</v>
      </c>
      <c r="C85" s="18">
        <f t="shared" ca="1" si="0"/>
        <v>5647.3180594765781</v>
      </c>
      <c r="D85" s="22">
        <f t="shared" ca="1" si="1"/>
        <v>615.73941460459719</v>
      </c>
      <c r="E85" s="17" cm="1">
        <f t="array" aca="1" ref="E85" ca="1">_xll.RiskPert(Variables!J$10,Variables!K$10,Variables!L$10)</f>
        <v>42.034590832176484</v>
      </c>
      <c r="F85" s="1">
        <f t="shared" ca="1" si="2"/>
        <v>6263.0574740811753</v>
      </c>
      <c r="G85" s="1" cm="1">
        <f t="array" aca="1" ref="G85" ca="1">_xll.RiskUniform(Variables!J$12,Variables!L$12)</f>
        <v>64.460296245328735</v>
      </c>
      <c r="H85" s="18">
        <f t="shared" ca="1" si="3"/>
        <v>6327.5177703265044</v>
      </c>
      <c r="I85" s="22">
        <f t="shared" ca="1" si="4"/>
        <v>0</v>
      </c>
      <c r="J85" s="17">
        <f t="shared" ca="1" si="5"/>
        <v>6327.5177703265044</v>
      </c>
      <c r="K85" s="1" cm="1">
        <f t="array" aca="1" ref="K85" ca="1">_xll.RiskWeibull(Variables!J$14,Variables!K$14)</f>
        <v>97.612193774156381</v>
      </c>
      <c r="L85" s="18">
        <f t="shared" ca="1" si="6"/>
        <v>6425.1299641006608</v>
      </c>
      <c r="M85" s="22">
        <f t="shared" ca="1" si="7"/>
        <v>111.08106653121467</v>
      </c>
      <c r="N85" s="17" cm="1">
        <f t="array" aca="1" ref="N85" ca="1">_xll.RiskGamma(_xll.RiskSimtable(Variables!J$16:J$17),1/Variables!L$16)</f>
        <v>111.08106653121507</v>
      </c>
      <c r="O85" s="1">
        <f t="shared" ca="1" si="8"/>
        <v>6536.2110306318755</v>
      </c>
      <c r="P85" s="1" cm="1">
        <f t="array" aca="1" ref="P85" ca="1">_xll.RiskUniform(Variables!J$19,Variables!L$19)</f>
        <v>19.193860294404463</v>
      </c>
      <c r="Q85" s="18">
        <f t="shared" ca="1" si="9"/>
        <v>6555.4048909262801</v>
      </c>
      <c r="R85" s="17" cm="1">
        <f t="array" aca="1" ref="R85" ca="1">IF(A85&lt;=(FLOOR(INT(Variables!D$10) / _xll.RiskSimtable(Variables!D$13:D$14), 1)*_xll.RiskSimtable(Variables!D$13:D$14)),IF(R84=_xll.RiskSimtable(Variables!D$13:D$14),1,R84+1),"")</f>
        <v>8</v>
      </c>
      <c r="S85" s="22">
        <f t="shared" ca="1" si="10"/>
        <v>0</v>
      </c>
      <c r="T85" s="1">
        <f t="shared" ca="1" si="11"/>
        <v>6555.4048909262801</v>
      </c>
      <c r="U85" s="1" cm="1">
        <f t="array" aca="1" ref="U85" ca="1">IF(R85&lt;&gt;"",INDEX(T85:T192, MATCH(_xll.RiskSimtable(Variables!D$13:D$14),R85:R192,0))-T85,"")</f>
        <v>0</v>
      </c>
      <c r="V85" s="1" cm="1">
        <f t="array" aca="1" ref="V85" ca="1">IF(R85&lt;&gt;"",IF(MOD(R85,_xll.RiskSimtable(Variables!D$13:D$14))=0,Variables!D$15,0),"")</f>
        <v>120</v>
      </c>
      <c r="W85" s="1" cm="1">
        <f t="array" aca="1" ref="W85" ca="1">IF(R85&lt;&gt;"",IF(R85=_xll.RiskSimtable(Variables!D$13:D$14),T85+V85,0),"")</f>
        <v>6675.4048909262801</v>
      </c>
      <c r="X85" s="18" cm="1">
        <f t="array" aca="1" ref="X85" ca="1">IF(R85&lt;&gt;"",INDEX(W85:W184,MATCH(_xll.RiskSimtable(Variables!D$13:D$14),R85:R184,0)),"")</f>
        <v>6675.4048909262801</v>
      </c>
      <c r="Y85" s="22">
        <f t="shared" ca="1" si="12"/>
        <v>242.74657532086349</v>
      </c>
      <c r="Z85" s="17" cm="1">
        <f t="array" aca="1" ref="Z85" ca="1">IF(R85&lt;&gt;"",IF(R85=1,_xll.RiskPert(Variables!J$21,Variables!K$21,Variables!L$21),0),"")</f>
        <v>0</v>
      </c>
      <c r="AA85" s="1">
        <f t="shared" ca="1" si="13"/>
        <v>6918.1514662471436</v>
      </c>
      <c r="AB85" s="1" cm="1">
        <f t="array" aca="1" ref="AB85" ca="1">IF(R85&lt;&gt;"",_xll.RiskUniform(Variables!J$23,Variables!L$23),"")</f>
        <v>28.501973631484052</v>
      </c>
      <c r="AC85" s="18">
        <f t="shared" ca="1" si="14"/>
        <v>6946.653439878628</v>
      </c>
      <c r="AD85" s="24">
        <f ca="1">IF(R85&lt;&gt;"",IF(AC85&lt;Variables!D$9,AC85-C85,0),"")</f>
        <v>1299.3353804020499</v>
      </c>
      <c r="AE85" s="26">
        <f ca="1">IF(R85&lt;&gt;"",IF(AC85&lt;Variables!D$9,D85,0),"")</f>
        <v>615.73941460459719</v>
      </c>
      <c r="AF85" s="26">
        <f ca="1">IF(R85&lt;&gt;"",IF(AC85&lt;Variables!D$9,I85,0),"")</f>
        <v>0</v>
      </c>
      <c r="AG85" s="26">
        <f ca="1">IF(R85&lt;&gt;"",IF(AC85&lt;Variables!D$9,M85,0),"")</f>
        <v>111.08106653121467</v>
      </c>
      <c r="AH85" s="26">
        <f ca="1">IF(R85&lt;&gt;"",IF(AC85&lt;Variables!D$9,S85,0),"")</f>
        <v>0</v>
      </c>
      <c r="AI85" s="26">
        <f ca="1">IF(R85&lt;&gt;"",IF(AC85&lt;Variables!D$9,Y85,0),"")</f>
        <v>242.74657532086349</v>
      </c>
      <c r="AJ85" s="26">
        <f t="shared" ca="1" si="15"/>
        <v>969.56705645667535</v>
      </c>
      <c r="AK85" s="26">
        <f t="shared" ca="1" si="16"/>
        <v>21.655589673367498</v>
      </c>
      <c r="AL85" s="26">
        <f t="shared" ca="1" si="17"/>
        <v>1</v>
      </c>
      <c r="AM85" s="4">
        <f ca="1">IF(AND(R85&lt;"",AC85&lt;Variables!D$9),AC85/(7*24*60),"")</f>
        <v>0.68915212697208605</v>
      </c>
      <c r="AN85" s="11">
        <f t="shared" ca="1" si="18"/>
        <v>1</v>
      </c>
      <c r="AO85" s="24" cm="1">
        <f t="array" aca="1" ref="AO85" ca="1">IF(R85&lt;&gt;"",_xll.RiskBinomial(1,Variables!D$16/100),0)</f>
        <v>0</v>
      </c>
    </row>
    <row r="86" spans="1:41" x14ac:dyDescent="0.35">
      <c r="A86" s="12">
        <v>57</v>
      </c>
      <c r="B86" s="17" cm="1">
        <f t="array" aca="1" ref="B86" ca="1">_xll.RiskExpon(Variables!M$8)</f>
        <v>131.46172895400684</v>
      </c>
      <c r="C86" s="18">
        <f t="shared" ca="1" si="0"/>
        <v>5778.7797884305846</v>
      </c>
      <c r="D86" s="22">
        <f t="shared" ca="1" si="1"/>
        <v>607.62611619719064</v>
      </c>
      <c r="E86" s="17" cm="1">
        <f t="array" aca="1" ref="E86" ca="1">_xll.RiskPert(Variables!J$10,Variables!K$10,Variables!L$10)</f>
        <v>58.888134301271066</v>
      </c>
      <c r="F86" s="1">
        <f t="shared" ca="1" si="2"/>
        <v>6386.4059046277753</v>
      </c>
      <c r="G86" s="1" cm="1">
        <f t="array" aca="1" ref="G86" ca="1">_xll.RiskUniform(Variables!J$12,Variables!L$12)</f>
        <v>61.412918043570045</v>
      </c>
      <c r="H86" s="18">
        <f t="shared" ca="1" si="3"/>
        <v>6447.8188226713455</v>
      </c>
      <c r="I86" s="22">
        <f t="shared" ca="1" si="4"/>
        <v>0</v>
      </c>
      <c r="J86" s="17">
        <f t="shared" ca="1" si="5"/>
        <v>6447.8188226713455</v>
      </c>
      <c r="K86" s="1" cm="1">
        <f t="array" aca="1" ref="K86" ca="1">_xll.RiskWeibull(Variables!J$14,Variables!K$14)</f>
        <v>80.373141236282251</v>
      </c>
      <c r="L86" s="18">
        <f t="shared" ca="1" si="6"/>
        <v>6528.1919639076277</v>
      </c>
      <c r="M86" s="22">
        <f t="shared" ca="1" si="7"/>
        <v>50.923647895929207</v>
      </c>
      <c r="N86" s="17" cm="1">
        <f t="array" aca="1" ref="N86" ca="1">_xll.RiskGamma(_xll.RiskSimtable(Variables!J$16:J$17),1/Variables!L$16)</f>
        <v>50.923647895929513</v>
      </c>
      <c r="O86" s="1">
        <f t="shared" ca="1" si="8"/>
        <v>6579.1156118035569</v>
      </c>
      <c r="P86" s="1" cm="1">
        <f t="array" aca="1" ref="P86" ca="1">_xll.RiskUniform(Variables!J$19,Variables!L$19)</f>
        <v>16.774433014563815</v>
      </c>
      <c r="Q86" s="18">
        <f t="shared" ca="1" si="9"/>
        <v>6595.8900448181212</v>
      </c>
      <c r="R86" s="17" cm="1">
        <f t="array" aca="1" ref="R86" ca="1">IF(A86&lt;=(FLOOR(INT(Variables!D$10) / _xll.RiskSimtable(Variables!D$13:D$14), 1)*_xll.RiskSimtable(Variables!D$13:D$14)),IF(R85=_xll.RiskSimtable(Variables!D$13:D$14),1,R85+1),"")</f>
        <v>1</v>
      </c>
      <c r="S86" s="22">
        <f t="shared" ca="1" si="10"/>
        <v>862.40100149578029</v>
      </c>
      <c r="T86" s="1">
        <f t="shared" ca="1" si="11"/>
        <v>6675.4048909262801</v>
      </c>
      <c r="U86" s="1" cm="1">
        <f t="array" aca="1" ref="U86" ca="1">IF(R86&lt;&gt;"",INDEX(T86:T193, MATCH(_xll.RiskSimtable(Variables!D$13:D$14),R86:R193,0))-T86,"")</f>
        <v>782.88615538762133</v>
      </c>
      <c r="V86" s="1" cm="1">
        <f t="array" aca="1" ref="V86" ca="1">IF(R86&lt;&gt;"",IF(MOD(R86,_xll.RiskSimtable(Variables!D$13:D$14))=0,Variables!D$15,0),"")</f>
        <v>0</v>
      </c>
      <c r="W86" s="1" cm="1">
        <f t="array" aca="1" ref="W86" ca="1">IF(R86&lt;&gt;"",IF(R86=_xll.RiskSimtable(Variables!D$13:D$14),T86+V86,0),"")</f>
        <v>0</v>
      </c>
      <c r="X86" s="18" cm="1">
        <f t="array" aca="1" ref="X86" ca="1">IF(R86&lt;&gt;"",INDEX(W86:W185,MATCH(_xll.RiskSimtable(Variables!D$13:D$14),R86:R185,0)),"")</f>
        <v>7578.2910463139015</v>
      </c>
      <c r="Y86" s="22">
        <f t="shared" ca="1" si="12"/>
        <v>99.823676066746884</v>
      </c>
      <c r="Z86" s="17" cm="1">
        <f t="array" aca="1" ref="Z86" ca="1">IF(R86&lt;&gt;"",IF(R86=1,_xll.RiskPert(Variables!J$21,Variables!K$21,Variables!L$21),0),"")</f>
        <v>99.823676066746458</v>
      </c>
      <c r="AA86" s="1">
        <f t="shared" ca="1" si="13"/>
        <v>7678.1147223806483</v>
      </c>
      <c r="AB86" s="1" cm="1">
        <f t="array" aca="1" ref="AB86" ca="1">IF(R86&lt;&gt;"",_xll.RiskUniform(Variables!J$23,Variables!L$23),"")</f>
        <v>20.13875105720113</v>
      </c>
      <c r="AC86" s="18">
        <f t="shared" ca="1" si="14"/>
        <v>7698.2534734378496</v>
      </c>
      <c r="AD86" s="24">
        <f ca="1">IF(R86&lt;&gt;"",IF(AC86&lt;Variables!D$9,AC86-C86,0),"")</f>
        <v>1919.473685007265</v>
      </c>
      <c r="AE86" s="26">
        <f ca="1">IF(R86&lt;&gt;"",IF(AC86&lt;Variables!D$9,D86,0),"")</f>
        <v>607.62611619719064</v>
      </c>
      <c r="AF86" s="26">
        <f ca="1">IF(R86&lt;&gt;"",IF(AC86&lt;Variables!D$9,I86,0),"")</f>
        <v>0</v>
      </c>
      <c r="AG86" s="26">
        <f ca="1">IF(R86&lt;&gt;"",IF(AC86&lt;Variables!D$9,M86,0),"")</f>
        <v>50.923647895929207</v>
      </c>
      <c r="AH86" s="26">
        <f ca="1">IF(R86&lt;&gt;"",IF(AC86&lt;Variables!D$9,S86,0),"")</f>
        <v>862.40100149578029</v>
      </c>
      <c r="AI86" s="26">
        <f ca="1">IF(R86&lt;&gt;"",IF(AC86&lt;Variables!D$9,Y86,0),"")</f>
        <v>99.823676066746884</v>
      </c>
      <c r="AJ86" s="26">
        <f t="shared" ca="1" si="15"/>
        <v>1620.774441655647</v>
      </c>
      <c r="AK86" s="26">
        <f t="shared" ca="1" si="16"/>
        <v>31.991228083454416</v>
      </c>
      <c r="AL86" s="26">
        <f t="shared" ca="1" si="17"/>
        <v>0</v>
      </c>
      <c r="AM86" s="4">
        <f ca="1">IF(AND(R86&lt;"",AC86&lt;Variables!D$9),AC86/(7*24*60),"")</f>
        <v>0.76371562236486601</v>
      </c>
      <c r="AN86" s="11">
        <f t="shared" ca="1" si="18"/>
        <v>1</v>
      </c>
      <c r="AO86" s="24" cm="1">
        <f t="array" aca="1" ref="AO86" ca="1">IF(R86&lt;&gt;"",_xll.RiskBinomial(1,Variables!D$16/100),0)</f>
        <v>0</v>
      </c>
    </row>
    <row r="87" spans="1:41" x14ac:dyDescent="0.35">
      <c r="A87" s="12">
        <v>58</v>
      </c>
      <c r="B87" s="17" cm="1">
        <f t="array" aca="1" ref="B87" ca="1">_xll.RiskExpon(Variables!M$8)</f>
        <v>110.19269416082254</v>
      </c>
      <c r="C87" s="18">
        <f t="shared" ca="1" si="0"/>
        <v>5888.9724825914072</v>
      </c>
      <c r="D87" s="22">
        <f t="shared" ca="1" si="1"/>
        <v>607.9105262013245</v>
      </c>
      <c r="E87" s="17" cm="1">
        <f t="array" aca="1" ref="E87" ca="1">_xll.RiskPert(Variables!J$10,Variables!K$10,Variables!L$10)</f>
        <v>49.064186121386463</v>
      </c>
      <c r="F87" s="1">
        <f t="shared" ca="1" si="2"/>
        <v>6496.8830087927317</v>
      </c>
      <c r="G87" s="1" cm="1">
        <f t="array" aca="1" ref="G87" ca="1">_xll.RiskUniform(Variables!J$12,Variables!L$12)</f>
        <v>69.5174530667353</v>
      </c>
      <c r="H87" s="18">
        <f t="shared" ca="1" si="3"/>
        <v>6566.4004618594672</v>
      </c>
      <c r="I87" s="22">
        <f t="shared" ca="1" si="4"/>
        <v>0</v>
      </c>
      <c r="J87" s="17">
        <f t="shared" ca="1" si="5"/>
        <v>6566.4004618594672</v>
      </c>
      <c r="K87" s="1" cm="1">
        <f t="array" aca="1" ref="K87" ca="1">_xll.RiskWeibull(Variables!J$14,Variables!K$14)</f>
        <v>101.74903322640291</v>
      </c>
      <c r="L87" s="18">
        <f t="shared" ca="1" si="6"/>
        <v>6668.1494950858705</v>
      </c>
      <c r="M87" s="22">
        <f t="shared" ca="1" si="7"/>
        <v>124.64063979086131</v>
      </c>
      <c r="N87" s="17" cm="1">
        <f t="array" aca="1" ref="N87" ca="1">_xll.RiskGamma(_xll.RiskSimtable(Variables!J$16:J$17),1/Variables!L$16)</f>
        <v>124.64063979086153</v>
      </c>
      <c r="O87" s="1">
        <f t="shared" ca="1" si="8"/>
        <v>6792.7901348767318</v>
      </c>
      <c r="P87" s="1" cm="1">
        <f t="array" aca="1" ref="P87" ca="1">_xll.RiskUniform(Variables!J$19,Variables!L$19)</f>
        <v>15.628259072712483</v>
      </c>
      <c r="Q87" s="18">
        <f t="shared" ca="1" si="9"/>
        <v>6808.4183939494442</v>
      </c>
      <c r="R87" s="17" cm="1">
        <f t="array" aca="1" ref="R87" ca="1">IF(A87&lt;=(FLOOR(INT(Variables!D$10) / _xll.RiskSimtable(Variables!D$13:D$14), 1)*_xll.RiskSimtable(Variables!D$13:D$14)),IF(R86=_xll.RiskSimtable(Variables!D$13:D$14),1,R86+1),"")</f>
        <v>2</v>
      </c>
      <c r="S87" s="22">
        <f t="shared" ca="1" si="10"/>
        <v>649.87265236445728</v>
      </c>
      <c r="T87" s="1">
        <f t="shared" ca="1" si="11"/>
        <v>6808.4183939494442</v>
      </c>
      <c r="U87" s="1" cm="1">
        <f t="array" aca="1" ref="U87" ca="1">IF(R87&lt;&gt;"",INDEX(T87:T194, MATCH(_xll.RiskSimtable(Variables!D$13:D$14),R87:R194,0))-T87,"")</f>
        <v>649.87265236445728</v>
      </c>
      <c r="V87" s="1" cm="1">
        <f t="array" aca="1" ref="V87" ca="1">IF(R87&lt;&gt;"",IF(MOD(R87,_xll.RiskSimtable(Variables!D$13:D$14))=0,Variables!D$15,0),"")</f>
        <v>0</v>
      </c>
      <c r="W87" s="1" cm="1">
        <f t="array" aca="1" ref="W87" ca="1">IF(R87&lt;&gt;"",IF(R87=_xll.RiskSimtable(Variables!D$13:D$14),T87+V87,0),"")</f>
        <v>0</v>
      </c>
      <c r="X87" s="18" cm="1">
        <f t="array" aca="1" ref="X87" ca="1">IF(R87&lt;&gt;"",INDEX(W87:W186,MATCH(_xll.RiskSimtable(Variables!D$13:D$14),R87:R186,0)),"")</f>
        <v>7578.2910463139015</v>
      </c>
      <c r="Y87" s="22">
        <f t="shared" ca="1" si="12"/>
        <v>119.96242712394815</v>
      </c>
      <c r="Z87" s="17" cm="1">
        <f t="array" aca="1" ref="Z87" ca="1">IF(R87&lt;&gt;"",IF(R87=1,_xll.RiskPert(Variables!J$21,Variables!K$21,Variables!L$21),0),"")</f>
        <v>0</v>
      </c>
      <c r="AA87" s="1">
        <f t="shared" ca="1" si="13"/>
        <v>7698.2534734378496</v>
      </c>
      <c r="AB87" s="1" cm="1">
        <f t="array" aca="1" ref="AB87" ca="1">IF(R87&lt;&gt;"",_xll.RiskUniform(Variables!J$23,Variables!L$23),"")</f>
        <v>27.001443460786497</v>
      </c>
      <c r="AC87" s="18">
        <f t="shared" ca="1" si="14"/>
        <v>7725.2549168986361</v>
      </c>
      <c r="AD87" s="24">
        <f ca="1">IF(R87&lt;&gt;"",IF(AC87&lt;Variables!D$9,AC87-C87,0),"")</f>
        <v>1836.2824343072289</v>
      </c>
      <c r="AE87" s="26">
        <f ca="1">IF(R87&lt;&gt;"",IF(AC87&lt;Variables!D$9,D87,0),"")</f>
        <v>607.9105262013245</v>
      </c>
      <c r="AF87" s="26">
        <f ca="1">IF(R87&lt;&gt;"",IF(AC87&lt;Variables!D$9,I87,0),"")</f>
        <v>0</v>
      </c>
      <c r="AG87" s="26">
        <f ca="1">IF(R87&lt;&gt;"",IF(AC87&lt;Variables!D$9,M87,0),"")</f>
        <v>124.64063979086131</v>
      </c>
      <c r="AH87" s="26">
        <f ca="1">IF(R87&lt;&gt;"",IF(AC87&lt;Variables!D$9,S87,0),"")</f>
        <v>649.87265236445728</v>
      </c>
      <c r="AI87" s="26">
        <f ca="1">IF(R87&lt;&gt;"",IF(AC87&lt;Variables!D$9,Y87,0),"")</f>
        <v>119.96242712394815</v>
      </c>
      <c r="AJ87" s="26">
        <f t="shared" ca="1" si="15"/>
        <v>1502.3862454805912</v>
      </c>
      <c r="AK87" s="26">
        <f t="shared" ca="1" si="16"/>
        <v>30.604707238453816</v>
      </c>
      <c r="AL87" s="26">
        <f t="shared" ca="1" si="17"/>
        <v>0</v>
      </c>
      <c r="AM87" s="4">
        <f ca="1">IF(AND(R87&lt;"",AC87&lt;Variables!D$9),AC87/(7*24*60),"")</f>
        <v>0.76639433699391235</v>
      </c>
      <c r="AN87" s="11">
        <f t="shared" ca="1" si="18"/>
        <v>1</v>
      </c>
      <c r="AO87" s="24" cm="1">
        <f t="array" aca="1" ref="AO87" ca="1">IF(R87&lt;&gt;"",_xll.RiskBinomial(1,Variables!D$16/100),0)</f>
        <v>0</v>
      </c>
    </row>
    <row r="88" spans="1:41" x14ac:dyDescent="0.35">
      <c r="A88" s="12">
        <v>59</v>
      </c>
      <c r="B88" s="17" cm="1">
        <f t="array" aca="1" ref="B88" ca="1">_xll.RiskExpon(Variables!M$8)</f>
        <v>68.389610409914724</v>
      </c>
      <c r="C88" s="18">
        <f t="shared" ca="1" si="0"/>
        <v>5957.3620930013221</v>
      </c>
      <c r="D88" s="22">
        <f t="shared" ca="1" si="1"/>
        <v>652.94159178910286</v>
      </c>
      <c r="E88" s="17" cm="1">
        <f t="array" aca="1" ref="E88" ca="1">_xll.RiskPert(Variables!J$10,Variables!K$10,Variables!L$10)</f>
        <v>43.903222930957675</v>
      </c>
      <c r="F88" s="1">
        <f t="shared" ca="1" si="2"/>
        <v>6610.303684790425</v>
      </c>
      <c r="G88" s="1" cm="1">
        <f t="array" aca="1" ref="G88" ca="1">_xll.RiskUniform(Variables!J$12,Variables!L$12)</f>
        <v>64.400984969978396</v>
      </c>
      <c r="H88" s="18">
        <f t="shared" ca="1" si="3"/>
        <v>6674.7046697604037</v>
      </c>
      <c r="I88" s="22">
        <f t="shared" ca="1" si="4"/>
        <v>0</v>
      </c>
      <c r="J88" s="17">
        <f t="shared" ca="1" si="5"/>
        <v>6674.7046697604037</v>
      </c>
      <c r="K88" s="1" cm="1">
        <f t="array" aca="1" ref="K88" ca="1">_xll.RiskWeibull(Variables!J$14,Variables!K$14)</f>
        <v>81.550734252312068</v>
      </c>
      <c r="L88" s="18">
        <f t="shared" ca="1" si="6"/>
        <v>6756.2554040127161</v>
      </c>
      <c r="M88" s="22">
        <f t="shared" ca="1" si="7"/>
        <v>81.105562291421847</v>
      </c>
      <c r="N88" s="17" cm="1">
        <f t="array" aca="1" ref="N88" ca="1">_xll.RiskGamma(_xll.RiskSimtable(Variables!J$16:J$17),1/Variables!L$16)</f>
        <v>81.105562291421947</v>
      </c>
      <c r="O88" s="1">
        <f t="shared" ca="1" si="8"/>
        <v>6837.3609663041379</v>
      </c>
      <c r="P88" s="1" cm="1">
        <f t="array" aca="1" ref="P88" ca="1">_xll.RiskUniform(Variables!J$19,Variables!L$19)</f>
        <v>20.722204226543315</v>
      </c>
      <c r="Q88" s="18">
        <f t="shared" ca="1" si="9"/>
        <v>6858.0831705306809</v>
      </c>
      <c r="R88" s="17" cm="1">
        <f t="array" aca="1" ref="R88" ca="1">IF(A88&lt;=(FLOOR(INT(Variables!D$10) / _xll.RiskSimtable(Variables!D$13:D$14), 1)*_xll.RiskSimtable(Variables!D$13:D$14)),IF(R87=_xll.RiskSimtable(Variables!D$13:D$14),1,R87+1),"")</f>
        <v>3</v>
      </c>
      <c r="S88" s="22">
        <f t="shared" ca="1" si="10"/>
        <v>600.20787578322052</v>
      </c>
      <c r="T88" s="1">
        <f t="shared" ca="1" si="11"/>
        <v>6858.0831705306809</v>
      </c>
      <c r="U88" s="1" cm="1">
        <f t="array" aca="1" ref="U88" ca="1">IF(R88&lt;&gt;"",INDEX(T88:T195, MATCH(_xll.RiskSimtable(Variables!D$13:D$14),R88:R195,0))-T88,"")</f>
        <v>600.20787578322052</v>
      </c>
      <c r="V88" s="1" cm="1">
        <f t="array" aca="1" ref="V88" ca="1">IF(R88&lt;&gt;"",IF(MOD(R88,_xll.RiskSimtable(Variables!D$13:D$14))=0,Variables!D$15,0),"")</f>
        <v>0</v>
      </c>
      <c r="W88" s="1" cm="1">
        <f t="array" aca="1" ref="W88" ca="1">IF(R88&lt;&gt;"",IF(R88=_xll.RiskSimtable(Variables!D$13:D$14),T88+V88,0),"")</f>
        <v>0</v>
      </c>
      <c r="X88" s="18" cm="1">
        <f t="array" aca="1" ref="X88" ca="1">IF(R88&lt;&gt;"",INDEX(W88:W187,MATCH(_xll.RiskSimtable(Variables!D$13:D$14),R88:R187,0)),"")</f>
        <v>7578.2910463139015</v>
      </c>
      <c r="Y88" s="22">
        <f t="shared" ca="1" si="12"/>
        <v>146.96387058473465</v>
      </c>
      <c r="Z88" s="17" cm="1">
        <f t="array" aca="1" ref="Z88" ca="1">IF(R88&lt;&gt;"",IF(R88=1,_xll.RiskPert(Variables!J$21,Variables!K$21,Variables!L$21),0),"")</f>
        <v>0</v>
      </c>
      <c r="AA88" s="1">
        <f t="shared" ca="1" si="13"/>
        <v>7725.2549168986361</v>
      </c>
      <c r="AB88" s="1" cm="1">
        <f t="array" aca="1" ref="AB88" ca="1">IF(R88&lt;&gt;"",_xll.RiskUniform(Variables!J$23,Variables!L$23),"")</f>
        <v>20.528917313918988</v>
      </c>
      <c r="AC88" s="18">
        <f t="shared" ca="1" si="14"/>
        <v>7745.7838342125551</v>
      </c>
      <c r="AD88" s="24">
        <f ca="1">IF(R88&lt;&gt;"",IF(AC88&lt;Variables!D$9,AC88-C88,0),"")</f>
        <v>1788.421741211233</v>
      </c>
      <c r="AE88" s="26">
        <f ca="1">IF(R88&lt;&gt;"",IF(AC88&lt;Variables!D$9,D88,0),"")</f>
        <v>652.94159178910286</v>
      </c>
      <c r="AF88" s="26">
        <f ca="1">IF(R88&lt;&gt;"",IF(AC88&lt;Variables!D$9,I88,0),"")</f>
        <v>0</v>
      </c>
      <c r="AG88" s="26">
        <f ca="1">IF(R88&lt;&gt;"",IF(AC88&lt;Variables!D$9,M88,0),"")</f>
        <v>81.105562291421847</v>
      </c>
      <c r="AH88" s="26">
        <f ca="1">IF(R88&lt;&gt;"",IF(AC88&lt;Variables!D$9,S88,0),"")</f>
        <v>600.20787578322052</v>
      </c>
      <c r="AI88" s="26">
        <f ca="1">IF(R88&lt;&gt;"",IF(AC88&lt;Variables!D$9,Y88,0),"")</f>
        <v>146.96387058473465</v>
      </c>
      <c r="AJ88" s="26">
        <f t="shared" ca="1" si="15"/>
        <v>1481.2189004484799</v>
      </c>
      <c r="AK88" s="26">
        <f t="shared" ca="1" si="16"/>
        <v>29.807029020187215</v>
      </c>
      <c r="AL88" s="26">
        <f t="shared" ca="1" si="17"/>
        <v>0</v>
      </c>
      <c r="AM88" s="4">
        <f ca="1">IF(AND(R88&lt;"",AC88&lt;Variables!D$9),AC88/(7*24*60),"")</f>
        <v>0.7684309359337852</v>
      </c>
      <c r="AN88" s="11">
        <f t="shared" ca="1" si="18"/>
        <v>1</v>
      </c>
      <c r="AO88" s="24" cm="1">
        <f t="array" aca="1" ref="AO88" ca="1">IF(R88&lt;&gt;"",_xll.RiskBinomial(1,Variables!D$16/100),0)</f>
        <v>0</v>
      </c>
    </row>
    <row r="89" spans="1:41" x14ac:dyDescent="0.35">
      <c r="A89" s="12">
        <v>60</v>
      </c>
      <c r="B89" s="17" cm="1">
        <f t="array" aca="1" ref="B89" ca="1">_xll.RiskExpon(Variables!M$8)</f>
        <v>150.03688356018213</v>
      </c>
      <c r="C89" s="18">
        <f t="shared" ca="1" si="0"/>
        <v>6107.3989765615042</v>
      </c>
      <c r="D89" s="22">
        <f t="shared" ca="1" si="1"/>
        <v>616.61156406587907</v>
      </c>
      <c r="E89" s="17" cm="1">
        <f t="array" aca="1" ref="E89" ca="1">_xll.RiskPert(Variables!J$10,Variables!K$10,Variables!L$10)</f>
        <v>49.305870866979944</v>
      </c>
      <c r="F89" s="1">
        <f t="shared" ca="1" si="2"/>
        <v>6724.0105406273833</v>
      </c>
      <c r="G89" s="1" cm="1">
        <f t="array" aca="1" ref="G89" ca="1">_xll.RiskUniform(Variables!J$12,Variables!L$12)</f>
        <v>62.565611739702817</v>
      </c>
      <c r="H89" s="18">
        <f t="shared" ca="1" si="3"/>
        <v>6786.5761523670863</v>
      </c>
      <c r="I89" s="22">
        <f t="shared" ca="1" si="4"/>
        <v>0</v>
      </c>
      <c r="J89" s="17">
        <f t="shared" ca="1" si="5"/>
        <v>6786.5761523670863</v>
      </c>
      <c r="K89" s="1" cm="1">
        <f t="array" aca="1" ref="K89" ca="1">_xll.RiskWeibull(Variables!J$14,Variables!K$14)</f>
        <v>93.180692374269142</v>
      </c>
      <c r="L89" s="18">
        <f t="shared" ca="1" si="6"/>
        <v>6879.7568447413551</v>
      </c>
      <c r="M89" s="22">
        <f t="shared" ca="1" si="7"/>
        <v>205.00274245010223</v>
      </c>
      <c r="N89" s="17" cm="1">
        <f t="array" aca="1" ref="N89" ca="1">_xll.RiskGamma(_xll.RiskSimtable(Variables!J$16:J$17),1/Variables!L$16)</f>
        <v>205.00274245010203</v>
      </c>
      <c r="O89" s="1">
        <f t="shared" ca="1" si="8"/>
        <v>7084.7595871914573</v>
      </c>
      <c r="P89" s="1" cm="1">
        <f t="array" aca="1" ref="P89" ca="1">_xll.RiskUniform(Variables!J$19,Variables!L$19)</f>
        <v>19.124966745428324</v>
      </c>
      <c r="Q89" s="18">
        <f t="shared" ca="1" si="9"/>
        <v>7103.8845539368858</v>
      </c>
      <c r="R89" s="17" cm="1">
        <f t="array" aca="1" ref="R89" ca="1">IF(A89&lt;=(FLOOR(INT(Variables!D$10) / _xll.RiskSimtable(Variables!D$13:D$14), 1)*_xll.RiskSimtable(Variables!D$13:D$14)),IF(R88=_xll.RiskSimtable(Variables!D$13:D$14),1,R88+1),"")</f>
        <v>4</v>
      </c>
      <c r="S89" s="22">
        <f t="shared" ca="1" si="10"/>
        <v>354.40649237701564</v>
      </c>
      <c r="T89" s="1">
        <f t="shared" ca="1" si="11"/>
        <v>7103.8845539368858</v>
      </c>
      <c r="U89" s="1" cm="1">
        <f t="array" aca="1" ref="U89" ca="1">IF(R89&lt;&gt;"",INDEX(T89:T196, MATCH(_xll.RiskSimtable(Variables!D$13:D$14),R89:R196,0))-T89,"")</f>
        <v>354.40649237701564</v>
      </c>
      <c r="V89" s="1" cm="1">
        <f t="array" aca="1" ref="V89" ca="1">IF(R89&lt;&gt;"",IF(MOD(R89,_xll.RiskSimtable(Variables!D$13:D$14))=0,Variables!D$15,0),"")</f>
        <v>0</v>
      </c>
      <c r="W89" s="1" cm="1">
        <f t="array" aca="1" ref="W89" ca="1">IF(R89&lt;&gt;"",IF(R89=_xll.RiskSimtable(Variables!D$13:D$14),T89+V89,0),"")</f>
        <v>0</v>
      </c>
      <c r="X89" s="18" cm="1">
        <f t="array" aca="1" ref="X89" ca="1">IF(R89&lt;&gt;"",INDEX(W89:W188,MATCH(_xll.RiskSimtable(Variables!D$13:D$14),R89:R188,0)),"")</f>
        <v>7578.2910463139015</v>
      </c>
      <c r="Y89" s="22">
        <f t="shared" ca="1" si="12"/>
        <v>167.49278789865366</v>
      </c>
      <c r="Z89" s="17" cm="1">
        <f t="array" aca="1" ref="Z89" ca="1">IF(R89&lt;&gt;"",IF(R89=1,_xll.RiskPert(Variables!J$21,Variables!K$21,Variables!L$21),0),"")</f>
        <v>0</v>
      </c>
      <c r="AA89" s="1">
        <f t="shared" ca="1" si="13"/>
        <v>7745.7838342125551</v>
      </c>
      <c r="AB89" s="1" cm="1">
        <f t="array" aca="1" ref="AB89" ca="1">IF(R89&lt;&gt;"",_xll.RiskUniform(Variables!J$23,Variables!L$23),"")</f>
        <v>27.957395268160717</v>
      </c>
      <c r="AC89" s="18">
        <f t="shared" ca="1" si="14"/>
        <v>7773.7412294807154</v>
      </c>
      <c r="AD89" s="24">
        <f ca="1">IF(R89&lt;&gt;"",IF(AC89&lt;Variables!D$9,AC89-C89,0),"")</f>
        <v>1666.3422529192112</v>
      </c>
      <c r="AE89" s="26">
        <f ca="1">IF(R89&lt;&gt;"",IF(AC89&lt;Variables!D$9,D89,0),"")</f>
        <v>616.61156406587907</v>
      </c>
      <c r="AF89" s="26">
        <f ca="1">IF(R89&lt;&gt;"",IF(AC89&lt;Variables!D$9,I89,0),"")</f>
        <v>0</v>
      </c>
      <c r="AG89" s="26">
        <f ca="1">IF(R89&lt;&gt;"",IF(AC89&lt;Variables!D$9,M89,0),"")</f>
        <v>205.00274245010223</v>
      </c>
      <c r="AH89" s="26">
        <f ca="1">IF(R89&lt;&gt;"",IF(AC89&lt;Variables!D$9,S89,0),"")</f>
        <v>354.40649237701564</v>
      </c>
      <c r="AI89" s="26">
        <f ca="1">IF(R89&lt;&gt;"",IF(AC89&lt;Variables!D$9,Y89,0),"")</f>
        <v>167.49278789865366</v>
      </c>
      <c r="AJ89" s="26">
        <f t="shared" ca="1" si="15"/>
        <v>1343.5135867916506</v>
      </c>
      <c r="AK89" s="26">
        <f t="shared" ca="1" si="16"/>
        <v>27.772370881986852</v>
      </c>
      <c r="AL89" s="26">
        <f t="shared" ca="1" si="17"/>
        <v>0</v>
      </c>
      <c r="AM89" s="4">
        <f ca="1">IF(AND(R89&lt;"",AC89&lt;Variables!D$9),AC89/(7*24*60),"")</f>
        <v>0.77120448705165823</v>
      </c>
      <c r="AN89" s="11">
        <f t="shared" ca="1" si="18"/>
        <v>1</v>
      </c>
      <c r="AO89" s="24" cm="1">
        <f t="array" aca="1" ref="AO89" ca="1">IF(R89&lt;&gt;"",_xll.RiskBinomial(1,Variables!D$16/100),0)</f>
        <v>0</v>
      </c>
    </row>
    <row r="90" spans="1:41" x14ac:dyDescent="0.35">
      <c r="A90" s="12">
        <v>61</v>
      </c>
      <c r="B90" s="17" cm="1">
        <f t="array" aca="1" ref="B90" ca="1">_xll.RiskExpon(Variables!M$8)</f>
        <v>461.46674281345167</v>
      </c>
      <c r="C90" s="18">
        <f t="shared" ca="1" si="0"/>
        <v>6568.8657193749559</v>
      </c>
      <c r="D90" s="22">
        <f t="shared" ca="1" si="1"/>
        <v>267.63600624572973</v>
      </c>
      <c r="E90" s="17" cm="1">
        <f t="array" aca="1" ref="E90" ca="1">_xll.RiskPert(Variables!J$10,Variables!K$10,Variables!L$10)</f>
        <v>49.925573253599637</v>
      </c>
      <c r="F90" s="1">
        <f t="shared" ca="1" si="2"/>
        <v>6836.5017256206856</v>
      </c>
      <c r="G90" s="1" cm="1">
        <f t="array" aca="1" ref="G90" ca="1">_xll.RiskUniform(Variables!J$12,Variables!L$12)</f>
        <v>54.255440952864717</v>
      </c>
      <c r="H90" s="18">
        <f t="shared" ca="1" si="3"/>
        <v>6890.7571665735504</v>
      </c>
      <c r="I90" s="22">
        <f t="shared" ca="1" si="4"/>
        <v>0</v>
      </c>
      <c r="J90" s="17">
        <f t="shared" ca="1" si="5"/>
        <v>6890.7571665735504</v>
      </c>
      <c r="K90" s="1" cm="1">
        <f t="array" aca="1" ref="K90" ca="1">_xll.RiskWeibull(Variables!J$14,Variables!K$14)</f>
        <v>97.893876272875502</v>
      </c>
      <c r="L90" s="18">
        <f t="shared" ca="1" si="6"/>
        <v>6988.6510428464262</v>
      </c>
      <c r="M90" s="22">
        <f t="shared" ca="1" si="7"/>
        <v>68.850012951140343</v>
      </c>
      <c r="N90" s="17" cm="1">
        <f t="array" aca="1" ref="N90" ca="1">_xll.RiskGamma(_xll.RiskSimtable(Variables!J$16:J$17),1/Variables!L$16)</f>
        <v>68.850012951140471</v>
      </c>
      <c r="O90" s="1">
        <f t="shared" ca="1" si="8"/>
        <v>7057.5010557975666</v>
      </c>
      <c r="P90" s="1" cm="1">
        <f t="array" aca="1" ref="P90" ca="1">_xll.RiskUniform(Variables!J$19,Variables!L$19)</f>
        <v>23.121393542824162</v>
      </c>
      <c r="Q90" s="18">
        <f t="shared" ca="1" si="9"/>
        <v>7080.6224493403906</v>
      </c>
      <c r="R90" s="17" cm="1">
        <f t="array" aca="1" ref="R90" ca="1">IF(A90&lt;=(FLOOR(INT(Variables!D$10) / _xll.RiskSimtable(Variables!D$13:D$14), 1)*_xll.RiskSimtable(Variables!D$13:D$14)),IF(R89=_xll.RiskSimtable(Variables!D$13:D$14),1,R89+1),"")</f>
        <v>5</v>
      </c>
      <c r="S90" s="22">
        <f t="shared" ca="1" si="10"/>
        <v>377.66859697351083</v>
      </c>
      <c r="T90" s="1">
        <f t="shared" ca="1" si="11"/>
        <v>7080.6224493403906</v>
      </c>
      <c r="U90" s="1" cm="1">
        <f t="array" aca="1" ref="U90" ca="1">IF(R90&lt;&gt;"",INDEX(T90:T197, MATCH(_xll.RiskSimtable(Variables!D$13:D$14),R90:R197,0))-T90,"")</f>
        <v>377.66859697351083</v>
      </c>
      <c r="V90" s="1" cm="1">
        <f t="array" aca="1" ref="V90" ca="1">IF(R90&lt;&gt;"",IF(MOD(R90,_xll.RiskSimtable(Variables!D$13:D$14))=0,Variables!D$15,0),"")</f>
        <v>0</v>
      </c>
      <c r="W90" s="1" cm="1">
        <f t="array" aca="1" ref="W90" ca="1">IF(R90&lt;&gt;"",IF(R90=_xll.RiskSimtable(Variables!D$13:D$14),T90+V90,0),"")</f>
        <v>0</v>
      </c>
      <c r="X90" s="18" cm="1">
        <f t="array" aca="1" ref="X90" ca="1">IF(R90&lt;&gt;"",INDEX(W90:W189,MATCH(_xll.RiskSimtable(Variables!D$13:D$14),R90:R189,0)),"")</f>
        <v>7578.2910463139015</v>
      </c>
      <c r="Y90" s="22">
        <f t="shared" ca="1" si="12"/>
        <v>195.45018316681399</v>
      </c>
      <c r="Z90" s="17" cm="1">
        <f t="array" aca="1" ref="Z90" ca="1">IF(R90&lt;&gt;"",IF(R90=1,_xll.RiskPert(Variables!J$21,Variables!K$21,Variables!L$21),0),"")</f>
        <v>0</v>
      </c>
      <c r="AA90" s="1">
        <f t="shared" ca="1" si="13"/>
        <v>7773.7412294807154</v>
      </c>
      <c r="AB90" s="1" cm="1">
        <f t="array" aca="1" ref="AB90" ca="1">IF(R90&lt;&gt;"",_xll.RiskUniform(Variables!J$23,Variables!L$23),"")</f>
        <v>24.882900461192488</v>
      </c>
      <c r="AC90" s="18">
        <f t="shared" ca="1" si="14"/>
        <v>7798.624129941908</v>
      </c>
      <c r="AD90" s="24">
        <f ca="1">IF(R90&lt;&gt;"",IF(AC90&lt;Variables!D$9,AC90-C90,0),"")</f>
        <v>1229.7584105669521</v>
      </c>
      <c r="AE90" s="26">
        <f ca="1">IF(R90&lt;&gt;"",IF(AC90&lt;Variables!D$9,D90,0),"")</f>
        <v>267.63600624572973</v>
      </c>
      <c r="AF90" s="26">
        <f ca="1">IF(R90&lt;&gt;"",IF(AC90&lt;Variables!D$9,I90,0),"")</f>
        <v>0</v>
      </c>
      <c r="AG90" s="26">
        <f ca="1">IF(R90&lt;&gt;"",IF(AC90&lt;Variables!D$9,M90,0),"")</f>
        <v>68.850012951140343</v>
      </c>
      <c r="AH90" s="26">
        <f ca="1">IF(R90&lt;&gt;"",IF(AC90&lt;Variables!D$9,S90,0),"")</f>
        <v>377.66859697351083</v>
      </c>
      <c r="AI90" s="26">
        <f ca="1">IF(R90&lt;&gt;"",IF(AC90&lt;Variables!D$9,Y90,0),"")</f>
        <v>195.45018316681399</v>
      </c>
      <c r="AJ90" s="26">
        <f t="shared" ca="1" si="15"/>
        <v>909.60479933719489</v>
      </c>
      <c r="AK90" s="26">
        <f t="shared" ca="1" si="16"/>
        <v>20.4959735094492</v>
      </c>
      <c r="AL90" s="26">
        <f t="shared" ca="1" si="17"/>
        <v>1</v>
      </c>
      <c r="AM90" s="4">
        <f ca="1">IF(AND(R90&lt;"",AC90&lt;Variables!D$9),AC90/(7*24*60),"")</f>
        <v>0.77367302876407817</v>
      </c>
      <c r="AN90" s="11">
        <f t="shared" ca="1" si="18"/>
        <v>1</v>
      </c>
      <c r="AO90" s="24" cm="1">
        <f t="array" aca="1" ref="AO90" ca="1">IF(R90&lt;&gt;"",_xll.RiskBinomial(1,Variables!D$16/100),0)</f>
        <v>0</v>
      </c>
    </row>
    <row r="91" spans="1:41" x14ac:dyDescent="0.35">
      <c r="A91" s="12">
        <v>62</v>
      </c>
      <c r="B91" s="17" cm="1">
        <f t="array" aca="1" ref="B91" ca="1">_xll.RiskExpon(Variables!M$8)</f>
        <v>159.61731900098079</v>
      </c>
      <c r="C91" s="18">
        <f t="shared" ca="1" si="0"/>
        <v>6728.4830383759363</v>
      </c>
      <c r="D91" s="22">
        <f t="shared" ca="1" si="1"/>
        <v>216.68962173963064</v>
      </c>
      <c r="E91" s="17" cm="1">
        <f t="array" aca="1" ref="E91" ca="1">_xll.RiskPert(Variables!J$10,Variables!K$10,Variables!L$10)</f>
        <v>54.415493542016669</v>
      </c>
      <c r="F91" s="1">
        <f t="shared" ca="1" si="2"/>
        <v>6945.1726601155669</v>
      </c>
      <c r="G91" s="1" cm="1">
        <f t="array" aca="1" ref="G91" ca="1">_xll.RiskUniform(Variables!J$12,Variables!L$12)</f>
        <v>60.895689858140216</v>
      </c>
      <c r="H91" s="18">
        <f t="shared" ca="1" si="3"/>
        <v>7006.068349973707</v>
      </c>
      <c r="I91" s="22">
        <f t="shared" ca="1" si="4"/>
        <v>0</v>
      </c>
      <c r="J91" s="17">
        <f t="shared" ca="1" si="5"/>
        <v>7006.068349973707</v>
      </c>
      <c r="K91" s="1" cm="1">
        <f t="array" aca="1" ref="K91" ca="1">_xll.RiskWeibull(Variables!J$14,Variables!K$14)</f>
        <v>104.24217664687299</v>
      </c>
      <c r="L91" s="18">
        <f t="shared" ca="1" si="6"/>
        <v>7110.3105266205803</v>
      </c>
      <c r="M91" s="22">
        <f t="shared" ca="1" si="7"/>
        <v>169.14907879729162</v>
      </c>
      <c r="N91" s="17" cm="1">
        <f t="array" aca="1" ref="N91" ca="1">_xll.RiskGamma(_xll.RiskSimtable(Variables!J$16:J$17),1/Variables!L$16)</f>
        <v>169.14907879729202</v>
      </c>
      <c r="O91" s="1">
        <f t="shared" ca="1" si="8"/>
        <v>7279.4596054178719</v>
      </c>
      <c r="P91" s="1" cm="1">
        <f t="array" aca="1" ref="P91" ca="1">_xll.RiskUniform(Variables!J$19,Variables!L$19)</f>
        <v>15.783937621968242</v>
      </c>
      <c r="Q91" s="18">
        <f t="shared" ca="1" si="9"/>
        <v>7295.24354303984</v>
      </c>
      <c r="R91" s="17" cm="1">
        <f t="array" aca="1" ref="R91" ca="1">IF(A91&lt;=(FLOOR(INT(Variables!D$10) / _xll.RiskSimtable(Variables!D$13:D$14), 1)*_xll.RiskSimtable(Variables!D$13:D$14)),IF(R90=_xll.RiskSimtable(Variables!D$13:D$14),1,R90+1),"")</f>
        <v>6</v>
      </c>
      <c r="S91" s="22">
        <f t="shared" ca="1" si="10"/>
        <v>163.04750327406146</v>
      </c>
      <c r="T91" s="1">
        <f t="shared" ca="1" si="11"/>
        <v>7295.24354303984</v>
      </c>
      <c r="U91" s="1" cm="1">
        <f t="array" aca="1" ref="U91" ca="1">IF(R91&lt;&gt;"",INDEX(T91:T198, MATCH(_xll.RiskSimtable(Variables!D$13:D$14),R91:R198,0))-T91,"")</f>
        <v>163.04750327406146</v>
      </c>
      <c r="V91" s="1" cm="1">
        <f t="array" aca="1" ref="V91" ca="1">IF(R91&lt;&gt;"",IF(MOD(R91,_xll.RiskSimtable(Variables!D$13:D$14))=0,Variables!D$15,0),"")</f>
        <v>0</v>
      </c>
      <c r="W91" s="1" cm="1">
        <f t="array" aca="1" ref="W91" ca="1">IF(R91&lt;&gt;"",IF(R91=_xll.RiskSimtable(Variables!D$13:D$14),T91+V91,0),"")</f>
        <v>0</v>
      </c>
      <c r="X91" s="18" cm="1">
        <f t="array" aca="1" ref="X91" ca="1">IF(R91&lt;&gt;"",INDEX(W91:W190,MATCH(_xll.RiskSimtable(Variables!D$13:D$14),R91:R190,0)),"")</f>
        <v>7578.2910463139015</v>
      </c>
      <c r="Y91" s="22">
        <f t="shared" ca="1" si="12"/>
        <v>220.33308362800653</v>
      </c>
      <c r="Z91" s="17" cm="1">
        <f t="array" aca="1" ref="Z91" ca="1">IF(R91&lt;&gt;"",IF(R91=1,_xll.RiskPert(Variables!J$21,Variables!K$21,Variables!L$21),0),"")</f>
        <v>0</v>
      </c>
      <c r="AA91" s="1">
        <f t="shared" ca="1" si="13"/>
        <v>7798.624129941908</v>
      </c>
      <c r="AB91" s="1" cm="1">
        <f t="array" aca="1" ref="AB91" ca="1">IF(R91&lt;&gt;"",_xll.RiskUniform(Variables!J$23,Variables!L$23),"")</f>
        <v>20.756444643502377</v>
      </c>
      <c r="AC91" s="18">
        <f t="shared" ca="1" si="14"/>
        <v>7819.3805745854106</v>
      </c>
      <c r="AD91" s="24">
        <f ca="1">IF(R91&lt;&gt;"",IF(AC91&lt;Variables!D$9,AC91-C91,0),"")</f>
        <v>1090.8975362094743</v>
      </c>
      <c r="AE91" s="26">
        <f ca="1">IF(R91&lt;&gt;"",IF(AC91&lt;Variables!D$9,D91,0),"")</f>
        <v>216.68962173963064</v>
      </c>
      <c r="AF91" s="26">
        <f ca="1">IF(R91&lt;&gt;"",IF(AC91&lt;Variables!D$9,I91,0),"")</f>
        <v>0</v>
      </c>
      <c r="AG91" s="26">
        <f ca="1">IF(R91&lt;&gt;"",IF(AC91&lt;Variables!D$9,M91,0),"")</f>
        <v>169.14907879729162</v>
      </c>
      <c r="AH91" s="26">
        <f ca="1">IF(R91&lt;&gt;"",IF(AC91&lt;Variables!D$9,S91,0),"")</f>
        <v>163.04750327406146</v>
      </c>
      <c r="AI91" s="26">
        <f ca="1">IF(R91&lt;&gt;"",IF(AC91&lt;Variables!D$9,Y91,0),"")</f>
        <v>220.33308362800653</v>
      </c>
      <c r="AJ91" s="26">
        <f t="shared" ca="1" si="15"/>
        <v>769.21928743899025</v>
      </c>
      <c r="AK91" s="26">
        <f t="shared" ca="1" si="16"/>
        <v>18.181625603491238</v>
      </c>
      <c r="AL91" s="26">
        <f t="shared" ca="1" si="17"/>
        <v>1</v>
      </c>
      <c r="AM91" s="4">
        <f ca="1">IF(AND(R91&lt;"",AC91&lt;Variables!D$9),AC91/(7*24*60),"")</f>
        <v>0.7757321998596638</v>
      </c>
      <c r="AN91" s="11">
        <f t="shared" ca="1" si="18"/>
        <v>1</v>
      </c>
      <c r="AO91" s="24" cm="1">
        <f t="array" aca="1" ref="AO91" ca="1">IF(R91&lt;&gt;"",_xll.RiskBinomial(1,Variables!D$16/100),0)</f>
        <v>0</v>
      </c>
    </row>
    <row r="92" spans="1:41" x14ac:dyDescent="0.35">
      <c r="A92" s="12">
        <v>63</v>
      </c>
      <c r="B92" s="17" cm="1">
        <f t="array" aca="1" ref="B92" ca="1">_xll.RiskExpon(Variables!M$8)</f>
        <v>206.26687817577331</v>
      </c>
      <c r="C92" s="18">
        <f t="shared" ca="1" si="0"/>
        <v>6934.7499165517092</v>
      </c>
      <c r="D92" s="22">
        <f t="shared" ca="1" si="1"/>
        <v>123.16947609120598</v>
      </c>
      <c r="E92" s="17" cm="1">
        <f t="array" aca="1" ref="E92" ca="1">_xll.RiskPert(Variables!J$10,Variables!K$10,Variables!L$10)</f>
        <v>51.851042669208042</v>
      </c>
      <c r="F92" s="1">
        <f t="shared" ca="1" si="2"/>
        <v>7057.9193926429152</v>
      </c>
      <c r="G92" s="1" cm="1">
        <f t="array" aca="1" ref="G92" ca="1">_xll.RiskUniform(Variables!J$12,Variables!L$12)</f>
        <v>53.426127932150401</v>
      </c>
      <c r="H92" s="18">
        <f t="shared" ca="1" si="3"/>
        <v>7111.3455205750661</v>
      </c>
      <c r="I92" s="22">
        <f t="shared" ca="1" si="4"/>
        <v>0</v>
      </c>
      <c r="J92" s="17">
        <f t="shared" ca="1" si="5"/>
        <v>7111.3455205750661</v>
      </c>
      <c r="K92" s="1" cm="1">
        <f t="array" aca="1" ref="K92" ca="1">_xll.RiskWeibull(Variables!J$14,Variables!K$14)</f>
        <v>107.33171711738656</v>
      </c>
      <c r="L92" s="18">
        <f t="shared" ca="1" si="6"/>
        <v>7218.6772376924528</v>
      </c>
      <c r="M92" s="22">
        <f t="shared" ca="1" si="7"/>
        <v>47.702170622304038</v>
      </c>
      <c r="N92" s="17" cm="1">
        <f t="array" aca="1" ref="N92" ca="1">_xll.RiskGamma(_xll.RiskSimtable(Variables!J$16:J$17),1/Variables!L$16)</f>
        <v>47.702170622303903</v>
      </c>
      <c r="O92" s="1">
        <f t="shared" ca="1" si="8"/>
        <v>7266.3794083147568</v>
      </c>
      <c r="P92" s="1" cm="1">
        <f t="array" aca="1" ref="P92" ca="1">_xll.RiskUniform(Variables!J$19,Variables!L$19)</f>
        <v>22.462646338138363</v>
      </c>
      <c r="Q92" s="18">
        <f t="shared" ca="1" si="9"/>
        <v>7288.8420546528951</v>
      </c>
      <c r="R92" s="17" cm="1">
        <f t="array" aca="1" ref="R92" ca="1">IF(A92&lt;=(FLOOR(INT(Variables!D$10) / _xll.RiskSimtable(Variables!D$13:D$14), 1)*_xll.RiskSimtable(Variables!D$13:D$14)),IF(R91=_xll.RiskSimtable(Variables!D$13:D$14),1,R91+1),"")</f>
        <v>7</v>
      </c>
      <c r="S92" s="22">
        <f t="shared" ca="1" si="10"/>
        <v>169.4489916610064</v>
      </c>
      <c r="T92" s="1">
        <f t="shared" ca="1" si="11"/>
        <v>7288.8420546528951</v>
      </c>
      <c r="U92" s="1" cm="1">
        <f t="array" aca="1" ref="U92" ca="1">IF(R92&lt;&gt;"",INDEX(T92:T199, MATCH(_xll.RiskSimtable(Variables!D$13:D$14),R92:R199,0))-T92,"")</f>
        <v>169.4489916610064</v>
      </c>
      <c r="V92" s="1" cm="1">
        <f t="array" aca="1" ref="V92" ca="1">IF(R92&lt;&gt;"",IF(MOD(R92,_xll.RiskSimtable(Variables!D$13:D$14))=0,Variables!D$15,0),"")</f>
        <v>0</v>
      </c>
      <c r="W92" s="1" cm="1">
        <f t="array" aca="1" ref="W92" ca="1">IF(R92&lt;&gt;"",IF(R92=_xll.RiskSimtable(Variables!D$13:D$14),T92+V92,0),"")</f>
        <v>0</v>
      </c>
      <c r="X92" s="18" cm="1">
        <f t="array" aca="1" ref="X92" ca="1">IF(R92&lt;&gt;"",INDEX(W92:W191,MATCH(_xll.RiskSimtable(Variables!D$13:D$14),R92:R191,0)),"")</f>
        <v>7578.2910463139015</v>
      </c>
      <c r="Y92" s="22">
        <f t="shared" ca="1" si="12"/>
        <v>241.08952827150915</v>
      </c>
      <c r="Z92" s="17" cm="1">
        <f t="array" aca="1" ref="Z92" ca="1">IF(R92&lt;&gt;"",IF(R92=1,_xll.RiskPert(Variables!J$21,Variables!K$21,Variables!L$21),0),"")</f>
        <v>0</v>
      </c>
      <c r="AA92" s="1">
        <f t="shared" ca="1" si="13"/>
        <v>7819.3805745854106</v>
      </c>
      <c r="AB92" s="1" cm="1">
        <f t="array" aca="1" ref="AB92" ca="1">IF(R92&lt;&gt;"",_xll.RiskUniform(Variables!J$23,Variables!L$23),"")</f>
        <v>23.144456269468414</v>
      </c>
      <c r="AC92" s="18">
        <f t="shared" ca="1" si="14"/>
        <v>7842.5250308548793</v>
      </c>
      <c r="AD92" s="24">
        <f ca="1">IF(R92&lt;&gt;"",IF(AC92&lt;Variables!D$9,AC92-C92,0),"")</f>
        <v>907.77511430317008</v>
      </c>
      <c r="AE92" s="26">
        <f ca="1">IF(R92&lt;&gt;"",IF(AC92&lt;Variables!D$9,D92,0),"")</f>
        <v>123.16947609120598</v>
      </c>
      <c r="AF92" s="26">
        <f ca="1">IF(R92&lt;&gt;"",IF(AC92&lt;Variables!D$9,I92,0),"")</f>
        <v>0</v>
      </c>
      <c r="AG92" s="26">
        <f ca="1">IF(R92&lt;&gt;"",IF(AC92&lt;Variables!D$9,M92,0),"")</f>
        <v>47.702170622304038</v>
      </c>
      <c r="AH92" s="26">
        <f ca="1">IF(R92&lt;&gt;"",IF(AC92&lt;Variables!D$9,S92,0),"")</f>
        <v>169.4489916610064</v>
      </c>
      <c r="AI92" s="26">
        <f ca="1">IF(R92&lt;&gt;"",IF(AC92&lt;Variables!D$9,Y92,0),"")</f>
        <v>241.08952827150915</v>
      </c>
      <c r="AJ92" s="26">
        <f t="shared" ca="1" si="15"/>
        <v>581.41016664602557</v>
      </c>
      <c r="AK92" s="26">
        <f t="shared" ca="1" si="16"/>
        <v>15.129585238386168</v>
      </c>
      <c r="AL92" s="26">
        <f t="shared" ca="1" si="17"/>
        <v>1</v>
      </c>
      <c r="AM92" s="4">
        <f ca="1">IF(AND(R92&lt;"",AC92&lt;Variables!D$9),AC92/(7*24*60),"")</f>
        <v>0.77802827687052378</v>
      </c>
      <c r="AN92" s="11">
        <f t="shared" ca="1" si="18"/>
        <v>1</v>
      </c>
      <c r="AO92" s="24" cm="1">
        <f t="array" aca="1" ref="AO92" ca="1">IF(R92&lt;&gt;"",_xll.RiskBinomial(1,Variables!D$16/100),0)</f>
        <v>0</v>
      </c>
    </row>
    <row r="93" spans="1:41" x14ac:dyDescent="0.35">
      <c r="A93" s="12">
        <v>64</v>
      </c>
      <c r="B93" s="17" cm="1">
        <f t="array" aca="1" ref="B93" ca="1">_xll.RiskExpon(Variables!M$8)</f>
        <v>59.250786061091787</v>
      </c>
      <c r="C93" s="18">
        <f t="shared" ca="1" si="0"/>
        <v>6994.0007026128014</v>
      </c>
      <c r="D93" s="22">
        <f t="shared" ca="1" si="1"/>
        <v>172.46772235897697</v>
      </c>
      <c r="E93" s="17" cm="1">
        <f t="array" aca="1" ref="E93" ca="1">_xll.RiskPert(Variables!J$10,Variables!K$10,Variables!L$10)</f>
        <v>55.122904396711917</v>
      </c>
      <c r="F93" s="1">
        <f t="shared" ca="1" si="2"/>
        <v>7166.4684249717784</v>
      </c>
      <c r="G93" s="1" cm="1">
        <f t="array" aca="1" ref="G93" ca="1">_xll.RiskUniform(Variables!J$12,Variables!L$12)</f>
        <v>63.181700435046295</v>
      </c>
      <c r="H93" s="18">
        <f t="shared" ca="1" si="3"/>
        <v>7229.6501254068244</v>
      </c>
      <c r="I93" s="22">
        <f t="shared" ca="1" si="4"/>
        <v>0</v>
      </c>
      <c r="J93" s="17">
        <f t="shared" ca="1" si="5"/>
        <v>7229.6501254068244</v>
      </c>
      <c r="K93" s="1" cm="1">
        <f t="array" aca="1" ref="K93" ca="1">_xll.RiskWeibull(Variables!J$14,Variables!K$14)</f>
        <v>86.352966612279261</v>
      </c>
      <c r="L93" s="18">
        <f t="shared" ca="1" si="6"/>
        <v>7316.0030920191039</v>
      </c>
      <c r="M93" s="22">
        <f t="shared" ca="1" si="7"/>
        <v>124.46136936416042</v>
      </c>
      <c r="N93" s="17" cm="1">
        <f t="array" aca="1" ref="N93" ca="1">_xll.RiskGamma(_xll.RiskSimtable(Variables!J$16:J$17),1/Variables!L$16)</f>
        <v>124.46136936416063</v>
      </c>
      <c r="O93" s="1">
        <f t="shared" ca="1" si="8"/>
        <v>7440.4644613832643</v>
      </c>
      <c r="P93" s="1" cm="1">
        <f t="array" aca="1" ref="P93" ca="1">_xll.RiskUniform(Variables!J$19,Variables!L$19)</f>
        <v>17.826584930637445</v>
      </c>
      <c r="Q93" s="18">
        <f t="shared" ca="1" si="9"/>
        <v>7458.2910463139015</v>
      </c>
      <c r="R93" s="17" cm="1">
        <f t="array" aca="1" ref="R93" ca="1">IF(A93&lt;=(FLOOR(INT(Variables!D$10) / _xll.RiskSimtable(Variables!D$13:D$14), 1)*_xll.RiskSimtable(Variables!D$13:D$14)),IF(R92=_xll.RiskSimtable(Variables!D$13:D$14),1,R92+1),"")</f>
        <v>8</v>
      </c>
      <c r="S93" s="22">
        <f t="shared" ca="1" si="10"/>
        <v>0</v>
      </c>
      <c r="T93" s="1">
        <f t="shared" ca="1" si="11"/>
        <v>7458.2910463139015</v>
      </c>
      <c r="U93" s="1" cm="1">
        <f t="array" aca="1" ref="U93" ca="1">IF(R93&lt;&gt;"",INDEX(T93:T200, MATCH(_xll.RiskSimtable(Variables!D$13:D$14),R93:R200,0))-T93,"")</f>
        <v>0</v>
      </c>
      <c r="V93" s="1" cm="1">
        <f t="array" aca="1" ref="V93" ca="1">IF(R93&lt;&gt;"",IF(MOD(R93,_xll.RiskSimtable(Variables!D$13:D$14))=0,Variables!D$15,0),"")</f>
        <v>120</v>
      </c>
      <c r="W93" s="1" cm="1">
        <f t="array" aca="1" ref="W93" ca="1">IF(R93&lt;&gt;"",IF(R93=_xll.RiskSimtable(Variables!D$13:D$14),T93+V93,0),"")</f>
        <v>7578.2910463139015</v>
      </c>
      <c r="X93" s="18" cm="1">
        <f t="array" aca="1" ref="X93" ca="1">IF(R93&lt;&gt;"",INDEX(W93:W192,MATCH(_xll.RiskSimtable(Variables!D$13:D$14),R93:R192,0)),"")</f>
        <v>7578.2910463139015</v>
      </c>
      <c r="Y93" s="22">
        <f t="shared" ca="1" si="12"/>
        <v>264.23398454097787</v>
      </c>
      <c r="Z93" s="17" cm="1">
        <f t="array" aca="1" ref="Z93" ca="1">IF(R93&lt;&gt;"",IF(R93=1,_xll.RiskPert(Variables!J$21,Variables!K$21,Variables!L$21),0),"")</f>
        <v>0</v>
      </c>
      <c r="AA93" s="1">
        <f t="shared" ca="1" si="13"/>
        <v>7842.5250308548793</v>
      </c>
      <c r="AB93" s="1" cm="1">
        <f t="array" aca="1" ref="AB93" ca="1">IF(R93&lt;&gt;"",_xll.RiskUniform(Variables!J$23,Variables!L$23),"")</f>
        <v>28.417642515215174</v>
      </c>
      <c r="AC93" s="18">
        <f t="shared" ca="1" si="14"/>
        <v>7870.9426733700948</v>
      </c>
      <c r="AD93" s="24">
        <f ca="1">IF(R93&lt;&gt;"",IF(AC93&lt;Variables!D$9,AC93-C93,0),"")</f>
        <v>876.94197075729335</v>
      </c>
      <c r="AE93" s="26">
        <f ca="1">IF(R93&lt;&gt;"",IF(AC93&lt;Variables!D$9,D93,0),"")</f>
        <v>172.46772235897697</v>
      </c>
      <c r="AF93" s="26">
        <f ca="1">IF(R93&lt;&gt;"",IF(AC93&lt;Variables!D$9,I93,0),"")</f>
        <v>0</v>
      </c>
      <c r="AG93" s="26">
        <f ca="1">IF(R93&lt;&gt;"",IF(AC93&lt;Variables!D$9,M93,0),"")</f>
        <v>124.46136936416042</v>
      </c>
      <c r="AH93" s="26">
        <f ca="1">IF(R93&lt;&gt;"",IF(AC93&lt;Variables!D$9,S93,0),"")</f>
        <v>0</v>
      </c>
      <c r="AI93" s="26">
        <f ca="1">IF(R93&lt;&gt;"",IF(AC93&lt;Variables!D$9,Y93,0),"")</f>
        <v>264.23398454097787</v>
      </c>
      <c r="AJ93" s="26">
        <f t="shared" ca="1" si="15"/>
        <v>561.16307626411526</v>
      </c>
      <c r="AK93" s="26">
        <f t="shared" ca="1" si="16"/>
        <v>14.615699512621555</v>
      </c>
      <c r="AL93" s="26">
        <f t="shared" ca="1" si="17"/>
        <v>1</v>
      </c>
      <c r="AM93" s="4">
        <f ca="1">IF(AND(R93&lt;"",AC93&lt;Variables!D$9),AC93/(7*24*60),"")</f>
        <v>0.78084748743750942</v>
      </c>
      <c r="AN93" s="11">
        <f t="shared" ca="1" si="18"/>
        <v>1</v>
      </c>
      <c r="AO93" s="24" cm="1">
        <f t="array" aca="1" ref="AO93" ca="1">IF(R93&lt;&gt;"",_xll.RiskBinomial(1,Variables!D$16/100),0)</f>
        <v>0</v>
      </c>
    </row>
    <row r="94" spans="1:41" x14ac:dyDescent="0.35">
      <c r="A94" s="12">
        <v>65</v>
      </c>
      <c r="B94" s="17" cm="1">
        <f t="array" aca="1" ref="B94" ca="1">_xll.RiskExpon(Variables!M$8)</f>
        <v>77.094688120604246</v>
      </c>
      <c r="C94" s="18">
        <f t="shared" ca="1" si="0"/>
        <v>7071.095390733406</v>
      </c>
      <c r="D94" s="22">
        <f t="shared" ca="1" si="1"/>
        <v>213.51828028565615</v>
      </c>
      <c r="E94" s="17" cm="1">
        <f t="array" aca="1" ref="E94" ca="1">_xll.RiskPert(Variables!J$10,Variables!K$10,Variables!L$10)</f>
        <v>54.963545612237681</v>
      </c>
      <c r="F94" s="1">
        <f t="shared" ca="1" si="2"/>
        <v>7284.6136710190622</v>
      </c>
      <c r="G94" s="1" cm="1">
        <f t="array" aca="1" ref="G94" ca="1">_xll.RiskUniform(Variables!J$12,Variables!L$12)</f>
        <v>59.29435609125192</v>
      </c>
      <c r="H94" s="18">
        <f t="shared" ca="1" si="3"/>
        <v>7343.9080271103139</v>
      </c>
      <c r="I94" s="22">
        <f t="shared" ca="1" si="4"/>
        <v>0</v>
      </c>
      <c r="J94" s="17">
        <f t="shared" ca="1" si="5"/>
        <v>7343.9080271103139</v>
      </c>
      <c r="K94" s="1" cm="1">
        <f t="array" aca="1" ref="K94" ca="1">_xll.RiskWeibull(Variables!J$14,Variables!K$14)</f>
        <v>108.88214053466729</v>
      </c>
      <c r="L94" s="18">
        <f t="shared" ca="1" si="6"/>
        <v>7452.790167644981</v>
      </c>
      <c r="M94" s="22">
        <f t="shared" ca="1" si="7"/>
        <v>28.310549389344487</v>
      </c>
      <c r="N94" s="17" cm="1">
        <f t="array" aca="1" ref="N94" ca="1">_xll.RiskGamma(_xll.RiskSimtable(Variables!J$16:J$17),1/Variables!L$16)</f>
        <v>28.310549389344803</v>
      </c>
      <c r="O94" s="1">
        <f t="shared" ca="1" si="8"/>
        <v>7481.1007170343255</v>
      </c>
      <c r="P94" s="1" cm="1">
        <f t="array" aca="1" ref="P94" ca="1">_xll.RiskUniform(Variables!J$19,Variables!L$19)</f>
        <v>18.374894634790891</v>
      </c>
      <c r="Q94" s="18">
        <f t="shared" ca="1" si="9"/>
        <v>7499.475611669116</v>
      </c>
      <c r="R94" s="17" cm="1">
        <f t="array" aca="1" ref="R94" ca="1">IF(A94&lt;=(FLOOR(INT(Variables!D$10) / _xll.RiskSimtable(Variables!D$13:D$14), 1)*_xll.RiskSimtable(Variables!D$13:D$14)),IF(R93=_xll.RiskSimtable(Variables!D$13:D$14),1,R93+1),"")</f>
        <v>1</v>
      </c>
      <c r="S94" s="22">
        <f t="shared" ca="1" si="10"/>
        <v>1003.3281610295862</v>
      </c>
      <c r="T94" s="1">
        <f t="shared" ca="1" si="11"/>
        <v>7578.2910463139015</v>
      </c>
      <c r="U94" s="1" cm="1">
        <f t="array" aca="1" ref="U94" ca="1">IF(R94&lt;&gt;"",INDEX(T94:T201, MATCH(_xll.RiskSimtable(Variables!D$13:D$14),R94:R201,0))-T94,"")</f>
        <v>924.51272638480077</v>
      </c>
      <c r="V94" s="1" cm="1">
        <f t="array" aca="1" ref="V94" ca="1">IF(R94&lt;&gt;"",IF(MOD(R94,_xll.RiskSimtable(Variables!D$13:D$14))=0,Variables!D$15,0),"")</f>
        <v>0</v>
      </c>
      <c r="W94" s="1" cm="1">
        <f t="array" aca="1" ref="W94" ca="1">IF(R94&lt;&gt;"",IF(R94=_xll.RiskSimtable(Variables!D$13:D$14),T94+V94,0),"")</f>
        <v>0</v>
      </c>
      <c r="X94" s="18" cm="1">
        <f t="array" aca="1" ref="X94" ca="1">IF(R94&lt;&gt;"",INDEX(W94:W193,MATCH(_xll.RiskSimtable(Variables!D$13:D$14),R94:R193,0)),"")</f>
        <v>8622.8037726987022</v>
      </c>
      <c r="Y94" s="22">
        <f t="shared" ca="1" si="12"/>
        <v>105.64750045925575</v>
      </c>
      <c r="Z94" s="17" cm="1">
        <f t="array" aca="1" ref="Z94" ca="1">IF(R94&lt;&gt;"",IF(R94=1,_xll.RiskPert(Variables!J$21,Variables!K$21,Variables!L$21),0),"")</f>
        <v>105.64750045925604</v>
      </c>
      <c r="AA94" s="1">
        <f t="shared" ca="1" si="13"/>
        <v>8728.451273157958</v>
      </c>
      <c r="AB94" s="1" cm="1">
        <f t="array" aca="1" ref="AB94" ca="1">IF(R94&lt;&gt;"",_xll.RiskUniform(Variables!J$23,Variables!L$23),"")</f>
        <v>28.9167600821958</v>
      </c>
      <c r="AC94" s="18">
        <f t="shared" ca="1" si="14"/>
        <v>8757.3680332401545</v>
      </c>
      <c r="AD94" s="24">
        <f ca="1">IF(R94&lt;&gt;"",IF(AC94&lt;Variables!D$9,AC94-C94,0),"")</f>
        <v>1686.2726425067485</v>
      </c>
      <c r="AE94" s="26">
        <f ca="1">IF(R94&lt;&gt;"",IF(AC94&lt;Variables!D$9,D94,0),"")</f>
        <v>213.51828028565615</v>
      </c>
      <c r="AF94" s="26">
        <f ca="1">IF(R94&lt;&gt;"",IF(AC94&lt;Variables!D$9,I94,0),"")</f>
        <v>0</v>
      </c>
      <c r="AG94" s="26">
        <f ca="1">IF(R94&lt;&gt;"",IF(AC94&lt;Variables!D$9,M94,0),"")</f>
        <v>28.310549389344487</v>
      </c>
      <c r="AH94" s="26">
        <f ca="1">IF(R94&lt;&gt;"",IF(AC94&lt;Variables!D$9,S94,0),"")</f>
        <v>1003.3281610295862</v>
      </c>
      <c r="AI94" s="26">
        <f ca="1">IF(R94&lt;&gt;"",IF(AC94&lt;Variables!D$9,Y94,0),"")</f>
        <v>105.64750045925575</v>
      </c>
      <c r="AJ94" s="26">
        <f t="shared" ca="1" si="15"/>
        <v>1350.8044911638426</v>
      </c>
      <c r="AK94" s="26">
        <f t="shared" ca="1" si="16"/>
        <v>28.104544041779143</v>
      </c>
      <c r="AL94" s="26">
        <f t="shared" ca="1" si="17"/>
        <v>0</v>
      </c>
      <c r="AM94" s="4">
        <f ca="1">IF(AND(R94&lt;"",AC94&lt;Variables!D$9),AC94/(7*24*60),"")</f>
        <v>0.8687865112341423</v>
      </c>
      <c r="AN94" s="11">
        <f t="shared" ca="1" si="18"/>
        <v>1</v>
      </c>
      <c r="AO94" s="24" cm="1">
        <f t="array" aca="1" ref="AO94" ca="1">IF(R94&lt;&gt;"",_xll.RiskBinomial(1,Variables!D$16/100),0)</f>
        <v>0</v>
      </c>
    </row>
    <row r="95" spans="1:41" x14ac:dyDescent="0.35">
      <c r="A95" s="12">
        <v>66</v>
      </c>
      <c r="B95" s="17" cm="1">
        <f t="array" aca="1" ref="B95" ca="1">_xll.RiskExpon(Variables!M$8)</f>
        <v>13.139330689334516</v>
      </c>
      <c r="C95" s="18">
        <f t="shared" ref="C95:C129" ca="1" si="19">B95+C94</f>
        <v>7084.2347214227402</v>
      </c>
      <c r="D95" s="22">
        <f t="shared" ref="D95:D129" ca="1" si="20">F95-C95</f>
        <v>310.10783544207879</v>
      </c>
      <c r="E95" s="17" cm="1">
        <f t="array" aca="1" ref="E95" ca="1">_xll.RiskPert(Variables!J$10,Variables!K$10,Variables!L$10)</f>
        <v>50.434529754505249</v>
      </c>
      <c r="F95" s="1">
        <f t="shared" ref="F95:F129" ca="1" si="21">MAX(H94,C95)+E95</f>
        <v>7394.342556864819</v>
      </c>
      <c r="G95" s="1" cm="1">
        <f t="array" aca="1" ref="G95" ca="1">_xll.RiskUniform(Variables!J$12,Variables!L$12)</f>
        <v>55.875954259442835</v>
      </c>
      <c r="H95" s="18">
        <f t="shared" ref="H95:H129" ca="1" si="22">F95+G95</f>
        <v>7450.2185111242616</v>
      </c>
      <c r="I95" s="22">
        <f t="shared" ref="I95:I129" ca="1" si="23">J95-H95</f>
        <v>0</v>
      </c>
      <c r="J95" s="17">
        <f t="shared" ref="J95:J129" ca="1" si="24">H95</f>
        <v>7450.2185111242616</v>
      </c>
      <c r="K95" s="1" cm="1">
        <f t="array" aca="1" ref="K95" ca="1">_xll.RiskWeibull(Variables!J$14,Variables!K$14)</f>
        <v>108.32477544054868</v>
      </c>
      <c r="L95" s="18">
        <f t="shared" ref="L95:L129" ca="1" si="25">J95+K95</f>
        <v>7558.5432865648099</v>
      </c>
      <c r="M95" s="22">
        <f t="shared" ref="M95:M129" ca="1" si="26">O95-L95</f>
        <v>90.455309029211094</v>
      </c>
      <c r="N95" s="17" cm="1">
        <f t="array" aca="1" ref="N95" ca="1">_xll.RiskGamma(_xll.RiskSimtable(Variables!J$16:J$17),1/Variables!L$16)</f>
        <v>90.455309029211463</v>
      </c>
      <c r="O95" s="1">
        <f t="shared" ref="O95:O129" ca="1" si="27">L95+N95</f>
        <v>7648.998595594021</v>
      </c>
      <c r="P95" s="1" cm="1">
        <f t="array" aca="1" ref="P95" ca="1">_xll.RiskUniform(Variables!J$19,Variables!L$19)</f>
        <v>19.608701949103732</v>
      </c>
      <c r="Q95" s="18">
        <f t="shared" ref="Q95:Q129" ca="1" si="28">O95+P95</f>
        <v>7668.6072975431243</v>
      </c>
      <c r="R95" s="17" cm="1">
        <f t="array" aca="1" ref="R95" ca="1">IF(A95&lt;=(FLOOR(INT(Variables!D$10) / _xll.RiskSimtable(Variables!D$13:D$14), 1)*_xll.RiskSimtable(Variables!D$13:D$14)),IF(R94=_xll.RiskSimtable(Variables!D$13:D$14),1,R94+1),"")</f>
        <v>2</v>
      </c>
      <c r="S95" s="22">
        <f t="shared" ref="S95:S129" ca="1" si="29">IF(R95&lt;&gt;"",T95-Q95+U95,"")</f>
        <v>834.1964751555779</v>
      </c>
      <c r="T95" s="1">
        <f t="shared" ref="T95:T129" ca="1" si="30">IF(R95&lt;&gt;"",IF(R95=1,MAX(W94,Q95),Q95),"")</f>
        <v>7668.6072975431243</v>
      </c>
      <c r="U95" s="1" cm="1">
        <f t="array" aca="1" ref="U95" ca="1">IF(R95&lt;&gt;"",INDEX(T95:T202, MATCH(_xll.RiskSimtable(Variables!D$13:D$14),R95:R202,0))-T95,"")</f>
        <v>834.1964751555779</v>
      </c>
      <c r="V95" s="1" cm="1">
        <f t="array" aca="1" ref="V95" ca="1">IF(R95&lt;&gt;"",IF(MOD(R95,_xll.RiskSimtable(Variables!D$13:D$14))=0,Variables!D$15,0),"")</f>
        <v>0</v>
      </c>
      <c r="W95" s="1" cm="1">
        <f t="array" aca="1" ref="W95" ca="1">IF(R95&lt;&gt;"",IF(R95=_xll.RiskSimtable(Variables!D$13:D$14),T95+V95,0),"")</f>
        <v>0</v>
      </c>
      <c r="X95" s="18" cm="1">
        <f t="array" aca="1" ref="X95" ca="1">IF(R95&lt;&gt;"",INDEX(W95:W194,MATCH(_xll.RiskSimtable(Variables!D$13:D$14),R95:R194,0)),"")</f>
        <v>8622.8037726987022</v>
      </c>
      <c r="Y95" s="22">
        <f t="shared" ref="Y95:Y129" ca="1" si="31">IF(R95&lt;&gt;"",AA95-X95,"")</f>
        <v>134.56426054145231</v>
      </c>
      <c r="Z95" s="17" cm="1">
        <f t="array" aca="1" ref="Z95" ca="1">IF(R95&lt;&gt;"",IF(R95=1,_xll.RiskPert(Variables!J$21,Variables!K$21,Variables!L$21),0),"")</f>
        <v>0</v>
      </c>
      <c r="AA95" s="1">
        <f t="shared" ref="AA95:AA129" ca="1" si="32">IF(R95&lt;&gt;"",IF(X95&lt;&gt;0,MAX(AC94,X95)+Z95,0),"")</f>
        <v>8757.3680332401545</v>
      </c>
      <c r="AB95" s="1" cm="1">
        <f t="array" aca="1" ref="AB95" ca="1">IF(R95&lt;&gt;"",_xll.RiskUniform(Variables!J$23,Variables!L$23),"")</f>
        <v>22.963073252646353</v>
      </c>
      <c r="AC95" s="18">
        <f t="shared" ref="AC95:AC129" ca="1" si="33">IF(R95&lt;&gt;"",IF(AA95&lt;&gt;0,AA95+AB95,0),"")</f>
        <v>8780.3311064928002</v>
      </c>
      <c r="AD95" s="24">
        <f ca="1">IF(R95&lt;&gt;"",IF(AC95&lt;Variables!D$9,AC95-C95,0),"")</f>
        <v>1696.09638507006</v>
      </c>
      <c r="AE95" s="26">
        <f ca="1">IF(R95&lt;&gt;"",IF(AC95&lt;Variables!D$9,D95,0),"")</f>
        <v>310.10783544207879</v>
      </c>
      <c r="AF95" s="26">
        <f ca="1">IF(R95&lt;&gt;"",IF(AC95&lt;Variables!D$9,I95,0),"")</f>
        <v>0</v>
      </c>
      <c r="AG95" s="26">
        <f ca="1">IF(R95&lt;&gt;"",IF(AC95&lt;Variables!D$9,M95,0),"")</f>
        <v>90.455309029211094</v>
      </c>
      <c r="AH95" s="26">
        <f ca="1">IF(R95&lt;&gt;"",IF(AC95&lt;Variables!D$9,S95,0),"")</f>
        <v>834.1964751555779</v>
      </c>
      <c r="AI95" s="26">
        <f ca="1">IF(R95&lt;&gt;"",IF(AC95&lt;Variables!D$9,Y95,0),"")</f>
        <v>134.56426054145231</v>
      </c>
      <c r="AJ95" s="26">
        <f t="shared" ref="AJ95:AJ129" ca="1" si="34">IF(R95&lt;&gt;"",IF(AD95&lt;&gt;0,SUM(AE95:AI95),0),"")</f>
        <v>1369.3238801683201</v>
      </c>
      <c r="AK95" s="26">
        <f t="shared" ref="AK95:AK129" ca="1" si="35">IF(AND(R95&lt;&gt;"",AD95&lt;&gt;0),AD95/60,0)</f>
        <v>28.268273084501001</v>
      </c>
      <c r="AL95" s="26">
        <f t="shared" ref="AL95:AL129" ca="1" si="36">IF(AND(AK95&lt;=24,AK95&gt;0,R95&lt;&gt;""),1,0)</f>
        <v>0</v>
      </c>
      <c r="AM95" s="4">
        <f ca="1">IF(AND(R95&lt;"",AC95&lt;Variables!D$9),AC95/(7*24*60),"")</f>
        <v>0.87106459389809521</v>
      </c>
      <c r="AN95" s="11">
        <f t="shared" ref="AN95:AN129" ca="1" si="37">IF(R95&lt;&gt;"",IF(AND(AC95/(7*24*60)&lt;=1,AC95/(7*24*60)&gt;0),1,""),"")</f>
        <v>1</v>
      </c>
      <c r="AO95" s="24" cm="1">
        <f t="array" aca="1" ref="AO95" ca="1">IF(R95&lt;&gt;"",_xll.RiskBinomial(1,Variables!D$16/100),0)</f>
        <v>0</v>
      </c>
    </row>
    <row r="96" spans="1:41" x14ac:dyDescent="0.35">
      <c r="A96" s="12">
        <v>67</v>
      </c>
      <c r="B96" s="17" cm="1">
        <f t="array" aca="1" ref="B96" ca="1">_xll.RiskExpon(Variables!M$8)</f>
        <v>31.477475669156956</v>
      </c>
      <c r="C96" s="18">
        <f t="shared" ca="1" si="19"/>
        <v>7115.712197091897</v>
      </c>
      <c r="D96" s="22">
        <f t="shared" ca="1" si="20"/>
        <v>382.1233645913353</v>
      </c>
      <c r="E96" s="17" cm="1">
        <f t="array" aca="1" ref="E96" ca="1">_xll.RiskPert(Variables!J$10,Variables!K$10,Variables!L$10)</f>
        <v>47.617050558970398</v>
      </c>
      <c r="F96" s="1">
        <f t="shared" ca="1" si="21"/>
        <v>7497.8355616832323</v>
      </c>
      <c r="G96" s="1" cm="1">
        <f t="array" aca="1" ref="G96" ca="1">_xll.RiskUniform(Variables!J$12,Variables!L$12)</f>
        <v>56.63953994353205</v>
      </c>
      <c r="H96" s="18">
        <f t="shared" ca="1" si="22"/>
        <v>7554.4751016267646</v>
      </c>
      <c r="I96" s="22">
        <f t="shared" ca="1" si="23"/>
        <v>0</v>
      </c>
      <c r="J96" s="17">
        <f t="shared" ca="1" si="24"/>
        <v>7554.4751016267646</v>
      </c>
      <c r="K96" s="1" cm="1">
        <f t="array" aca="1" ref="K96" ca="1">_xll.RiskWeibull(Variables!J$14,Variables!K$14)</f>
        <v>104.1169234756258</v>
      </c>
      <c r="L96" s="18">
        <f t="shared" ca="1" si="25"/>
        <v>7658.5920251023908</v>
      </c>
      <c r="M96" s="22">
        <f t="shared" ca="1" si="26"/>
        <v>91.966894166170277</v>
      </c>
      <c r="N96" s="17" cm="1">
        <f t="array" aca="1" ref="N96" ca="1">_xll.RiskGamma(_xll.RiskSimtable(Variables!J$16:J$17),1/Variables!L$16)</f>
        <v>91.966894166170448</v>
      </c>
      <c r="O96" s="1">
        <f t="shared" ca="1" si="27"/>
        <v>7750.5589192685611</v>
      </c>
      <c r="P96" s="1" cm="1">
        <f t="array" aca="1" ref="P96" ca="1">_xll.RiskUniform(Variables!J$19,Variables!L$19)</f>
        <v>19.945106289540764</v>
      </c>
      <c r="Q96" s="18">
        <f t="shared" ca="1" si="28"/>
        <v>7770.5040255581016</v>
      </c>
      <c r="R96" s="17" cm="1">
        <f t="array" aca="1" ref="R96" ca="1">IF(A96&lt;=(FLOOR(INT(Variables!D$10) / _xll.RiskSimtable(Variables!D$13:D$14), 1)*_xll.RiskSimtable(Variables!D$13:D$14)),IF(R95=_xll.RiskSimtable(Variables!D$13:D$14),1,R95+1),"")</f>
        <v>3</v>
      </c>
      <c r="S96" s="22">
        <f t="shared" ca="1" si="29"/>
        <v>732.29974714060063</v>
      </c>
      <c r="T96" s="1">
        <f t="shared" ca="1" si="30"/>
        <v>7770.5040255581016</v>
      </c>
      <c r="U96" s="1" cm="1">
        <f t="array" aca="1" ref="U96" ca="1">IF(R96&lt;&gt;"",INDEX(T96:T203, MATCH(_xll.RiskSimtable(Variables!D$13:D$14),R96:R203,0))-T96,"")</f>
        <v>732.29974714060063</v>
      </c>
      <c r="V96" s="1" cm="1">
        <f t="array" aca="1" ref="V96" ca="1">IF(R96&lt;&gt;"",IF(MOD(R96,_xll.RiskSimtable(Variables!D$13:D$14))=0,Variables!D$15,0),"")</f>
        <v>0</v>
      </c>
      <c r="W96" s="1" cm="1">
        <f t="array" aca="1" ref="W96" ca="1">IF(R96&lt;&gt;"",IF(R96=_xll.RiskSimtable(Variables!D$13:D$14),T96+V96,0),"")</f>
        <v>0</v>
      </c>
      <c r="X96" s="18" cm="1">
        <f t="array" aca="1" ref="X96" ca="1">IF(R96&lt;&gt;"",INDEX(W96:W195,MATCH(_xll.RiskSimtable(Variables!D$13:D$14),R96:R195,0)),"")</f>
        <v>8622.8037726987022</v>
      </c>
      <c r="Y96" s="22">
        <f t="shared" ca="1" si="31"/>
        <v>157.52733379409801</v>
      </c>
      <c r="Z96" s="17" cm="1">
        <f t="array" aca="1" ref="Z96" ca="1">IF(R96&lt;&gt;"",IF(R96=1,_xll.RiskPert(Variables!J$21,Variables!K$21,Variables!L$21),0),"")</f>
        <v>0</v>
      </c>
      <c r="AA96" s="1">
        <f t="shared" ca="1" si="32"/>
        <v>8780.3311064928002</v>
      </c>
      <c r="AB96" s="1" cm="1">
        <f t="array" aca="1" ref="AB96" ca="1">IF(R96&lt;&gt;"",_xll.RiskUniform(Variables!J$23,Variables!L$23),"")</f>
        <v>29.941696323364226</v>
      </c>
      <c r="AC96" s="18">
        <f t="shared" ca="1" si="33"/>
        <v>8810.2728028161637</v>
      </c>
      <c r="AD96" s="24">
        <f ca="1">IF(R96&lt;&gt;"",IF(AC96&lt;Variables!D$9,AC96-C96,0),"")</f>
        <v>1694.5606057242667</v>
      </c>
      <c r="AE96" s="26">
        <f ca="1">IF(R96&lt;&gt;"",IF(AC96&lt;Variables!D$9,D96,0),"")</f>
        <v>382.1233645913353</v>
      </c>
      <c r="AF96" s="26">
        <f ca="1">IF(R96&lt;&gt;"",IF(AC96&lt;Variables!D$9,I96,0),"")</f>
        <v>0</v>
      </c>
      <c r="AG96" s="26">
        <f ca="1">IF(R96&lt;&gt;"",IF(AC96&lt;Variables!D$9,M96,0),"")</f>
        <v>91.966894166170277</v>
      </c>
      <c r="AH96" s="26">
        <f ca="1">IF(R96&lt;&gt;"",IF(AC96&lt;Variables!D$9,S96,0),"")</f>
        <v>732.29974714060063</v>
      </c>
      <c r="AI96" s="26">
        <f ca="1">IF(R96&lt;&gt;"",IF(AC96&lt;Variables!D$9,Y96,0),"")</f>
        <v>157.52733379409801</v>
      </c>
      <c r="AJ96" s="26">
        <f t="shared" ca="1" si="34"/>
        <v>1363.9173396922042</v>
      </c>
      <c r="AK96" s="26">
        <f t="shared" ca="1" si="35"/>
        <v>28.24267676207111</v>
      </c>
      <c r="AL96" s="26">
        <f t="shared" ca="1" si="36"/>
        <v>0</v>
      </c>
      <c r="AM96" s="4">
        <f ca="1">IF(AND(R96&lt;"",AC96&lt;Variables!D$9),AC96/(7*24*60),"")</f>
        <v>0.8740350002793813</v>
      </c>
      <c r="AN96" s="11">
        <f t="shared" ca="1" si="37"/>
        <v>1</v>
      </c>
      <c r="AO96" s="24" cm="1">
        <f t="array" aca="1" ref="AO96" ca="1">IF(R96&lt;&gt;"",_xll.RiskBinomial(1,Variables!D$16/100),0)</f>
        <v>0</v>
      </c>
    </row>
    <row r="97" spans="1:41" x14ac:dyDescent="0.35">
      <c r="A97" s="12">
        <v>68</v>
      </c>
      <c r="B97" s="17" cm="1">
        <f t="array" aca="1" ref="B97" ca="1">_xll.RiskExpon(Variables!M$8)</f>
        <v>28.136492847535482</v>
      </c>
      <c r="C97" s="18">
        <f t="shared" ca="1" si="19"/>
        <v>7143.8486899394329</v>
      </c>
      <c r="D97" s="22">
        <f t="shared" ca="1" si="20"/>
        <v>459.60475488067186</v>
      </c>
      <c r="E97" s="17" cm="1">
        <f t="array" aca="1" ref="E97" ca="1">_xll.RiskPert(Variables!J$10,Variables!K$10,Variables!L$10)</f>
        <v>48.978343193339697</v>
      </c>
      <c r="F97" s="1">
        <f t="shared" ca="1" si="21"/>
        <v>7603.4534448201048</v>
      </c>
      <c r="G97" s="1" cm="1">
        <f t="array" aca="1" ref="G97" ca="1">_xll.RiskUniform(Variables!J$12,Variables!L$12)</f>
        <v>52.66690763287481</v>
      </c>
      <c r="H97" s="18">
        <f t="shared" ca="1" si="22"/>
        <v>7656.1203524529792</v>
      </c>
      <c r="I97" s="22">
        <f t="shared" ca="1" si="23"/>
        <v>0</v>
      </c>
      <c r="J97" s="17">
        <f t="shared" ca="1" si="24"/>
        <v>7656.1203524529792</v>
      </c>
      <c r="K97" s="1" cm="1">
        <f t="array" aca="1" ref="K97" ca="1">_xll.RiskWeibull(Variables!J$14,Variables!K$14)</f>
        <v>51.090706244070148</v>
      </c>
      <c r="L97" s="18">
        <f t="shared" ca="1" si="25"/>
        <v>7707.2110586970493</v>
      </c>
      <c r="M97" s="22">
        <f t="shared" ca="1" si="26"/>
        <v>147.55478602342464</v>
      </c>
      <c r="N97" s="17" cm="1">
        <f t="array" aca="1" ref="N97" ca="1">_xll.RiskGamma(_xll.RiskSimtable(Variables!J$16:J$17),1/Variables!L$16)</f>
        <v>147.55478602342464</v>
      </c>
      <c r="O97" s="1">
        <f t="shared" ca="1" si="27"/>
        <v>7854.765844720474</v>
      </c>
      <c r="P97" s="1" cm="1">
        <f t="array" aca="1" ref="P97" ca="1">_xll.RiskUniform(Variables!J$19,Variables!L$19)</f>
        <v>23.114172952218489</v>
      </c>
      <c r="Q97" s="18">
        <f t="shared" ca="1" si="28"/>
        <v>7877.8800176726927</v>
      </c>
      <c r="R97" s="17" cm="1">
        <f t="array" aca="1" ref="R97" ca="1">IF(A97&lt;=(FLOOR(INT(Variables!D$10) / _xll.RiskSimtable(Variables!D$13:D$14), 1)*_xll.RiskSimtable(Variables!D$13:D$14)),IF(R96=_xll.RiskSimtable(Variables!D$13:D$14),1,R96+1),"")</f>
        <v>4</v>
      </c>
      <c r="S97" s="22">
        <f t="shared" ca="1" si="29"/>
        <v>624.92375502600953</v>
      </c>
      <c r="T97" s="1">
        <f t="shared" ca="1" si="30"/>
        <v>7877.8800176726927</v>
      </c>
      <c r="U97" s="1" cm="1">
        <f t="array" aca="1" ref="U97" ca="1">IF(R97&lt;&gt;"",INDEX(T97:T204, MATCH(_xll.RiskSimtable(Variables!D$13:D$14),R97:R204,0))-T97,"")</f>
        <v>624.92375502600953</v>
      </c>
      <c r="V97" s="1" cm="1">
        <f t="array" aca="1" ref="V97" ca="1">IF(R97&lt;&gt;"",IF(MOD(R97,_xll.RiskSimtable(Variables!D$13:D$14))=0,Variables!D$15,0),"")</f>
        <v>0</v>
      </c>
      <c r="W97" s="1" cm="1">
        <f t="array" aca="1" ref="W97" ca="1">IF(R97&lt;&gt;"",IF(R97=_xll.RiskSimtable(Variables!D$13:D$14),T97+V97,0),"")</f>
        <v>0</v>
      </c>
      <c r="X97" s="18" cm="1">
        <f t="array" aca="1" ref="X97" ca="1">IF(R97&lt;&gt;"",INDEX(W97:W196,MATCH(_xll.RiskSimtable(Variables!D$13:D$14),R97:R196,0)),"")</f>
        <v>8622.8037726987022</v>
      </c>
      <c r="Y97" s="22">
        <f t="shared" ca="1" si="31"/>
        <v>187.46903011746144</v>
      </c>
      <c r="Z97" s="17" cm="1">
        <f t="array" aca="1" ref="Z97" ca="1">IF(R97&lt;&gt;"",IF(R97=1,_xll.RiskPert(Variables!J$21,Variables!K$21,Variables!L$21),0),"")</f>
        <v>0</v>
      </c>
      <c r="AA97" s="1">
        <f t="shared" ca="1" si="32"/>
        <v>8810.2728028161637</v>
      </c>
      <c r="AB97" s="1" cm="1">
        <f t="array" aca="1" ref="AB97" ca="1">IF(R97&lt;&gt;"",_xll.RiskUniform(Variables!J$23,Variables!L$23),"")</f>
        <v>28.332239434790559</v>
      </c>
      <c r="AC97" s="18">
        <f t="shared" ca="1" si="33"/>
        <v>8838.6050422509543</v>
      </c>
      <c r="AD97" s="24">
        <f ca="1">IF(R97&lt;&gt;"",IF(AC97&lt;Variables!D$9,AC97-C97,0),"")</f>
        <v>1694.7563523115214</v>
      </c>
      <c r="AE97" s="26">
        <f ca="1">IF(R97&lt;&gt;"",IF(AC97&lt;Variables!D$9,D97,0),"")</f>
        <v>459.60475488067186</v>
      </c>
      <c r="AF97" s="26">
        <f ca="1">IF(R97&lt;&gt;"",IF(AC97&lt;Variables!D$9,I97,0),"")</f>
        <v>0</v>
      </c>
      <c r="AG97" s="26">
        <f ca="1">IF(R97&lt;&gt;"",IF(AC97&lt;Variables!D$9,M97,0),"")</f>
        <v>147.55478602342464</v>
      </c>
      <c r="AH97" s="26">
        <f ca="1">IF(R97&lt;&gt;"",IF(AC97&lt;Variables!D$9,S97,0),"")</f>
        <v>624.92375502600953</v>
      </c>
      <c r="AI97" s="26">
        <f ca="1">IF(R97&lt;&gt;"",IF(AC97&lt;Variables!D$9,Y97,0),"")</f>
        <v>187.46903011746144</v>
      </c>
      <c r="AJ97" s="26">
        <f t="shared" ca="1" si="34"/>
        <v>1419.5523260475675</v>
      </c>
      <c r="AK97" s="26">
        <f t="shared" ca="1" si="35"/>
        <v>28.245939205192023</v>
      </c>
      <c r="AL97" s="26">
        <f t="shared" ca="1" si="36"/>
        <v>0</v>
      </c>
      <c r="AM97" s="4">
        <f ca="1">IF(AND(R97&lt;"",AC97&lt;Variables!D$9),AC97/(7*24*60),"")</f>
        <v>0.87684573831854706</v>
      </c>
      <c r="AN97" s="11">
        <f t="shared" ca="1" si="37"/>
        <v>1</v>
      </c>
      <c r="AO97" s="24" cm="1">
        <f t="array" aca="1" ref="AO97" ca="1">IF(R97&lt;&gt;"",_xll.RiskBinomial(1,Variables!D$16/100),0)</f>
        <v>0</v>
      </c>
    </row>
    <row r="98" spans="1:41" x14ac:dyDescent="0.35">
      <c r="A98" s="12">
        <v>69</v>
      </c>
      <c r="B98" s="17" cm="1">
        <f t="array" aca="1" ref="B98" ca="1">_xll.RiskExpon(Variables!M$8)</f>
        <v>143.22557733428945</v>
      </c>
      <c r="C98" s="18">
        <f t="shared" ca="1" si="19"/>
        <v>7287.0742672737224</v>
      </c>
      <c r="D98" s="22">
        <f t="shared" ca="1" si="20"/>
        <v>420.34207308665009</v>
      </c>
      <c r="E98" s="17" cm="1">
        <f t="array" aca="1" ref="E98" ca="1">_xll.RiskPert(Variables!J$10,Variables!K$10,Variables!L$10)</f>
        <v>51.295987907393418</v>
      </c>
      <c r="F98" s="1">
        <f t="shared" ca="1" si="21"/>
        <v>7707.4163403603725</v>
      </c>
      <c r="G98" s="1" cm="1">
        <f t="array" aca="1" ref="G98" ca="1">_xll.RiskUniform(Variables!J$12,Variables!L$12)</f>
        <v>64.687255229991365</v>
      </c>
      <c r="H98" s="18">
        <f t="shared" ca="1" si="22"/>
        <v>7772.1035955903635</v>
      </c>
      <c r="I98" s="22">
        <f t="shared" ca="1" si="23"/>
        <v>0</v>
      </c>
      <c r="J98" s="17">
        <f t="shared" ca="1" si="24"/>
        <v>7772.1035955903635</v>
      </c>
      <c r="K98" s="1" cm="1">
        <f t="array" aca="1" ref="K98" ca="1">_xll.RiskWeibull(Variables!J$14,Variables!K$14)</f>
        <v>93.493587733121402</v>
      </c>
      <c r="L98" s="18">
        <f t="shared" ca="1" si="25"/>
        <v>7865.5971833234853</v>
      </c>
      <c r="M98" s="22">
        <f t="shared" ca="1" si="26"/>
        <v>42.331838476010489</v>
      </c>
      <c r="N98" s="17" cm="1">
        <f t="array" aca="1" ref="N98" ca="1">_xll.RiskGamma(_xll.RiskSimtable(Variables!J$16:J$17),1/Variables!L$16)</f>
        <v>42.33183847601051</v>
      </c>
      <c r="O98" s="1">
        <f t="shared" ca="1" si="27"/>
        <v>7907.9290217994958</v>
      </c>
      <c r="P98" s="1" cm="1">
        <f t="array" aca="1" ref="P98" ca="1">_xll.RiskUniform(Variables!J$19,Variables!L$19)</f>
        <v>23.713972917076372</v>
      </c>
      <c r="Q98" s="18">
        <f t="shared" ca="1" si="28"/>
        <v>7931.6429947165725</v>
      </c>
      <c r="R98" s="17" cm="1">
        <f t="array" aca="1" ref="R98" ca="1">IF(A98&lt;=(FLOOR(INT(Variables!D$10) / _xll.RiskSimtable(Variables!D$13:D$14), 1)*_xll.RiskSimtable(Variables!D$13:D$14)),IF(R97=_xll.RiskSimtable(Variables!D$13:D$14),1,R97+1),"")</f>
        <v>5</v>
      </c>
      <c r="S98" s="22">
        <f t="shared" ca="1" si="29"/>
        <v>571.16077798212973</v>
      </c>
      <c r="T98" s="1">
        <f t="shared" ca="1" si="30"/>
        <v>7931.6429947165725</v>
      </c>
      <c r="U98" s="1" cm="1">
        <f t="array" aca="1" ref="U98" ca="1">IF(R98&lt;&gt;"",INDEX(T98:T205, MATCH(_xll.RiskSimtable(Variables!D$13:D$14),R98:R205,0))-T98,"")</f>
        <v>571.16077798212973</v>
      </c>
      <c r="V98" s="1" cm="1">
        <f t="array" aca="1" ref="V98" ca="1">IF(R98&lt;&gt;"",IF(MOD(R98,_xll.RiskSimtable(Variables!D$13:D$14))=0,Variables!D$15,0),"")</f>
        <v>0</v>
      </c>
      <c r="W98" s="1" cm="1">
        <f t="array" aca="1" ref="W98" ca="1">IF(R98&lt;&gt;"",IF(R98=_xll.RiskSimtable(Variables!D$13:D$14),T98+V98,0),"")</f>
        <v>0</v>
      </c>
      <c r="X98" s="18" cm="1">
        <f t="array" aca="1" ref="X98" ca="1">IF(R98&lt;&gt;"",INDEX(W98:W197,MATCH(_xll.RiskSimtable(Variables!D$13:D$14),R98:R197,0)),"")</f>
        <v>8622.8037726987022</v>
      </c>
      <c r="Y98" s="22">
        <f t="shared" ca="1" si="31"/>
        <v>215.80126955225205</v>
      </c>
      <c r="Z98" s="17" cm="1">
        <f t="array" aca="1" ref="Z98" ca="1">IF(R98&lt;&gt;"",IF(R98=1,_xll.RiskPert(Variables!J$21,Variables!K$21,Variables!L$21),0),"")</f>
        <v>0</v>
      </c>
      <c r="AA98" s="1">
        <f t="shared" ca="1" si="32"/>
        <v>8838.6050422509543</v>
      </c>
      <c r="AB98" s="1" cm="1">
        <f t="array" aca="1" ref="AB98" ca="1">IF(R98&lt;&gt;"",_xll.RiskUniform(Variables!J$23,Variables!L$23),"")</f>
        <v>27.351789350520935</v>
      </c>
      <c r="AC98" s="18">
        <f t="shared" ca="1" si="33"/>
        <v>8865.9568316014756</v>
      </c>
      <c r="AD98" s="24">
        <f ca="1">IF(R98&lt;&gt;"",IF(AC98&lt;Variables!D$9,AC98-C98,0),"")</f>
        <v>1578.8825643277532</v>
      </c>
      <c r="AE98" s="26">
        <f ca="1">IF(R98&lt;&gt;"",IF(AC98&lt;Variables!D$9,D98,0),"")</f>
        <v>420.34207308665009</v>
      </c>
      <c r="AF98" s="26">
        <f ca="1">IF(R98&lt;&gt;"",IF(AC98&lt;Variables!D$9,I98,0),"")</f>
        <v>0</v>
      </c>
      <c r="AG98" s="26">
        <f ca="1">IF(R98&lt;&gt;"",IF(AC98&lt;Variables!D$9,M98,0),"")</f>
        <v>42.331838476010489</v>
      </c>
      <c r="AH98" s="26">
        <f ca="1">IF(R98&lt;&gt;"",IF(AC98&lt;Variables!D$9,S98,0),"")</f>
        <v>571.16077798212973</v>
      </c>
      <c r="AI98" s="26">
        <f ca="1">IF(R98&lt;&gt;"",IF(AC98&lt;Variables!D$9,Y98,0),"")</f>
        <v>215.80126955225205</v>
      </c>
      <c r="AJ98" s="26">
        <f t="shared" ca="1" si="34"/>
        <v>1249.6359590970424</v>
      </c>
      <c r="AK98" s="26">
        <f t="shared" ca="1" si="35"/>
        <v>26.314709405462555</v>
      </c>
      <c r="AL98" s="26">
        <f t="shared" ca="1" si="36"/>
        <v>0</v>
      </c>
      <c r="AM98" s="4">
        <f ca="1">IF(AND(R98&lt;"",AC98&lt;Variables!D$9),AC98/(7*24*60),"")</f>
        <v>0.87955920948427335</v>
      </c>
      <c r="AN98" s="11">
        <f t="shared" ca="1" si="37"/>
        <v>1</v>
      </c>
      <c r="AO98" s="24" cm="1">
        <f t="array" aca="1" ref="AO98" ca="1">IF(R98&lt;&gt;"",_xll.RiskBinomial(1,Variables!D$16/100),0)</f>
        <v>0</v>
      </c>
    </row>
    <row r="99" spans="1:41" x14ac:dyDescent="0.35">
      <c r="A99" s="12">
        <v>70</v>
      </c>
      <c r="B99" s="17" cm="1">
        <f t="array" aca="1" ref="B99" ca="1">_xll.RiskExpon(Variables!M$8)</f>
        <v>702.83839050186975</v>
      </c>
      <c r="C99" s="18">
        <f t="shared" ca="1" si="19"/>
        <v>7989.9126577755924</v>
      </c>
      <c r="D99" s="22">
        <f t="shared" ca="1" si="20"/>
        <v>44.604874881254545</v>
      </c>
      <c r="E99" s="17" cm="1">
        <f t="array" aca="1" ref="E99" ca="1">_xll.RiskPert(Variables!J$10,Variables!K$10,Variables!L$10)</f>
        <v>44.60487488125429</v>
      </c>
      <c r="F99" s="1">
        <f t="shared" ca="1" si="21"/>
        <v>8034.5175326568469</v>
      </c>
      <c r="G99" s="1" cm="1">
        <f t="array" aca="1" ref="G99" ca="1">_xll.RiskUniform(Variables!J$12,Variables!L$12)</f>
        <v>65.350495712299704</v>
      </c>
      <c r="H99" s="18">
        <f t="shared" ca="1" si="22"/>
        <v>8099.8680283691465</v>
      </c>
      <c r="I99" s="22">
        <f t="shared" ca="1" si="23"/>
        <v>0</v>
      </c>
      <c r="J99" s="17">
        <f t="shared" ca="1" si="24"/>
        <v>8099.8680283691465</v>
      </c>
      <c r="K99" s="1" cm="1">
        <f t="array" aca="1" ref="K99" ca="1">_xll.RiskWeibull(Variables!J$14,Variables!K$14)</f>
        <v>96.572167137539395</v>
      </c>
      <c r="L99" s="18">
        <f t="shared" ca="1" si="25"/>
        <v>8196.440195506686</v>
      </c>
      <c r="M99" s="22">
        <f t="shared" ca="1" si="26"/>
        <v>111.51483987875326</v>
      </c>
      <c r="N99" s="17" cm="1">
        <f t="array" aca="1" ref="N99" ca="1">_xll.RiskGamma(_xll.RiskSimtable(Variables!J$16:J$17),1/Variables!L$16)</f>
        <v>111.5148398787525</v>
      </c>
      <c r="O99" s="1">
        <f t="shared" ca="1" si="27"/>
        <v>8307.9550353854393</v>
      </c>
      <c r="P99" s="1" cm="1">
        <f t="array" aca="1" ref="P99" ca="1">_xll.RiskUniform(Variables!J$19,Variables!L$19)</f>
        <v>22.270321132193246</v>
      </c>
      <c r="Q99" s="18">
        <f t="shared" ca="1" si="28"/>
        <v>8330.2253565176325</v>
      </c>
      <c r="R99" s="17" cm="1">
        <f t="array" aca="1" ref="R99" ca="1">IF(A99&lt;=(FLOOR(INT(Variables!D$10) / _xll.RiskSimtable(Variables!D$13:D$14), 1)*_xll.RiskSimtable(Variables!D$13:D$14)),IF(R98=_xll.RiskSimtable(Variables!D$13:D$14),1,R98+1),"")</f>
        <v>6</v>
      </c>
      <c r="S99" s="22">
        <f t="shared" ca="1" si="29"/>
        <v>172.57841618106977</v>
      </c>
      <c r="T99" s="1">
        <f t="shared" ca="1" si="30"/>
        <v>8330.2253565176325</v>
      </c>
      <c r="U99" s="1" cm="1">
        <f t="array" aca="1" ref="U99" ca="1">IF(R99&lt;&gt;"",INDEX(T99:T206, MATCH(_xll.RiskSimtable(Variables!D$13:D$14),R99:R206,0))-T99,"")</f>
        <v>172.57841618106977</v>
      </c>
      <c r="V99" s="1" cm="1">
        <f t="array" aca="1" ref="V99" ca="1">IF(R99&lt;&gt;"",IF(MOD(R99,_xll.RiskSimtable(Variables!D$13:D$14))=0,Variables!D$15,0),"")</f>
        <v>0</v>
      </c>
      <c r="W99" s="1" cm="1">
        <f t="array" aca="1" ref="W99" ca="1">IF(R99&lt;&gt;"",IF(R99=_xll.RiskSimtable(Variables!D$13:D$14),T99+V99,0),"")</f>
        <v>0</v>
      </c>
      <c r="X99" s="18" cm="1">
        <f t="array" aca="1" ref="X99" ca="1">IF(R99&lt;&gt;"",INDEX(W99:W198,MATCH(_xll.RiskSimtable(Variables!D$13:D$14),R99:R198,0)),"")</f>
        <v>8622.8037726987022</v>
      </c>
      <c r="Y99" s="22">
        <f t="shared" ca="1" si="31"/>
        <v>243.15305890277341</v>
      </c>
      <c r="Z99" s="17" cm="1">
        <f t="array" aca="1" ref="Z99" ca="1">IF(R99&lt;&gt;"",IF(R99=1,_xll.RiskPert(Variables!J$21,Variables!K$21,Variables!L$21),0),"")</f>
        <v>0</v>
      </c>
      <c r="AA99" s="1">
        <f t="shared" ca="1" si="32"/>
        <v>8865.9568316014756</v>
      </c>
      <c r="AB99" s="1" cm="1">
        <f t="array" aca="1" ref="AB99" ca="1">IF(R99&lt;&gt;"",_xll.RiskUniform(Variables!J$23,Variables!L$23),"")</f>
        <v>27.014011608330073</v>
      </c>
      <c r="AC99" s="18">
        <f t="shared" ca="1" si="33"/>
        <v>8892.970843209805</v>
      </c>
      <c r="AD99" s="24">
        <f ca="1">IF(R99&lt;&gt;"",IF(AC99&lt;Variables!D$9,AC99-C99,0),"")</f>
        <v>903.05818543421265</v>
      </c>
      <c r="AE99" s="26">
        <f ca="1">IF(R99&lt;&gt;"",IF(AC99&lt;Variables!D$9,D99,0),"")</f>
        <v>44.604874881254545</v>
      </c>
      <c r="AF99" s="26">
        <f ca="1">IF(R99&lt;&gt;"",IF(AC99&lt;Variables!D$9,I99,0),"")</f>
        <v>0</v>
      </c>
      <c r="AG99" s="26">
        <f ca="1">IF(R99&lt;&gt;"",IF(AC99&lt;Variables!D$9,M99,0),"")</f>
        <v>111.51483987875326</v>
      </c>
      <c r="AH99" s="26">
        <f ca="1">IF(R99&lt;&gt;"",IF(AC99&lt;Variables!D$9,S99,0),"")</f>
        <v>172.57841618106977</v>
      </c>
      <c r="AI99" s="26">
        <f ca="1">IF(R99&lt;&gt;"",IF(AC99&lt;Variables!D$9,Y99,0),"")</f>
        <v>243.15305890277341</v>
      </c>
      <c r="AJ99" s="26">
        <f t="shared" ca="1" si="34"/>
        <v>571.85118984385099</v>
      </c>
      <c r="AK99" s="26">
        <f t="shared" ca="1" si="35"/>
        <v>15.050969757236878</v>
      </c>
      <c r="AL99" s="26">
        <f t="shared" ca="1" si="36"/>
        <v>1</v>
      </c>
      <c r="AM99" s="4">
        <f ca="1">IF(AND(R99&lt;"",AC99&lt;Variables!D$9),AC99/(7*24*60),"")</f>
        <v>0.88223917095335369</v>
      </c>
      <c r="AN99" s="11">
        <f t="shared" ca="1" si="37"/>
        <v>1</v>
      </c>
      <c r="AO99" s="24" cm="1">
        <f t="array" aca="1" ref="AO99" ca="1">IF(R99&lt;&gt;"",_xll.RiskBinomial(1,Variables!D$16/100),0)</f>
        <v>0</v>
      </c>
    </row>
    <row r="100" spans="1:41" x14ac:dyDescent="0.35">
      <c r="A100" s="12">
        <v>71</v>
      </c>
      <c r="B100" s="17" cm="1">
        <f t="array" aca="1" ref="B100" ca="1">_xll.RiskExpon(Variables!M$8)</f>
        <v>74.483825627933925</v>
      </c>
      <c r="C100" s="18">
        <f t="shared" ca="1" si="19"/>
        <v>8064.396483403526</v>
      </c>
      <c r="D100" s="22">
        <f t="shared" ca="1" si="20"/>
        <v>94.242834291641884</v>
      </c>
      <c r="E100" s="17" cm="1">
        <f t="array" aca="1" ref="E100" ca="1">_xll.RiskPert(Variables!J$10,Variables!K$10,Variables!L$10)</f>
        <v>58.771289326021531</v>
      </c>
      <c r="F100" s="1">
        <f t="shared" ca="1" si="21"/>
        <v>8158.6393176951678</v>
      </c>
      <c r="G100" s="1" cm="1">
        <f t="array" aca="1" ref="G100" ca="1">_xll.RiskUniform(Variables!J$12,Variables!L$12)</f>
        <v>63.456731345508473</v>
      </c>
      <c r="H100" s="18">
        <f t="shared" ca="1" si="22"/>
        <v>8222.096049040676</v>
      </c>
      <c r="I100" s="22">
        <f t="shared" ca="1" si="23"/>
        <v>0</v>
      </c>
      <c r="J100" s="17">
        <f t="shared" ca="1" si="24"/>
        <v>8222.096049040676</v>
      </c>
      <c r="K100" s="1" cm="1">
        <f t="array" aca="1" ref="K100" ca="1">_xll.RiskWeibull(Variables!J$14,Variables!K$14)</f>
        <v>92.595564269825786</v>
      </c>
      <c r="L100" s="18">
        <f t="shared" ca="1" si="25"/>
        <v>8314.6916133105024</v>
      </c>
      <c r="M100" s="22">
        <f t="shared" ca="1" si="26"/>
        <v>69.754599208745276</v>
      </c>
      <c r="N100" s="17" cm="1">
        <f t="array" aca="1" ref="N100" ca="1">_xll.RiskGamma(_xll.RiskSimtable(Variables!J$16:J$17),1/Variables!L$16)</f>
        <v>69.754599208744949</v>
      </c>
      <c r="O100" s="1">
        <f t="shared" ca="1" si="27"/>
        <v>8384.4462125192476</v>
      </c>
      <c r="P100" s="1" cm="1">
        <f t="array" aca="1" ref="P100" ca="1">_xll.RiskUniform(Variables!J$19,Variables!L$19)</f>
        <v>21.757355585227536</v>
      </c>
      <c r="Q100" s="18">
        <f t="shared" ca="1" si="28"/>
        <v>8406.2035681044745</v>
      </c>
      <c r="R100" s="17" cm="1">
        <f t="array" aca="1" ref="R100" ca="1">IF(A100&lt;=(FLOOR(INT(Variables!D$10) / _xll.RiskSimtable(Variables!D$13:D$14), 1)*_xll.RiskSimtable(Variables!D$13:D$14)),IF(R99=_xll.RiskSimtable(Variables!D$13:D$14),1,R99+1),"")</f>
        <v>7</v>
      </c>
      <c r="S100" s="22">
        <f t="shared" ca="1" si="29"/>
        <v>96.600204594227762</v>
      </c>
      <c r="T100" s="1">
        <f t="shared" ca="1" si="30"/>
        <v>8406.2035681044745</v>
      </c>
      <c r="U100" s="1" cm="1">
        <f t="array" aca="1" ref="U100" ca="1">IF(R100&lt;&gt;"",INDEX(T100:T207, MATCH(_xll.RiskSimtable(Variables!D$13:D$14),R100:R207,0))-T100,"")</f>
        <v>96.600204594227762</v>
      </c>
      <c r="V100" s="1" cm="1">
        <f t="array" aca="1" ref="V100" ca="1">IF(R100&lt;&gt;"",IF(MOD(R100,_xll.RiskSimtable(Variables!D$13:D$14))=0,Variables!D$15,0),"")</f>
        <v>0</v>
      </c>
      <c r="W100" s="1" cm="1">
        <f t="array" aca="1" ref="W100" ca="1">IF(R100&lt;&gt;"",IF(R100=_xll.RiskSimtable(Variables!D$13:D$14),T100+V100,0),"")</f>
        <v>0</v>
      </c>
      <c r="X100" s="18" cm="1">
        <f t="array" aca="1" ref="X100" ca="1">IF(R100&lt;&gt;"",INDEX(W100:W199,MATCH(_xll.RiskSimtable(Variables!D$13:D$14),R100:R199,0)),"")</f>
        <v>8622.8037726987022</v>
      </c>
      <c r="Y100" s="22">
        <f t="shared" ca="1" si="31"/>
        <v>270.16707051110279</v>
      </c>
      <c r="Z100" s="17" cm="1">
        <f t="array" aca="1" ref="Z100" ca="1">IF(R100&lt;&gt;"",IF(R100=1,_xll.RiskPert(Variables!J$21,Variables!K$21,Variables!L$21),0),"")</f>
        <v>0</v>
      </c>
      <c r="AA100" s="1">
        <f t="shared" ca="1" si="32"/>
        <v>8892.970843209805</v>
      </c>
      <c r="AB100" s="1" cm="1">
        <f t="array" aca="1" ref="AB100" ca="1">IF(R100&lt;&gt;"",_xll.RiskUniform(Variables!J$23,Variables!L$23),"")</f>
        <v>29.294276769035328</v>
      </c>
      <c r="AC100" s="18">
        <f t="shared" ca="1" si="33"/>
        <v>8922.2651199788397</v>
      </c>
      <c r="AD100" s="24">
        <f ca="1">IF(R100&lt;&gt;"",IF(AC100&lt;Variables!D$9,AC100-C100,0),"")</f>
        <v>857.86863657531376</v>
      </c>
      <c r="AE100" s="26">
        <f ca="1">IF(R100&lt;&gt;"",IF(AC100&lt;Variables!D$9,D100,0),"")</f>
        <v>94.242834291641884</v>
      </c>
      <c r="AF100" s="26">
        <f ca="1">IF(R100&lt;&gt;"",IF(AC100&lt;Variables!D$9,I100,0),"")</f>
        <v>0</v>
      </c>
      <c r="AG100" s="26">
        <f ca="1">IF(R100&lt;&gt;"",IF(AC100&lt;Variables!D$9,M100,0),"")</f>
        <v>69.754599208745276</v>
      </c>
      <c r="AH100" s="26">
        <f ca="1">IF(R100&lt;&gt;"",IF(AC100&lt;Variables!D$9,S100,0),"")</f>
        <v>96.600204594227762</v>
      </c>
      <c r="AI100" s="26">
        <f ca="1">IF(R100&lt;&gt;"",IF(AC100&lt;Variables!D$9,Y100,0),"")</f>
        <v>270.16707051110279</v>
      </c>
      <c r="AJ100" s="26">
        <f t="shared" ca="1" si="34"/>
        <v>530.76470860571771</v>
      </c>
      <c r="AK100" s="26">
        <f t="shared" ca="1" si="35"/>
        <v>14.297810609588563</v>
      </c>
      <c r="AL100" s="26">
        <f t="shared" ca="1" si="36"/>
        <v>1</v>
      </c>
      <c r="AM100" s="4">
        <f ca="1">IF(AND(R100&lt;"",AC100&lt;Variables!D$9),AC100/(7*24*60),"")</f>
        <v>0.88514534920424992</v>
      </c>
      <c r="AN100" s="11">
        <f t="shared" ca="1" si="37"/>
        <v>1</v>
      </c>
      <c r="AO100" s="24" cm="1">
        <f t="array" aca="1" ref="AO100" ca="1">IF(R100&lt;&gt;"",_xll.RiskBinomial(1,Variables!D$16/100),0)</f>
        <v>0</v>
      </c>
    </row>
    <row r="101" spans="1:41" x14ac:dyDescent="0.35">
      <c r="A101" s="12">
        <v>72</v>
      </c>
      <c r="B101" s="17" cm="1">
        <f t="array" aca="1" ref="B101" ca="1">_xll.RiskExpon(Variables!M$8)</f>
        <v>48.216588881420044</v>
      </c>
      <c r="C101" s="18">
        <f t="shared" ca="1" si="19"/>
        <v>8112.6130722849457</v>
      </c>
      <c r="D101" s="22">
        <f t="shared" ca="1" si="20"/>
        <v>150.27983768561808</v>
      </c>
      <c r="E101" s="17" cm="1">
        <f t="array" aca="1" ref="E101" ca="1">_xll.RiskPert(Variables!J$10,Variables!K$10,Variables!L$10)</f>
        <v>40.796860929887927</v>
      </c>
      <c r="F101" s="1">
        <f t="shared" ca="1" si="21"/>
        <v>8262.8929099705638</v>
      </c>
      <c r="G101" s="1" cm="1">
        <f t="array" aca="1" ref="G101" ca="1">_xll.RiskUniform(Variables!J$12,Variables!L$12)</f>
        <v>68.842767883897608</v>
      </c>
      <c r="H101" s="18">
        <f t="shared" ca="1" si="22"/>
        <v>8331.7356778544618</v>
      </c>
      <c r="I101" s="22">
        <f t="shared" ca="1" si="23"/>
        <v>0</v>
      </c>
      <c r="J101" s="17">
        <f t="shared" ca="1" si="24"/>
        <v>8331.7356778544618</v>
      </c>
      <c r="K101" s="1" cm="1">
        <f t="array" aca="1" ref="K101" ca="1">_xll.RiskWeibull(Variables!J$14,Variables!K$14)</f>
        <v>106.22411287450974</v>
      </c>
      <c r="L101" s="18">
        <f t="shared" ca="1" si="25"/>
        <v>8437.9597907289717</v>
      </c>
      <c r="M101" s="22">
        <f t="shared" ca="1" si="26"/>
        <v>49.391165079199709</v>
      </c>
      <c r="N101" s="17" cm="1">
        <f t="array" aca="1" ref="N101" ca="1">_xll.RiskGamma(_xll.RiskSimtable(Variables!J$16:J$17),1/Variables!L$16)</f>
        <v>49.391165079198963</v>
      </c>
      <c r="O101" s="1">
        <f t="shared" ca="1" si="27"/>
        <v>8487.3509558081714</v>
      </c>
      <c r="P101" s="1" cm="1">
        <f t="array" aca="1" ref="P101" ca="1">_xll.RiskUniform(Variables!J$19,Variables!L$19)</f>
        <v>15.452816890530981</v>
      </c>
      <c r="Q101" s="18">
        <f t="shared" ca="1" si="28"/>
        <v>8502.8037726987022</v>
      </c>
      <c r="R101" s="17" cm="1">
        <f t="array" aca="1" ref="R101" ca="1">IF(A101&lt;=(FLOOR(INT(Variables!D$10) / _xll.RiskSimtable(Variables!D$13:D$14), 1)*_xll.RiskSimtable(Variables!D$13:D$14)),IF(R100=_xll.RiskSimtable(Variables!D$13:D$14),1,R100+1),"")</f>
        <v>8</v>
      </c>
      <c r="S101" s="22">
        <f t="shared" ca="1" si="29"/>
        <v>0</v>
      </c>
      <c r="T101" s="1">
        <f t="shared" ca="1" si="30"/>
        <v>8502.8037726987022</v>
      </c>
      <c r="U101" s="1" cm="1">
        <f t="array" aca="1" ref="U101" ca="1">IF(R101&lt;&gt;"",INDEX(T101:T208, MATCH(_xll.RiskSimtable(Variables!D$13:D$14),R101:R208,0))-T101,"")</f>
        <v>0</v>
      </c>
      <c r="V101" s="1" cm="1">
        <f t="array" aca="1" ref="V101" ca="1">IF(R101&lt;&gt;"",IF(MOD(R101,_xll.RiskSimtable(Variables!D$13:D$14))=0,Variables!D$15,0),"")</f>
        <v>120</v>
      </c>
      <c r="W101" s="1" cm="1">
        <f t="array" aca="1" ref="W101" ca="1">IF(R101&lt;&gt;"",IF(R101=_xll.RiskSimtable(Variables!D$13:D$14),T101+V101,0),"")</f>
        <v>8622.8037726987022</v>
      </c>
      <c r="X101" s="18" cm="1">
        <f t="array" aca="1" ref="X101" ca="1">IF(R101&lt;&gt;"",INDEX(W101:W200,MATCH(_xll.RiskSimtable(Variables!D$13:D$14),R101:R200,0)),"")</f>
        <v>8622.8037726987022</v>
      </c>
      <c r="Y101" s="22">
        <f t="shared" ca="1" si="31"/>
        <v>299.46134728013749</v>
      </c>
      <c r="Z101" s="17" cm="1">
        <f t="array" aca="1" ref="Z101" ca="1">IF(R101&lt;&gt;"",IF(R101=1,_xll.RiskPert(Variables!J$21,Variables!K$21,Variables!L$21),0),"")</f>
        <v>0</v>
      </c>
      <c r="AA101" s="1">
        <f t="shared" ca="1" si="32"/>
        <v>8922.2651199788397</v>
      </c>
      <c r="AB101" s="1" cm="1">
        <f t="array" aca="1" ref="AB101" ca="1">IF(R101&lt;&gt;"",_xll.RiskUniform(Variables!J$23,Variables!L$23),"")</f>
        <v>24.816628390950346</v>
      </c>
      <c r="AC101" s="18">
        <f t="shared" ca="1" si="33"/>
        <v>8947.0817483697901</v>
      </c>
      <c r="AD101" s="24">
        <f ca="1">IF(R101&lt;&gt;"",IF(AC101&lt;Variables!D$9,AC101-C101,0),"")</f>
        <v>834.46867608484445</v>
      </c>
      <c r="AE101" s="26">
        <f ca="1">IF(R101&lt;&gt;"",IF(AC101&lt;Variables!D$9,D101,0),"")</f>
        <v>150.27983768561808</v>
      </c>
      <c r="AF101" s="26">
        <f ca="1">IF(R101&lt;&gt;"",IF(AC101&lt;Variables!D$9,I101,0),"")</f>
        <v>0</v>
      </c>
      <c r="AG101" s="26">
        <f ca="1">IF(R101&lt;&gt;"",IF(AC101&lt;Variables!D$9,M101,0),"")</f>
        <v>49.391165079199709</v>
      </c>
      <c r="AH101" s="26">
        <f ca="1">IF(R101&lt;&gt;"",IF(AC101&lt;Variables!D$9,S101,0),"")</f>
        <v>0</v>
      </c>
      <c r="AI101" s="26">
        <f ca="1">IF(R101&lt;&gt;"",IF(AC101&lt;Variables!D$9,Y101,0),"")</f>
        <v>299.46134728013749</v>
      </c>
      <c r="AJ101" s="26">
        <f t="shared" ca="1" si="34"/>
        <v>499.13235004495527</v>
      </c>
      <c r="AK101" s="26">
        <f t="shared" ca="1" si="35"/>
        <v>13.90781126808074</v>
      </c>
      <c r="AL101" s="26">
        <f t="shared" ca="1" si="36"/>
        <v>1</v>
      </c>
      <c r="AM101" s="4">
        <f ca="1">IF(AND(R101&lt;"",AC101&lt;Variables!D$9),AC101/(7*24*60),"")</f>
        <v>0.88760731630652678</v>
      </c>
      <c r="AN101" s="11">
        <f t="shared" ca="1" si="37"/>
        <v>1</v>
      </c>
      <c r="AO101" s="24" cm="1">
        <f t="array" aca="1" ref="AO101" ca="1">IF(R101&lt;&gt;"",_xll.RiskBinomial(1,Variables!D$16/100),0)</f>
        <v>0</v>
      </c>
    </row>
    <row r="102" spans="1:41" x14ac:dyDescent="0.35">
      <c r="A102" s="12">
        <v>73</v>
      </c>
      <c r="B102" s="17" cm="1">
        <f t="array" aca="1" ref="B102" ca="1">_xll.RiskExpon(Variables!M$8)</f>
        <v>18.760501695441743</v>
      </c>
      <c r="C102" s="18">
        <f t="shared" ca="1" si="19"/>
        <v>8131.3735739803878</v>
      </c>
      <c r="D102" s="22">
        <f t="shared" ca="1" si="20"/>
        <v>250.57863643373184</v>
      </c>
      <c r="E102" s="17" cm="1">
        <f t="array" aca="1" ref="E102" ca="1">_xll.RiskPert(Variables!J$10,Variables!K$10,Variables!L$10)</f>
        <v>50.216532559657395</v>
      </c>
      <c r="F102" s="1">
        <f t="shared" ca="1" si="21"/>
        <v>8381.9522104141197</v>
      </c>
      <c r="G102" s="1" cm="1">
        <f t="array" aca="1" ref="G102" ca="1">_xll.RiskUniform(Variables!J$12,Variables!L$12)</f>
        <v>60.798544463279121</v>
      </c>
      <c r="H102" s="18">
        <f t="shared" ca="1" si="22"/>
        <v>8442.7507548773992</v>
      </c>
      <c r="I102" s="22">
        <f t="shared" ca="1" si="23"/>
        <v>0</v>
      </c>
      <c r="J102" s="17">
        <f t="shared" ca="1" si="24"/>
        <v>8442.7507548773992</v>
      </c>
      <c r="K102" s="1" cm="1">
        <f t="array" aca="1" ref="K102" ca="1">_xll.RiskWeibull(Variables!J$14,Variables!K$14)</f>
        <v>68.188869299233673</v>
      </c>
      <c r="L102" s="18">
        <f t="shared" ca="1" si="25"/>
        <v>8510.9396241766335</v>
      </c>
      <c r="M102" s="22">
        <f t="shared" ca="1" si="26"/>
        <v>146.72925451155425</v>
      </c>
      <c r="N102" s="17" cm="1">
        <f t="array" aca="1" ref="N102" ca="1">_xll.RiskGamma(_xll.RiskSimtable(Variables!J$16:J$17),1/Variables!L$16)</f>
        <v>146.72925451155501</v>
      </c>
      <c r="O102" s="1">
        <f t="shared" ca="1" si="27"/>
        <v>8657.6688786881878</v>
      </c>
      <c r="P102" s="1" cm="1">
        <f t="array" aca="1" ref="P102" ca="1">_xll.RiskUniform(Variables!J$19,Variables!L$19)</f>
        <v>23.046023432465283</v>
      </c>
      <c r="Q102" s="18">
        <f t="shared" ca="1" si="28"/>
        <v>8680.7149021206533</v>
      </c>
      <c r="R102" s="17" cm="1">
        <f t="array" aca="1" ref="R102" ca="1">IF(A102&lt;=(FLOOR(INT(Variables!D$10) / _xll.RiskSimtable(Variables!D$13:D$14), 1)*_xll.RiskSimtable(Variables!D$13:D$14)),IF(R101=_xll.RiskSimtable(Variables!D$13:D$14),1,R101+1),"")</f>
        <v>1</v>
      </c>
      <c r="S102" s="22">
        <f t="shared" ca="1" si="29"/>
        <v>701.55933484624802</v>
      </c>
      <c r="T102" s="1">
        <f t="shared" ca="1" si="30"/>
        <v>8680.7149021206533</v>
      </c>
      <c r="U102" s="1" cm="1">
        <f t="array" aca="1" ref="U102" ca="1">IF(R102&lt;&gt;"",INDEX(T102:T209, MATCH(_xll.RiskSimtable(Variables!D$13:D$14),R102:R209,0))-T102,"")</f>
        <v>701.55933484624802</v>
      </c>
      <c r="V102" s="1" cm="1">
        <f t="array" aca="1" ref="V102" ca="1">IF(R102&lt;&gt;"",IF(MOD(R102,_xll.RiskSimtable(Variables!D$13:D$14))=0,Variables!D$15,0),"")</f>
        <v>0</v>
      </c>
      <c r="W102" s="1" cm="1">
        <f t="array" aca="1" ref="W102" ca="1">IF(R102&lt;&gt;"",IF(R102=_xll.RiskSimtable(Variables!D$13:D$14),T102+V102,0),"")</f>
        <v>0</v>
      </c>
      <c r="X102" s="18" cm="1">
        <f t="array" aca="1" ref="X102" ca="1">IF(R102&lt;&gt;"",INDEX(W102:W201,MATCH(_xll.RiskSimtable(Variables!D$13:D$14),R102:R201,0)),"")</f>
        <v>9502.2742369669013</v>
      </c>
      <c r="Y102" s="22">
        <f t="shared" ca="1" si="31"/>
        <v>86.947312705169679</v>
      </c>
      <c r="Z102" s="17" cm="1">
        <f t="array" aca="1" ref="Z102" ca="1">IF(R102&lt;&gt;"",IF(R102=1,_xll.RiskPert(Variables!J$21,Variables!K$21,Variables!L$21),0),"")</f>
        <v>86.947312705169452</v>
      </c>
      <c r="AA102" s="1">
        <f t="shared" ca="1" si="32"/>
        <v>9589.221549672071</v>
      </c>
      <c r="AB102" s="1" cm="1">
        <f t="array" aca="1" ref="AB102" ca="1">IF(R102&lt;&gt;"",_xll.RiskUniform(Variables!J$23,Variables!L$23),"")</f>
        <v>26.863587348906556</v>
      </c>
      <c r="AC102" s="18">
        <f t="shared" ca="1" si="33"/>
        <v>9616.0851370209784</v>
      </c>
      <c r="AD102" s="24">
        <f ca="1">IF(R102&lt;&gt;"",IF(AC102&lt;Variables!D$9,AC102-C102,0),"")</f>
        <v>1484.7115630405906</v>
      </c>
      <c r="AE102" s="26">
        <f ca="1">IF(R102&lt;&gt;"",IF(AC102&lt;Variables!D$9,D102,0),"")</f>
        <v>250.57863643373184</v>
      </c>
      <c r="AF102" s="26">
        <f ca="1">IF(R102&lt;&gt;"",IF(AC102&lt;Variables!D$9,I102,0),"")</f>
        <v>0</v>
      </c>
      <c r="AG102" s="26">
        <f ca="1">IF(R102&lt;&gt;"",IF(AC102&lt;Variables!D$9,M102,0),"")</f>
        <v>146.72925451155425</v>
      </c>
      <c r="AH102" s="26">
        <f ca="1">IF(R102&lt;&gt;"",IF(AC102&lt;Variables!D$9,S102,0),"")</f>
        <v>701.55933484624802</v>
      </c>
      <c r="AI102" s="26">
        <f ca="1">IF(R102&lt;&gt;"",IF(AC102&lt;Variables!D$9,Y102,0),"")</f>
        <v>86.947312705169679</v>
      </c>
      <c r="AJ102" s="26">
        <f t="shared" ca="1" si="34"/>
        <v>1185.8145384967038</v>
      </c>
      <c r="AK102" s="26">
        <f t="shared" ca="1" si="35"/>
        <v>24.745192717343176</v>
      </c>
      <c r="AL102" s="26">
        <f t="shared" ca="1" si="36"/>
        <v>0</v>
      </c>
      <c r="AM102" s="4">
        <f ca="1">IF(AND(R102&lt;"",AC102&lt;Variables!D$9),AC102/(7*24*60),"")</f>
        <v>0.95397670010128754</v>
      </c>
      <c r="AN102" s="11">
        <f t="shared" ca="1" si="37"/>
        <v>1</v>
      </c>
      <c r="AO102" s="24" cm="1">
        <f t="array" aca="1" ref="AO102" ca="1">IF(R102&lt;&gt;"",_xll.RiskBinomial(1,Variables!D$16/100),0)</f>
        <v>0</v>
      </c>
    </row>
    <row r="103" spans="1:41" x14ac:dyDescent="0.35">
      <c r="A103" s="12">
        <v>74</v>
      </c>
      <c r="B103" s="17" cm="1">
        <f t="array" aca="1" ref="B103" ca="1">_xll.RiskExpon(Variables!M$8)</f>
        <v>82.32764431495518</v>
      </c>
      <c r="C103" s="18">
        <f t="shared" ca="1" si="19"/>
        <v>8213.7012182953422</v>
      </c>
      <c r="D103" s="22">
        <f t="shared" ca="1" si="20"/>
        <v>277.75765542886438</v>
      </c>
      <c r="E103" s="17" cm="1">
        <f t="array" aca="1" ref="E103" ca="1">_xll.RiskPert(Variables!J$10,Variables!K$10,Variables!L$10)</f>
        <v>48.708118846807174</v>
      </c>
      <c r="F103" s="1">
        <f t="shared" ca="1" si="21"/>
        <v>8491.4588737242066</v>
      </c>
      <c r="G103" s="1" cm="1">
        <f t="array" aca="1" ref="G103" ca="1">_xll.RiskUniform(Variables!J$12,Variables!L$12)</f>
        <v>60.04706939935825</v>
      </c>
      <c r="H103" s="18">
        <f t="shared" ca="1" si="22"/>
        <v>8551.5059431235641</v>
      </c>
      <c r="I103" s="22">
        <f t="shared" ca="1" si="23"/>
        <v>0</v>
      </c>
      <c r="J103" s="17">
        <f t="shared" ca="1" si="24"/>
        <v>8551.5059431235641</v>
      </c>
      <c r="K103" s="1" cm="1">
        <f t="array" aca="1" ref="K103" ca="1">_xll.RiskWeibull(Variables!J$14,Variables!K$14)</f>
        <v>97.653427836697077</v>
      </c>
      <c r="L103" s="18">
        <f t="shared" ca="1" si="25"/>
        <v>8649.1593709602603</v>
      </c>
      <c r="M103" s="22">
        <f t="shared" ca="1" si="26"/>
        <v>97.06830062388326</v>
      </c>
      <c r="N103" s="17" cm="1">
        <f t="array" aca="1" ref="N103" ca="1">_xll.RiskGamma(_xll.RiskSimtable(Variables!J$16:J$17),1/Variables!L$16)</f>
        <v>97.068300623883928</v>
      </c>
      <c r="O103" s="1">
        <f t="shared" ca="1" si="27"/>
        <v>8746.2276715841435</v>
      </c>
      <c r="P103" s="1" cm="1">
        <f t="array" aca="1" ref="P103" ca="1">_xll.RiskUniform(Variables!J$19,Variables!L$19)</f>
        <v>22.53079368890489</v>
      </c>
      <c r="Q103" s="18">
        <f t="shared" ca="1" si="28"/>
        <v>8768.7584652730493</v>
      </c>
      <c r="R103" s="17" cm="1">
        <f t="array" aca="1" ref="R103" ca="1">IF(A103&lt;=(FLOOR(INT(Variables!D$10) / _xll.RiskSimtable(Variables!D$13:D$14), 1)*_xll.RiskSimtable(Variables!D$13:D$14)),IF(R102=_xll.RiskSimtable(Variables!D$13:D$14),1,R102+1),"")</f>
        <v>2</v>
      </c>
      <c r="S103" s="22">
        <f t="shared" ca="1" si="29"/>
        <v>613.515771693852</v>
      </c>
      <c r="T103" s="1">
        <f t="shared" ca="1" si="30"/>
        <v>8768.7584652730493</v>
      </c>
      <c r="U103" s="1" cm="1">
        <f t="array" aca="1" ref="U103" ca="1">IF(R103&lt;&gt;"",INDEX(T103:T210, MATCH(_xll.RiskSimtable(Variables!D$13:D$14),R103:R210,0))-T103,"")</f>
        <v>613.515771693852</v>
      </c>
      <c r="V103" s="1" cm="1">
        <f t="array" aca="1" ref="V103" ca="1">IF(R103&lt;&gt;"",IF(MOD(R103,_xll.RiskSimtable(Variables!D$13:D$14))=0,Variables!D$15,0),"")</f>
        <v>0</v>
      </c>
      <c r="W103" s="1" cm="1">
        <f t="array" aca="1" ref="W103" ca="1">IF(R103&lt;&gt;"",IF(R103=_xll.RiskSimtable(Variables!D$13:D$14),T103+V103,0),"")</f>
        <v>0</v>
      </c>
      <c r="X103" s="18" cm="1">
        <f t="array" aca="1" ref="X103" ca="1">IF(R103&lt;&gt;"",INDEX(W103:W202,MATCH(_xll.RiskSimtable(Variables!D$13:D$14),R103:R202,0)),"")</f>
        <v>9502.2742369669013</v>
      </c>
      <c r="Y103" s="22">
        <f t="shared" ca="1" si="31"/>
        <v>113.81090005407714</v>
      </c>
      <c r="Z103" s="17" cm="1">
        <f t="array" aca="1" ref="Z103" ca="1">IF(R103&lt;&gt;"",IF(R103=1,_xll.RiskPert(Variables!J$21,Variables!K$21,Variables!L$21),0),"")</f>
        <v>0</v>
      </c>
      <c r="AA103" s="1">
        <f t="shared" ca="1" si="32"/>
        <v>9616.0851370209784</v>
      </c>
      <c r="AB103" s="1" cm="1">
        <f t="array" aca="1" ref="AB103" ca="1">IF(R103&lt;&gt;"",_xll.RiskUniform(Variables!J$23,Variables!L$23),"")</f>
        <v>24.303376535232246</v>
      </c>
      <c r="AC103" s="18">
        <f t="shared" ca="1" si="33"/>
        <v>9640.3885135562105</v>
      </c>
      <c r="AD103" s="24">
        <f ca="1">IF(R103&lt;&gt;"",IF(AC103&lt;Variables!D$9,AC103-C103,0),"")</f>
        <v>1426.6872952608683</v>
      </c>
      <c r="AE103" s="26">
        <f ca="1">IF(R103&lt;&gt;"",IF(AC103&lt;Variables!D$9,D103,0),"")</f>
        <v>277.75765542886438</v>
      </c>
      <c r="AF103" s="26">
        <f ca="1">IF(R103&lt;&gt;"",IF(AC103&lt;Variables!D$9,I103,0),"")</f>
        <v>0</v>
      </c>
      <c r="AG103" s="26">
        <f ca="1">IF(R103&lt;&gt;"",IF(AC103&lt;Variables!D$9,M103,0),"")</f>
        <v>97.06830062388326</v>
      </c>
      <c r="AH103" s="26">
        <f ca="1">IF(R103&lt;&gt;"",IF(AC103&lt;Variables!D$9,S103,0),"")</f>
        <v>613.515771693852</v>
      </c>
      <c r="AI103" s="26">
        <f ca="1">IF(R103&lt;&gt;"",IF(AC103&lt;Variables!D$9,Y103,0),"")</f>
        <v>113.81090005407714</v>
      </c>
      <c r="AJ103" s="26">
        <f t="shared" ca="1" si="34"/>
        <v>1102.1526278006768</v>
      </c>
      <c r="AK103" s="26">
        <f t="shared" ca="1" si="35"/>
        <v>23.778121587681138</v>
      </c>
      <c r="AL103" s="26">
        <f t="shared" ca="1" si="36"/>
        <v>1</v>
      </c>
      <c r="AM103" s="4">
        <f ca="1">IF(AND(R103&lt;"",AC103&lt;Variables!D$9),AC103/(7*24*60),"")</f>
        <v>0.95638774936073512</v>
      </c>
      <c r="AN103" s="11">
        <f t="shared" ca="1" si="37"/>
        <v>1</v>
      </c>
      <c r="AO103" s="24" cm="1">
        <f t="array" aca="1" ref="AO103" ca="1">IF(R103&lt;&gt;"",_xll.RiskBinomial(1,Variables!D$16/100),0)</f>
        <v>0</v>
      </c>
    </row>
    <row r="104" spans="1:41" x14ac:dyDescent="0.35">
      <c r="A104" s="12">
        <v>75</v>
      </c>
      <c r="B104" s="17" cm="1">
        <f t="array" aca="1" ref="B104" ca="1">_xll.RiskExpon(Variables!M$8)</f>
        <v>89.087294610788874</v>
      </c>
      <c r="C104" s="18">
        <f t="shared" ca="1" si="19"/>
        <v>8302.7885129061306</v>
      </c>
      <c r="D104" s="22">
        <f t="shared" ca="1" si="20"/>
        <v>295.78986911288666</v>
      </c>
      <c r="E104" s="17" cm="1">
        <f t="array" aca="1" ref="E104" ca="1">_xll.RiskPert(Variables!J$10,Variables!K$10,Variables!L$10)</f>
        <v>47.07243889545245</v>
      </c>
      <c r="F104" s="1">
        <f t="shared" ca="1" si="21"/>
        <v>8598.5783820190172</v>
      </c>
      <c r="G104" s="1" cm="1">
        <f t="array" aca="1" ref="G104" ca="1">_xll.RiskUniform(Variables!J$12,Variables!L$12)</f>
        <v>64.090870022120271</v>
      </c>
      <c r="H104" s="18">
        <f t="shared" ca="1" si="22"/>
        <v>8662.669252041138</v>
      </c>
      <c r="I104" s="22">
        <f t="shared" ca="1" si="23"/>
        <v>0</v>
      </c>
      <c r="J104" s="17">
        <f t="shared" ca="1" si="24"/>
        <v>8662.669252041138</v>
      </c>
      <c r="K104" s="1" cm="1">
        <f t="array" aca="1" ref="K104" ca="1">_xll.RiskWeibull(Variables!J$14,Variables!K$14)</f>
        <v>73.144606773784886</v>
      </c>
      <c r="L104" s="18">
        <f t="shared" ca="1" si="25"/>
        <v>8735.8138588149232</v>
      </c>
      <c r="M104" s="22">
        <f t="shared" ca="1" si="26"/>
        <v>48.121029930583973</v>
      </c>
      <c r="N104" s="17" cm="1">
        <f t="array" aca="1" ref="N104" ca="1">_xll.RiskGamma(_xll.RiskSimtable(Variables!J$16:J$17),1/Variables!L$16)</f>
        <v>48.121029930583724</v>
      </c>
      <c r="O104" s="1">
        <f t="shared" ca="1" si="27"/>
        <v>8783.9348887455071</v>
      </c>
      <c r="P104" s="1" cm="1">
        <f t="array" aca="1" ref="P104" ca="1">_xll.RiskUniform(Variables!J$19,Variables!L$19)</f>
        <v>24.072643521411194</v>
      </c>
      <c r="Q104" s="18">
        <f t="shared" ca="1" si="28"/>
        <v>8808.0075322669181</v>
      </c>
      <c r="R104" s="17" cm="1">
        <f t="array" aca="1" ref="R104" ca="1">IF(A104&lt;=(FLOOR(INT(Variables!D$10) / _xll.RiskSimtable(Variables!D$13:D$14), 1)*_xll.RiskSimtable(Variables!D$13:D$14)),IF(R103=_xll.RiskSimtable(Variables!D$13:D$14),1,R103+1),"")</f>
        <v>3</v>
      </c>
      <c r="S104" s="22">
        <f t="shared" ca="1" si="29"/>
        <v>574.26670469998317</v>
      </c>
      <c r="T104" s="1">
        <f t="shared" ca="1" si="30"/>
        <v>8808.0075322669181</v>
      </c>
      <c r="U104" s="1" cm="1">
        <f t="array" aca="1" ref="U104" ca="1">IF(R104&lt;&gt;"",INDEX(T104:T211, MATCH(_xll.RiskSimtable(Variables!D$13:D$14),R104:R211,0))-T104,"")</f>
        <v>574.26670469998317</v>
      </c>
      <c r="V104" s="1" cm="1">
        <f t="array" aca="1" ref="V104" ca="1">IF(R104&lt;&gt;"",IF(MOD(R104,_xll.RiskSimtable(Variables!D$13:D$14))=0,Variables!D$15,0),"")</f>
        <v>0</v>
      </c>
      <c r="W104" s="1" cm="1">
        <f t="array" aca="1" ref="W104" ca="1">IF(R104&lt;&gt;"",IF(R104=_xll.RiskSimtable(Variables!D$13:D$14),T104+V104,0),"")</f>
        <v>0</v>
      </c>
      <c r="X104" s="18" cm="1">
        <f t="array" aca="1" ref="X104" ca="1">IF(R104&lt;&gt;"",INDEX(W104:W203,MATCH(_xll.RiskSimtable(Variables!D$13:D$14),R104:R203,0)),"")</f>
        <v>9502.2742369669013</v>
      </c>
      <c r="Y104" s="22">
        <f t="shared" ca="1" si="31"/>
        <v>138.11427658930916</v>
      </c>
      <c r="Z104" s="17" cm="1">
        <f t="array" aca="1" ref="Z104" ca="1">IF(R104&lt;&gt;"",IF(R104=1,_xll.RiskPert(Variables!J$21,Variables!K$21,Variables!L$21),0),"")</f>
        <v>0</v>
      </c>
      <c r="AA104" s="1">
        <f t="shared" ca="1" si="32"/>
        <v>9640.3885135562105</v>
      </c>
      <c r="AB104" s="1" cm="1">
        <f t="array" aca="1" ref="AB104" ca="1">IF(R104&lt;&gt;"",_xll.RiskUniform(Variables!J$23,Variables!L$23),"")</f>
        <v>24.055687339934622</v>
      </c>
      <c r="AC104" s="18">
        <f t="shared" ca="1" si="33"/>
        <v>9664.444200896145</v>
      </c>
      <c r="AD104" s="24">
        <f ca="1">IF(R104&lt;&gt;"",IF(AC104&lt;Variables!D$9,AC104-C104,0),"")</f>
        <v>1361.6556879900145</v>
      </c>
      <c r="AE104" s="26">
        <f ca="1">IF(R104&lt;&gt;"",IF(AC104&lt;Variables!D$9,D104,0),"")</f>
        <v>295.78986911288666</v>
      </c>
      <c r="AF104" s="26">
        <f ca="1">IF(R104&lt;&gt;"",IF(AC104&lt;Variables!D$9,I104,0),"")</f>
        <v>0</v>
      </c>
      <c r="AG104" s="26">
        <f ca="1">IF(R104&lt;&gt;"",IF(AC104&lt;Variables!D$9,M104,0),"")</f>
        <v>48.121029930583973</v>
      </c>
      <c r="AH104" s="26">
        <f ca="1">IF(R104&lt;&gt;"",IF(AC104&lt;Variables!D$9,S104,0),"")</f>
        <v>574.26670469998317</v>
      </c>
      <c r="AI104" s="26">
        <f ca="1">IF(R104&lt;&gt;"",IF(AC104&lt;Variables!D$9,Y104,0),"")</f>
        <v>138.11427658930916</v>
      </c>
      <c r="AJ104" s="26">
        <f t="shared" ca="1" si="34"/>
        <v>1056.291880332763</v>
      </c>
      <c r="AK104" s="26">
        <f t="shared" ca="1" si="35"/>
        <v>22.69426146650024</v>
      </c>
      <c r="AL104" s="26">
        <f t="shared" ca="1" si="36"/>
        <v>1</v>
      </c>
      <c r="AM104" s="4">
        <f ca="1">IF(AND(R104&lt;"",AC104&lt;Variables!D$9),AC104/(7*24*60),"")</f>
        <v>0.95877422627937947</v>
      </c>
      <c r="AN104" s="11">
        <f t="shared" ca="1" si="37"/>
        <v>1</v>
      </c>
      <c r="AO104" s="24" cm="1">
        <f t="array" aca="1" ref="AO104" ca="1">IF(R104&lt;&gt;"",_xll.RiskBinomial(1,Variables!D$16/100),0)</f>
        <v>0</v>
      </c>
    </row>
    <row r="105" spans="1:41" x14ac:dyDescent="0.35">
      <c r="A105" s="12">
        <v>76</v>
      </c>
      <c r="B105" s="17" cm="1">
        <f t="array" aca="1" ref="B105" ca="1">_xll.RiskExpon(Variables!M$8)</f>
        <v>92.673319415648649</v>
      </c>
      <c r="C105" s="18">
        <f t="shared" ca="1" si="19"/>
        <v>8395.4618323217801</v>
      </c>
      <c r="D105" s="22">
        <f t="shared" ca="1" si="20"/>
        <v>313.22760912898957</v>
      </c>
      <c r="E105" s="17" cm="1">
        <f t="array" aca="1" ref="E105" ca="1">_xll.RiskPert(Variables!J$10,Variables!K$10,Variables!L$10)</f>
        <v>46.020189409631328</v>
      </c>
      <c r="F105" s="1">
        <f t="shared" ca="1" si="21"/>
        <v>8708.6894414507697</v>
      </c>
      <c r="G105" s="1" cm="1">
        <f t="array" aca="1" ref="G105" ca="1">_xll.RiskUniform(Variables!J$12,Variables!L$12)</f>
        <v>55.652785934505737</v>
      </c>
      <c r="H105" s="18">
        <f t="shared" ca="1" si="22"/>
        <v>8764.3422273852757</v>
      </c>
      <c r="I105" s="22">
        <f t="shared" ca="1" si="23"/>
        <v>0</v>
      </c>
      <c r="J105" s="17">
        <f t="shared" ca="1" si="24"/>
        <v>8764.3422273852757</v>
      </c>
      <c r="K105" s="1" cm="1">
        <f t="array" aca="1" ref="K105" ca="1">_xll.RiskWeibull(Variables!J$14,Variables!K$14)</f>
        <v>105.92165804551018</v>
      </c>
      <c r="L105" s="18">
        <f t="shared" ca="1" si="25"/>
        <v>8870.2638854307861</v>
      </c>
      <c r="M105" s="22">
        <f t="shared" ca="1" si="26"/>
        <v>100.46893302245371</v>
      </c>
      <c r="N105" s="17" cm="1">
        <f t="array" aca="1" ref="N105" ca="1">_xll.RiskGamma(_xll.RiskSimtable(Variables!J$16:J$17),1/Variables!L$16)</f>
        <v>100.4689330224532</v>
      </c>
      <c r="O105" s="1">
        <f t="shared" ca="1" si="27"/>
        <v>8970.7328184532398</v>
      </c>
      <c r="P105" s="1" cm="1">
        <f t="array" aca="1" ref="P105" ca="1">_xll.RiskUniform(Variables!J$19,Variables!L$19)</f>
        <v>16.98504412787052</v>
      </c>
      <c r="Q105" s="18">
        <f t="shared" ca="1" si="28"/>
        <v>8987.7178625811102</v>
      </c>
      <c r="R105" s="17" cm="1">
        <f t="array" aca="1" ref="R105" ca="1">IF(A105&lt;=(FLOOR(INT(Variables!D$10) / _xll.RiskSimtable(Variables!D$13:D$14), 1)*_xll.RiskSimtable(Variables!D$13:D$14)),IF(R104=_xll.RiskSimtable(Variables!D$13:D$14),1,R104+1),"")</f>
        <v>4</v>
      </c>
      <c r="S105" s="22">
        <f t="shared" ca="1" si="29"/>
        <v>394.55637438579106</v>
      </c>
      <c r="T105" s="1">
        <f t="shared" ca="1" si="30"/>
        <v>8987.7178625811102</v>
      </c>
      <c r="U105" s="1" cm="1">
        <f t="array" aca="1" ref="U105" ca="1">IF(R105&lt;&gt;"",INDEX(T105:T212, MATCH(_xll.RiskSimtable(Variables!D$13:D$14),R105:R212,0))-T105,"")</f>
        <v>394.55637438579106</v>
      </c>
      <c r="V105" s="1" cm="1">
        <f t="array" aca="1" ref="V105" ca="1">IF(R105&lt;&gt;"",IF(MOD(R105,_xll.RiskSimtable(Variables!D$13:D$14))=0,Variables!D$15,0),"")</f>
        <v>0</v>
      </c>
      <c r="W105" s="1" cm="1">
        <f t="array" aca="1" ref="W105" ca="1">IF(R105&lt;&gt;"",IF(R105=_xll.RiskSimtable(Variables!D$13:D$14),T105+V105,0),"")</f>
        <v>0</v>
      </c>
      <c r="X105" s="18" cm="1">
        <f t="array" aca="1" ref="X105" ca="1">IF(R105&lt;&gt;"",INDEX(W105:W204,MATCH(_xll.RiskSimtable(Variables!D$13:D$14),R105:R204,0)),"")</f>
        <v>9502.2742369669013</v>
      </c>
      <c r="Y105" s="22">
        <f t="shared" ca="1" si="31"/>
        <v>162.16996392924375</v>
      </c>
      <c r="Z105" s="17" cm="1">
        <f t="array" aca="1" ref="Z105" ca="1">IF(R105&lt;&gt;"",IF(R105=1,_xll.RiskPert(Variables!J$21,Variables!K$21,Variables!L$21),0),"")</f>
        <v>0</v>
      </c>
      <c r="AA105" s="1">
        <f t="shared" ca="1" si="32"/>
        <v>9664.444200896145</v>
      </c>
      <c r="AB105" s="1" cm="1">
        <f t="array" aca="1" ref="AB105" ca="1">IF(R105&lt;&gt;"",_xll.RiskUniform(Variables!J$23,Variables!L$23),"")</f>
        <v>29.551713485889934</v>
      </c>
      <c r="AC105" s="18">
        <f t="shared" ca="1" si="33"/>
        <v>9693.9959143820342</v>
      </c>
      <c r="AD105" s="24">
        <f ca="1">IF(R105&lt;&gt;"",IF(AC105&lt;Variables!D$9,AC105-C105,0),"")</f>
        <v>1298.5340820602541</v>
      </c>
      <c r="AE105" s="26">
        <f ca="1">IF(R105&lt;&gt;"",IF(AC105&lt;Variables!D$9,D105,0),"")</f>
        <v>313.22760912898957</v>
      </c>
      <c r="AF105" s="26">
        <f ca="1">IF(R105&lt;&gt;"",IF(AC105&lt;Variables!D$9,I105,0),"")</f>
        <v>0</v>
      </c>
      <c r="AG105" s="26">
        <f ca="1">IF(R105&lt;&gt;"",IF(AC105&lt;Variables!D$9,M105,0),"")</f>
        <v>100.46893302245371</v>
      </c>
      <c r="AH105" s="26">
        <f ca="1">IF(R105&lt;&gt;"",IF(AC105&lt;Variables!D$9,S105,0),"")</f>
        <v>394.55637438579106</v>
      </c>
      <c r="AI105" s="26">
        <f ca="1">IF(R105&lt;&gt;"",IF(AC105&lt;Variables!D$9,Y105,0),"")</f>
        <v>162.16996392924375</v>
      </c>
      <c r="AJ105" s="26">
        <f t="shared" ca="1" si="34"/>
        <v>970.42288046647809</v>
      </c>
      <c r="AK105" s="26">
        <f t="shared" ca="1" si="35"/>
        <v>21.642234701004234</v>
      </c>
      <c r="AL105" s="26">
        <f t="shared" ca="1" si="36"/>
        <v>1</v>
      </c>
      <c r="AM105" s="4">
        <f ca="1">IF(AND(R105&lt;"",AC105&lt;Variables!D$9),AC105/(7*24*60),"")</f>
        <v>0.96170594388710662</v>
      </c>
      <c r="AN105" s="11">
        <f t="shared" ca="1" si="37"/>
        <v>1</v>
      </c>
      <c r="AO105" s="24" cm="1">
        <f t="array" aca="1" ref="AO105" ca="1">IF(R105&lt;&gt;"",_xll.RiskBinomial(1,Variables!D$16/100),0)</f>
        <v>0</v>
      </c>
    </row>
    <row r="106" spans="1:41" x14ac:dyDescent="0.35">
      <c r="A106" s="12">
        <v>77</v>
      </c>
      <c r="B106" s="17" cm="1">
        <f t="array" aca="1" ref="B106" ca="1">_xll.RiskExpon(Variables!M$8)</f>
        <v>132.11524089117825</v>
      </c>
      <c r="C106" s="18">
        <f t="shared" ca="1" si="19"/>
        <v>8527.5770732129586</v>
      </c>
      <c r="D106" s="22">
        <f t="shared" ca="1" si="20"/>
        <v>285.42930633428477</v>
      </c>
      <c r="E106" s="17" cm="1">
        <f t="array" aca="1" ref="E106" ca="1">_xll.RiskPert(Variables!J$10,Variables!K$10,Variables!L$10)</f>
        <v>48.66415216196792</v>
      </c>
      <c r="F106" s="1">
        <f t="shared" ca="1" si="21"/>
        <v>8813.0063795472433</v>
      </c>
      <c r="G106" s="1" cm="1">
        <f t="array" aca="1" ref="G106" ca="1">_xll.RiskUniform(Variables!J$12,Variables!L$12)</f>
        <v>67.541045148274236</v>
      </c>
      <c r="H106" s="18">
        <f t="shared" ca="1" si="22"/>
        <v>8880.5474246955182</v>
      </c>
      <c r="I106" s="22">
        <f t="shared" ca="1" si="23"/>
        <v>0</v>
      </c>
      <c r="J106" s="17">
        <f t="shared" ca="1" si="24"/>
        <v>8880.5474246955182</v>
      </c>
      <c r="K106" s="1" cm="1">
        <f t="array" aca="1" ref="K106" ca="1">_xll.RiskWeibull(Variables!J$14,Variables!K$14)</f>
        <v>95.651038899151587</v>
      </c>
      <c r="L106" s="18">
        <f t="shared" ca="1" si="25"/>
        <v>8976.1984635946701</v>
      </c>
      <c r="M106" s="22">
        <f t="shared" ca="1" si="26"/>
        <v>118.98131727996952</v>
      </c>
      <c r="N106" s="17" cm="1">
        <f t="array" aca="1" ref="N106" ca="1">_xll.RiskGamma(_xll.RiskSimtable(Variables!J$16:J$17),1/Variables!L$16)</f>
        <v>118.98131727997021</v>
      </c>
      <c r="O106" s="1">
        <f t="shared" ca="1" si="27"/>
        <v>9095.1797808746396</v>
      </c>
      <c r="P106" s="1" cm="1">
        <f t="array" aca="1" ref="P106" ca="1">_xll.RiskUniform(Variables!J$19,Variables!L$19)</f>
        <v>19.44087419489319</v>
      </c>
      <c r="Q106" s="18">
        <f t="shared" ca="1" si="28"/>
        <v>9114.6206550695333</v>
      </c>
      <c r="R106" s="17" cm="1">
        <f t="array" aca="1" ref="R106" ca="1">IF(A106&lt;=(FLOOR(INT(Variables!D$10) / _xll.RiskSimtable(Variables!D$13:D$14), 1)*_xll.RiskSimtable(Variables!D$13:D$14)),IF(R105=_xll.RiskSimtable(Variables!D$13:D$14),1,R105+1),"")</f>
        <v>5</v>
      </c>
      <c r="S106" s="22">
        <f t="shared" ca="1" si="29"/>
        <v>267.65358189736799</v>
      </c>
      <c r="T106" s="1">
        <f t="shared" ca="1" si="30"/>
        <v>9114.6206550695333</v>
      </c>
      <c r="U106" s="1" cm="1">
        <f t="array" aca="1" ref="U106" ca="1">IF(R106&lt;&gt;"",INDEX(T106:T213, MATCH(_xll.RiskSimtable(Variables!D$13:D$14),R106:R213,0))-T106,"")</f>
        <v>267.65358189736799</v>
      </c>
      <c r="V106" s="1" cm="1">
        <f t="array" aca="1" ref="V106" ca="1">IF(R106&lt;&gt;"",IF(MOD(R106,_xll.RiskSimtable(Variables!D$13:D$14))=0,Variables!D$15,0),"")</f>
        <v>0</v>
      </c>
      <c r="W106" s="1" cm="1">
        <f t="array" aca="1" ref="W106" ca="1">IF(R106&lt;&gt;"",IF(R106=_xll.RiskSimtable(Variables!D$13:D$14),T106+V106,0),"")</f>
        <v>0</v>
      </c>
      <c r="X106" s="18" cm="1">
        <f t="array" aca="1" ref="X106" ca="1">IF(R106&lt;&gt;"",INDEX(W106:W205,MATCH(_xll.RiskSimtable(Variables!D$13:D$14),R106:R205,0)),"")</f>
        <v>9502.2742369669013</v>
      </c>
      <c r="Y106" s="22">
        <f t="shared" ca="1" si="31"/>
        <v>191.72167741513294</v>
      </c>
      <c r="Z106" s="17" cm="1">
        <f t="array" aca="1" ref="Z106" ca="1">IF(R106&lt;&gt;"",IF(R106=1,_xll.RiskPert(Variables!J$21,Variables!K$21,Variables!L$21),0),"")</f>
        <v>0</v>
      </c>
      <c r="AA106" s="1">
        <f t="shared" ca="1" si="32"/>
        <v>9693.9959143820342</v>
      </c>
      <c r="AB106" s="1" cm="1">
        <f t="array" aca="1" ref="AB106" ca="1">IF(R106&lt;&gt;"",_xll.RiskUniform(Variables!J$23,Variables!L$23),"")</f>
        <v>25.511926974909073</v>
      </c>
      <c r="AC106" s="18">
        <f t="shared" ca="1" si="33"/>
        <v>9719.5078413569427</v>
      </c>
      <c r="AD106" s="24">
        <f ca="1">IF(R106&lt;&gt;"",IF(AC106&lt;Variables!D$9,AC106-C106,0),"")</f>
        <v>1191.9307681439841</v>
      </c>
      <c r="AE106" s="26">
        <f ca="1">IF(R106&lt;&gt;"",IF(AC106&lt;Variables!D$9,D106,0),"")</f>
        <v>285.42930633428477</v>
      </c>
      <c r="AF106" s="26">
        <f ca="1">IF(R106&lt;&gt;"",IF(AC106&lt;Variables!D$9,I106,0),"")</f>
        <v>0</v>
      </c>
      <c r="AG106" s="26">
        <f ca="1">IF(R106&lt;&gt;"",IF(AC106&lt;Variables!D$9,M106,0),"")</f>
        <v>118.98131727996952</v>
      </c>
      <c r="AH106" s="26">
        <f ca="1">IF(R106&lt;&gt;"",IF(AC106&lt;Variables!D$9,S106,0),"")</f>
        <v>267.65358189736799</v>
      </c>
      <c r="AI106" s="26">
        <f ca="1">IF(R106&lt;&gt;"",IF(AC106&lt;Variables!D$9,Y106,0),"")</f>
        <v>191.72167741513294</v>
      </c>
      <c r="AJ106" s="26">
        <f t="shared" ca="1" si="34"/>
        <v>863.78588292675522</v>
      </c>
      <c r="AK106" s="26">
        <f t="shared" ca="1" si="35"/>
        <v>19.865512802399735</v>
      </c>
      <c r="AL106" s="26">
        <f t="shared" ca="1" si="36"/>
        <v>1</v>
      </c>
      <c r="AM106" s="4">
        <f ca="1">IF(AND(R106&lt;"",AC106&lt;Variables!D$9),AC106/(7*24*60),"")</f>
        <v>0.96423688902350624</v>
      </c>
      <c r="AN106" s="11">
        <f t="shared" ca="1" si="37"/>
        <v>1</v>
      </c>
      <c r="AO106" s="24" cm="1">
        <f t="array" aca="1" ref="AO106" ca="1">IF(R106&lt;&gt;"",_xll.RiskBinomial(1,Variables!D$16/100),0)</f>
        <v>0</v>
      </c>
    </row>
    <row r="107" spans="1:41" x14ac:dyDescent="0.35">
      <c r="A107" s="12">
        <v>78</v>
      </c>
      <c r="B107" s="17" cm="1">
        <f t="array" aca="1" ref="B107" ca="1">_xll.RiskExpon(Variables!M$8)</f>
        <v>35.693728743217832</v>
      </c>
      <c r="C107" s="18">
        <f t="shared" ca="1" si="19"/>
        <v>8563.270801956176</v>
      </c>
      <c r="D107" s="22">
        <f t="shared" ca="1" si="20"/>
        <v>376.64652250893232</v>
      </c>
      <c r="E107" s="17" cm="1">
        <f t="array" aca="1" ref="E107" ca="1">_xll.RiskPert(Variables!J$10,Variables!K$10,Variables!L$10)</f>
        <v>59.369899769591001</v>
      </c>
      <c r="F107" s="1">
        <f t="shared" ca="1" si="21"/>
        <v>8939.9173244651083</v>
      </c>
      <c r="G107" s="1" cm="1">
        <f t="array" aca="1" ref="G107" ca="1">_xll.RiskUniform(Variables!J$12,Variables!L$12)</f>
        <v>51.822017943110062</v>
      </c>
      <c r="H107" s="18">
        <f t="shared" ca="1" si="22"/>
        <v>8991.7393424082184</v>
      </c>
      <c r="I107" s="22">
        <f t="shared" ca="1" si="23"/>
        <v>0</v>
      </c>
      <c r="J107" s="17">
        <f t="shared" ca="1" si="24"/>
        <v>8991.7393424082184</v>
      </c>
      <c r="K107" s="1" cm="1">
        <f t="array" aca="1" ref="K107" ca="1">_xll.RiskWeibull(Variables!J$14,Variables!K$14)</f>
        <v>103.35882194145879</v>
      </c>
      <c r="L107" s="18">
        <f t="shared" ca="1" si="25"/>
        <v>9095.098164349678</v>
      </c>
      <c r="M107" s="22">
        <f t="shared" ca="1" si="26"/>
        <v>124.57349949428499</v>
      </c>
      <c r="N107" s="17" cm="1">
        <f t="array" aca="1" ref="N107" ca="1">_xll.RiskGamma(_xll.RiskSimtable(Variables!J$16:J$17),1/Variables!L$16)</f>
        <v>124.57349949428573</v>
      </c>
      <c r="O107" s="1">
        <f t="shared" ca="1" si="27"/>
        <v>9219.671663843963</v>
      </c>
      <c r="P107" s="1" cm="1">
        <f t="array" aca="1" ref="P107" ca="1">_xll.RiskUniform(Variables!J$19,Variables!L$19)</f>
        <v>21.011725311463664</v>
      </c>
      <c r="Q107" s="18">
        <f t="shared" ca="1" si="28"/>
        <v>9240.683389155427</v>
      </c>
      <c r="R107" s="17" cm="1">
        <f t="array" aca="1" ref="R107" ca="1">IF(A107&lt;=(FLOOR(INT(Variables!D$10) / _xll.RiskSimtable(Variables!D$13:D$14), 1)*_xll.RiskSimtable(Variables!D$13:D$14)),IF(R106=_xll.RiskSimtable(Variables!D$13:D$14),1,R106+1),"")</f>
        <v>6</v>
      </c>
      <c r="S107" s="22">
        <f t="shared" ca="1" si="29"/>
        <v>141.5908478114743</v>
      </c>
      <c r="T107" s="1">
        <f t="shared" ca="1" si="30"/>
        <v>9240.683389155427</v>
      </c>
      <c r="U107" s="1" cm="1">
        <f t="array" aca="1" ref="U107" ca="1">IF(R107&lt;&gt;"",INDEX(T107:T214, MATCH(_xll.RiskSimtable(Variables!D$13:D$14),R107:R214,0))-T107,"")</f>
        <v>141.5908478114743</v>
      </c>
      <c r="V107" s="1" cm="1">
        <f t="array" aca="1" ref="V107" ca="1">IF(R107&lt;&gt;"",IF(MOD(R107,_xll.RiskSimtable(Variables!D$13:D$14))=0,Variables!D$15,0),"")</f>
        <v>0</v>
      </c>
      <c r="W107" s="1" cm="1">
        <f t="array" aca="1" ref="W107" ca="1">IF(R107&lt;&gt;"",IF(R107=_xll.RiskSimtable(Variables!D$13:D$14),T107+V107,0),"")</f>
        <v>0</v>
      </c>
      <c r="X107" s="18" cm="1">
        <f t="array" aca="1" ref="X107" ca="1">IF(R107&lt;&gt;"",INDEX(W107:W206,MATCH(_xll.RiskSimtable(Variables!D$13:D$14),R107:R206,0)),"")</f>
        <v>9502.2742369669013</v>
      </c>
      <c r="Y107" s="22">
        <f t="shared" ca="1" si="31"/>
        <v>217.23360439004136</v>
      </c>
      <c r="Z107" s="17" cm="1">
        <f t="array" aca="1" ref="Z107" ca="1">IF(R107&lt;&gt;"",IF(R107=1,_xll.RiskPert(Variables!J$21,Variables!K$21,Variables!L$21),0),"")</f>
        <v>0</v>
      </c>
      <c r="AA107" s="1">
        <f t="shared" ca="1" si="32"/>
        <v>9719.5078413569427</v>
      </c>
      <c r="AB107" s="1" cm="1">
        <f t="array" aca="1" ref="AB107" ca="1">IF(R107&lt;&gt;"",_xll.RiskUniform(Variables!J$23,Variables!L$23),"")</f>
        <v>28.596134921350895</v>
      </c>
      <c r="AC107" s="18">
        <f t="shared" ca="1" si="33"/>
        <v>9748.103976278293</v>
      </c>
      <c r="AD107" s="24">
        <f ca="1">IF(R107&lt;&gt;"",IF(AC107&lt;Variables!D$9,AC107-C107,0),"")</f>
        <v>1184.833174322117</v>
      </c>
      <c r="AE107" s="26">
        <f ca="1">IF(R107&lt;&gt;"",IF(AC107&lt;Variables!D$9,D107,0),"")</f>
        <v>376.64652250893232</v>
      </c>
      <c r="AF107" s="26">
        <f ca="1">IF(R107&lt;&gt;"",IF(AC107&lt;Variables!D$9,I107,0),"")</f>
        <v>0</v>
      </c>
      <c r="AG107" s="26">
        <f ca="1">IF(R107&lt;&gt;"",IF(AC107&lt;Variables!D$9,M107,0),"")</f>
        <v>124.57349949428499</v>
      </c>
      <c r="AH107" s="26">
        <f ca="1">IF(R107&lt;&gt;"",IF(AC107&lt;Variables!D$9,S107,0),"")</f>
        <v>141.5908478114743</v>
      </c>
      <c r="AI107" s="26">
        <f ca="1">IF(R107&lt;&gt;"",IF(AC107&lt;Variables!D$9,Y107,0),"")</f>
        <v>217.23360439004136</v>
      </c>
      <c r="AJ107" s="26">
        <f t="shared" ca="1" si="34"/>
        <v>860.04447420473298</v>
      </c>
      <c r="AK107" s="26">
        <f t="shared" ca="1" si="35"/>
        <v>19.747219572035284</v>
      </c>
      <c r="AL107" s="26">
        <f t="shared" ca="1" si="36"/>
        <v>1</v>
      </c>
      <c r="AM107" s="4">
        <f ca="1">IF(AND(R107&lt;"",AC107&lt;Variables!D$9),AC107/(7*24*60),"")</f>
        <v>0.96707380717046554</v>
      </c>
      <c r="AN107" s="11">
        <f t="shared" ca="1" si="37"/>
        <v>1</v>
      </c>
      <c r="AO107" s="24" cm="1">
        <f t="array" aca="1" ref="AO107" ca="1">IF(R107&lt;&gt;"",_xll.RiskBinomial(1,Variables!D$16/100),0)</f>
        <v>0</v>
      </c>
    </row>
    <row r="108" spans="1:41" x14ac:dyDescent="0.35">
      <c r="A108" s="12">
        <v>79</v>
      </c>
      <c r="B108" s="17" cm="1">
        <f t="array" aca="1" ref="B108" ca="1">_xll.RiskExpon(Variables!M$8)</f>
        <v>7.2324921529774517</v>
      </c>
      <c r="C108" s="18">
        <f t="shared" ca="1" si="19"/>
        <v>8570.503294109154</v>
      </c>
      <c r="D108" s="22">
        <f t="shared" ca="1" si="20"/>
        <v>472.38210872308264</v>
      </c>
      <c r="E108" s="17" cm="1">
        <f t="array" aca="1" ref="E108" ca="1">_xll.RiskPert(Variables!J$10,Variables!K$10,Variables!L$10)</f>
        <v>51.146060424019076</v>
      </c>
      <c r="F108" s="1">
        <f t="shared" ca="1" si="21"/>
        <v>9042.8854028322367</v>
      </c>
      <c r="G108" s="1" cm="1">
        <f t="array" aca="1" ref="G108" ca="1">_xll.RiskUniform(Variables!J$12,Variables!L$12)</f>
        <v>54.546612091794941</v>
      </c>
      <c r="H108" s="18">
        <f t="shared" ca="1" si="22"/>
        <v>9097.432014924032</v>
      </c>
      <c r="I108" s="22">
        <f t="shared" ca="1" si="23"/>
        <v>0</v>
      </c>
      <c r="J108" s="17">
        <f t="shared" ca="1" si="24"/>
        <v>9097.432014924032</v>
      </c>
      <c r="K108" s="1" cm="1">
        <f t="array" aca="1" ref="K108" ca="1">_xll.RiskWeibull(Variables!J$14,Variables!K$14)</f>
        <v>88.905531475328132</v>
      </c>
      <c r="L108" s="18">
        <f t="shared" ca="1" si="25"/>
        <v>9186.3375463993598</v>
      </c>
      <c r="M108" s="22">
        <f t="shared" ca="1" si="26"/>
        <v>159.78988538068188</v>
      </c>
      <c r="N108" s="17" cm="1">
        <f t="array" aca="1" ref="N108" ca="1">_xll.RiskGamma(_xll.RiskSimtable(Variables!J$16:J$17),1/Variables!L$16)</f>
        <v>159.78988538068128</v>
      </c>
      <c r="O108" s="1">
        <f t="shared" ca="1" si="27"/>
        <v>9346.1274317800417</v>
      </c>
      <c r="P108" s="1" cm="1">
        <f t="array" aca="1" ref="P108" ca="1">_xll.RiskUniform(Variables!J$19,Variables!L$19)</f>
        <v>19.038387769226077</v>
      </c>
      <c r="Q108" s="18">
        <f t="shared" ca="1" si="28"/>
        <v>9365.1658195492673</v>
      </c>
      <c r="R108" s="17" cm="1">
        <f t="array" aca="1" ref="R108" ca="1">IF(A108&lt;=(FLOOR(INT(Variables!D$10) / _xll.RiskSimtable(Variables!D$13:D$14), 1)*_xll.RiskSimtable(Variables!D$13:D$14)),IF(R107=_xll.RiskSimtable(Variables!D$13:D$14),1,R107+1),"")</f>
        <v>7</v>
      </c>
      <c r="S108" s="22">
        <f t="shared" ca="1" si="29"/>
        <v>17.108417417633973</v>
      </c>
      <c r="T108" s="1">
        <f t="shared" ca="1" si="30"/>
        <v>9365.1658195492673</v>
      </c>
      <c r="U108" s="1" cm="1">
        <f t="array" aca="1" ref="U108" ca="1">IF(R108&lt;&gt;"",INDEX(T108:T215, MATCH(_xll.RiskSimtable(Variables!D$13:D$14),R108:R215,0))-T108,"")</f>
        <v>17.108417417633973</v>
      </c>
      <c r="V108" s="1" cm="1">
        <f t="array" aca="1" ref="V108" ca="1">IF(R108&lt;&gt;"",IF(MOD(R108,_xll.RiskSimtable(Variables!D$13:D$14))=0,Variables!D$15,0),"")</f>
        <v>0</v>
      </c>
      <c r="W108" s="1" cm="1">
        <f t="array" aca="1" ref="W108" ca="1">IF(R108&lt;&gt;"",IF(R108=_xll.RiskSimtable(Variables!D$13:D$14),T108+V108,0),"")</f>
        <v>0</v>
      </c>
      <c r="X108" s="18" cm="1">
        <f t="array" aca="1" ref="X108" ca="1">IF(R108&lt;&gt;"",INDEX(W108:W207,MATCH(_xll.RiskSimtable(Variables!D$13:D$14),R108:R207,0)),"")</f>
        <v>9502.2742369669013</v>
      </c>
      <c r="Y108" s="22">
        <f t="shared" ca="1" si="31"/>
        <v>245.82973931139168</v>
      </c>
      <c r="Z108" s="17" cm="1">
        <f t="array" aca="1" ref="Z108" ca="1">IF(R108&lt;&gt;"",IF(R108=1,_xll.RiskPert(Variables!J$21,Variables!K$21,Variables!L$21),0),"")</f>
        <v>0</v>
      </c>
      <c r="AA108" s="1">
        <f t="shared" ca="1" si="32"/>
        <v>9748.103976278293</v>
      </c>
      <c r="AB108" s="1" cm="1">
        <f t="array" aca="1" ref="AB108" ca="1">IF(R108&lt;&gt;"",_xll.RiskUniform(Variables!J$23,Variables!L$23),"")</f>
        <v>21.717309378657024</v>
      </c>
      <c r="AC108" s="18">
        <f t="shared" ca="1" si="33"/>
        <v>9769.8212856569498</v>
      </c>
      <c r="AD108" s="24">
        <f ca="1">IF(R108&lt;&gt;"",IF(AC108&lt;Variables!D$9,AC108-C108,0),"")</f>
        <v>1199.3179915477958</v>
      </c>
      <c r="AE108" s="26">
        <f ca="1">IF(R108&lt;&gt;"",IF(AC108&lt;Variables!D$9,D108,0),"")</f>
        <v>472.38210872308264</v>
      </c>
      <c r="AF108" s="26">
        <f ca="1">IF(R108&lt;&gt;"",IF(AC108&lt;Variables!D$9,I108,0),"")</f>
        <v>0</v>
      </c>
      <c r="AG108" s="26">
        <f ca="1">IF(R108&lt;&gt;"",IF(AC108&lt;Variables!D$9,M108,0),"")</f>
        <v>159.78988538068188</v>
      </c>
      <c r="AH108" s="26">
        <f ca="1">IF(R108&lt;&gt;"",IF(AC108&lt;Variables!D$9,S108,0),"")</f>
        <v>17.108417417633973</v>
      </c>
      <c r="AI108" s="26">
        <f ca="1">IF(R108&lt;&gt;"",IF(AC108&lt;Variables!D$9,Y108,0),"")</f>
        <v>245.82973931139168</v>
      </c>
      <c r="AJ108" s="26">
        <f t="shared" ca="1" si="34"/>
        <v>895.11015083279017</v>
      </c>
      <c r="AK108" s="26">
        <f t="shared" ca="1" si="35"/>
        <v>19.988633192463265</v>
      </c>
      <c r="AL108" s="26">
        <f t="shared" ca="1" si="36"/>
        <v>1</v>
      </c>
      <c r="AM108" s="4">
        <f ca="1">IF(AND(R108&lt;"",AC108&lt;Variables!D$9),AC108/(7*24*60),"")</f>
        <v>0.96922830214850697</v>
      </c>
      <c r="AN108" s="11">
        <f t="shared" ca="1" si="37"/>
        <v>1</v>
      </c>
      <c r="AO108" s="24" cm="1">
        <f t="array" aca="1" ref="AO108" ca="1">IF(R108&lt;&gt;"",_xll.RiskBinomial(1,Variables!D$16/100),0)</f>
        <v>0</v>
      </c>
    </row>
    <row r="109" spans="1:41" x14ac:dyDescent="0.35">
      <c r="A109" s="12">
        <v>80</v>
      </c>
      <c r="B109" s="17" cm="1">
        <f t="array" aca="1" ref="B109" ca="1">_xll.RiskExpon(Variables!M$8)</f>
        <v>284.78075345630577</v>
      </c>
      <c r="C109" s="18">
        <f t="shared" ca="1" si="19"/>
        <v>8855.2840475654593</v>
      </c>
      <c r="D109" s="22">
        <f t="shared" ca="1" si="20"/>
        <v>294.98931162343615</v>
      </c>
      <c r="E109" s="17" cm="1">
        <f t="array" aca="1" ref="E109" ca="1">_xll.RiskPert(Variables!J$10,Variables!K$10,Variables!L$10)</f>
        <v>52.841344264863253</v>
      </c>
      <c r="F109" s="1">
        <f t="shared" ca="1" si="21"/>
        <v>9150.2733591888955</v>
      </c>
      <c r="G109" s="1" cm="1">
        <f t="array" aca="1" ref="G109" ca="1">_xll.RiskUniform(Variables!J$12,Variables!L$12)</f>
        <v>62.359451019784672</v>
      </c>
      <c r="H109" s="18">
        <f t="shared" ca="1" si="22"/>
        <v>9212.6328102086809</v>
      </c>
      <c r="I109" s="22">
        <f t="shared" ca="1" si="23"/>
        <v>0</v>
      </c>
      <c r="J109" s="17">
        <f t="shared" ca="1" si="24"/>
        <v>9212.6328102086809</v>
      </c>
      <c r="K109" s="1" cm="1">
        <f t="array" aca="1" ref="K109" ca="1">_xll.RiskWeibull(Variables!J$14,Variables!K$14)</f>
        <v>71.720139014012943</v>
      </c>
      <c r="L109" s="18">
        <f t="shared" ca="1" si="25"/>
        <v>9284.3529492226935</v>
      </c>
      <c r="M109" s="22">
        <f t="shared" ca="1" si="26"/>
        <v>82.771879602649278</v>
      </c>
      <c r="N109" s="17" cm="1">
        <f t="array" aca="1" ref="N109" ca="1">_xll.RiskGamma(_xll.RiskSimtable(Variables!J$16:J$17),1/Variables!L$16)</f>
        <v>82.771879602649179</v>
      </c>
      <c r="O109" s="1">
        <f t="shared" ca="1" si="27"/>
        <v>9367.1248288253428</v>
      </c>
      <c r="P109" s="1" cm="1">
        <f t="array" aca="1" ref="P109" ca="1">_xll.RiskUniform(Variables!J$19,Variables!L$19)</f>
        <v>15.149408141559356</v>
      </c>
      <c r="Q109" s="18">
        <f t="shared" ca="1" si="28"/>
        <v>9382.2742369669013</v>
      </c>
      <c r="R109" s="17" cm="1">
        <f t="array" aca="1" ref="R109" ca="1">IF(A109&lt;=(FLOOR(INT(Variables!D$10) / _xll.RiskSimtable(Variables!D$13:D$14), 1)*_xll.RiskSimtable(Variables!D$13:D$14)),IF(R108=_xll.RiskSimtable(Variables!D$13:D$14),1,R108+1),"")</f>
        <v>8</v>
      </c>
      <c r="S109" s="22">
        <f t="shared" ca="1" si="29"/>
        <v>0</v>
      </c>
      <c r="T109" s="1">
        <f t="shared" ca="1" si="30"/>
        <v>9382.2742369669013</v>
      </c>
      <c r="U109" s="1" cm="1">
        <f t="array" aca="1" ref="U109" ca="1">IF(R109&lt;&gt;"",INDEX(T109:T216, MATCH(_xll.RiskSimtable(Variables!D$13:D$14),R109:R216,0))-T109,"")</f>
        <v>0</v>
      </c>
      <c r="V109" s="1" cm="1">
        <f t="array" aca="1" ref="V109" ca="1">IF(R109&lt;&gt;"",IF(MOD(R109,_xll.RiskSimtable(Variables!D$13:D$14))=0,Variables!D$15,0),"")</f>
        <v>120</v>
      </c>
      <c r="W109" s="1" cm="1">
        <f t="array" aca="1" ref="W109" ca="1">IF(R109&lt;&gt;"",IF(R109=_xll.RiskSimtable(Variables!D$13:D$14),T109+V109,0),"")</f>
        <v>9502.2742369669013</v>
      </c>
      <c r="X109" s="18" cm="1">
        <f t="array" aca="1" ref="X109" ca="1">IF(R109&lt;&gt;"",INDEX(W109:W208,MATCH(_xll.RiskSimtable(Variables!D$13:D$14),R109:R208,0)),"")</f>
        <v>9502.2742369669013</v>
      </c>
      <c r="Y109" s="22">
        <f t="shared" ca="1" si="31"/>
        <v>267.54704869004854</v>
      </c>
      <c r="Z109" s="17" cm="1">
        <f t="array" aca="1" ref="Z109" ca="1">IF(R109&lt;&gt;"",IF(R109=1,_xll.RiskPert(Variables!J$21,Variables!K$21,Variables!L$21),0),"")</f>
        <v>0</v>
      </c>
      <c r="AA109" s="1">
        <f t="shared" ca="1" si="32"/>
        <v>9769.8212856569498</v>
      </c>
      <c r="AB109" s="1" cm="1">
        <f t="array" aca="1" ref="AB109" ca="1">IF(R109&lt;&gt;"",_xll.RiskUniform(Variables!J$23,Variables!L$23),"")</f>
        <v>24.95908986329222</v>
      </c>
      <c r="AC109" s="18">
        <f t="shared" ca="1" si="33"/>
        <v>9794.7803755202422</v>
      </c>
      <c r="AD109" s="24">
        <f ca="1">IF(R109&lt;&gt;"",IF(AC109&lt;Variables!D$9,AC109-C109,0),"")</f>
        <v>939.49632795478283</v>
      </c>
      <c r="AE109" s="26">
        <f ca="1">IF(R109&lt;&gt;"",IF(AC109&lt;Variables!D$9,D109,0),"")</f>
        <v>294.98931162343615</v>
      </c>
      <c r="AF109" s="26">
        <f ca="1">IF(R109&lt;&gt;"",IF(AC109&lt;Variables!D$9,I109,0),"")</f>
        <v>0</v>
      </c>
      <c r="AG109" s="26">
        <f ca="1">IF(R109&lt;&gt;"",IF(AC109&lt;Variables!D$9,M109,0),"")</f>
        <v>82.771879602649278</v>
      </c>
      <c r="AH109" s="26">
        <f ca="1">IF(R109&lt;&gt;"",IF(AC109&lt;Variables!D$9,S109,0),"")</f>
        <v>0</v>
      </c>
      <c r="AI109" s="26">
        <f ca="1">IF(R109&lt;&gt;"",IF(AC109&lt;Variables!D$9,Y109,0),"")</f>
        <v>267.54704869004854</v>
      </c>
      <c r="AJ109" s="26">
        <f t="shared" ca="1" si="34"/>
        <v>645.30823991613397</v>
      </c>
      <c r="AK109" s="26">
        <f t="shared" ca="1" si="35"/>
        <v>15.658272132579715</v>
      </c>
      <c r="AL109" s="26">
        <f t="shared" ca="1" si="36"/>
        <v>1</v>
      </c>
      <c r="AM109" s="4">
        <f ca="1">IF(AND(R109&lt;"",AC109&lt;Variables!D$9),AC109/(7*24*60),"")</f>
        <v>0.97170440233335731</v>
      </c>
      <c r="AN109" s="11">
        <f t="shared" ca="1" si="37"/>
        <v>1</v>
      </c>
      <c r="AO109" s="24" cm="1">
        <f t="array" aca="1" ref="AO109" ca="1">IF(R109&lt;&gt;"",_xll.RiskBinomial(1,Variables!D$16/100),0)</f>
        <v>0</v>
      </c>
    </row>
    <row r="110" spans="1:41" x14ac:dyDescent="0.35">
      <c r="A110" s="12">
        <v>81</v>
      </c>
      <c r="B110" s="17" cm="1">
        <f t="array" aca="1" ref="B110" ca="1">_xll.RiskExpon(Variables!M$8)</f>
        <v>171.20078296225424</v>
      </c>
      <c r="C110" s="18">
        <f t="shared" ca="1" si="19"/>
        <v>9026.4848305277137</v>
      </c>
      <c r="D110" s="22">
        <f t="shared" ca="1" si="20"/>
        <v>239.7062761322286</v>
      </c>
      <c r="E110" s="17" cm="1">
        <f t="array" aca="1" ref="E110" ca="1">_xll.RiskPert(Variables!J$10,Variables!K$10,Variables!L$10)</f>
        <v>53.558296451261462</v>
      </c>
      <c r="F110" s="1">
        <f t="shared" ca="1" si="21"/>
        <v>9266.1911066599423</v>
      </c>
      <c r="G110" s="1" cm="1">
        <f t="array" aca="1" ref="G110" ca="1">_xll.RiskUniform(Variables!J$12,Variables!L$12)</f>
        <v>68.021679890706523</v>
      </c>
      <c r="H110" s="18">
        <f t="shared" ca="1" si="22"/>
        <v>9334.2127865506482</v>
      </c>
      <c r="I110" s="22">
        <f t="shared" ca="1" si="23"/>
        <v>0</v>
      </c>
      <c r="J110" s="17">
        <f t="shared" ca="1" si="24"/>
        <v>9334.2127865506482</v>
      </c>
      <c r="K110" s="1" cm="1">
        <f t="array" aca="1" ref="K110" ca="1">_xll.RiskWeibull(Variables!J$14,Variables!K$14)</f>
        <v>80.867662854577787</v>
      </c>
      <c r="L110" s="18">
        <f t="shared" ca="1" si="25"/>
        <v>9415.0804494052263</v>
      </c>
      <c r="M110" s="22">
        <f t="shared" ca="1" si="26"/>
        <v>89.809712022450185</v>
      </c>
      <c r="N110" s="17" cm="1">
        <f t="array" aca="1" ref="N110" ca="1">_xll.RiskGamma(_xll.RiskSimtable(Variables!J$16:J$17),1/Variables!L$16)</f>
        <v>89.809712022450341</v>
      </c>
      <c r="O110" s="1">
        <f t="shared" ca="1" si="27"/>
        <v>9504.8901614276765</v>
      </c>
      <c r="P110" s="1" cm="1">
        <f t="array" aca="1" ref="P110" ca="1">_xll.RiskUniform(Variables!J$19,Variables!L$19)</f>
        <v>23.681470589996394</v>
      </c>
      <c r="Q110" s="18">
        <f t="shared" ca="1" si="28"/>
        <v>9528.5716320176725</v>
      </c>
      <c r="R110" s="17" cm="1">
        <f t="array" aca="1" ref="R110" ca="1">IF(A110&lt;=(FLOOR(INT(Variables!D$10) / _xll.RiskSimtable(Variables!D$13:D$14), 1)*_xll.RiskSimtable(Variables!D$13:D$14)),IF(R109=_xll.RiskSimtable(Variables!D$13:D$14),1,R109+1),"")</f>
        <v>1</v>
      </c>
      <c r="S110" s="22">
        <f t="shared" ca="1" si="29"/>
        <v>801.58451790404433</v>
      </c>
      <c r="T110" s="1">
        <f t="shared" ca="1" si="30"/>
        <v>9528.5716320176725</v>
      </c>
      <c r="U110" s="1" cm="1">
        <f t="array" aca="1" ref="U110" ca="1">IF(R110&lt;&gt;"",INDEX(T110:T217, MATCH(_xll.RiskSimtable(Variables!D$13:D$14),R110:R217,0))-T110,"")</f>
        <v>801.58451790404433</v>
      </c>
      <c r="V110" s="1" cm="1">
        <f t="array" aca="1" ref="V110" ca="1">IF(R110&lt;&gt;"",IF(MOD(R110,_xll.RiskSimtable(Variables!D$13:D$14))=0,Variables!D$15,0),"")</f>
        <v>0</v>
      </c>
      <c r="W110" s="1" cm="1">
        <f t="array" aca="1" ref="W110" ca="1">IF(R110&lt;&gt;"",IF(R110=_xll.RiskSimtable(Variables!D$13:D$14),T110+V110,0),"")</f>
        <v>0</v>
      </c>
      <c r="X110" s="18" cm="1">
        <f t="array" aca="1" ref="X110" ca="1">IF(R110&lt;&gt;"",INDEX(W110:W209,MATCH(_xll.RiskSimtable(Variables!D$13:D$14),R110:R209,0)),"")</f>
        <v>10450.156149921717</v>
      </c>
      <c r="Y110" s="22">
        <f t="shared" ca="1" si="31"/>
        <v>98.862103937908614</v>
      </c>
      <c r="Z110" s="17" cm="1">
        <f t="array" aca="1" ref="Z110" ca="1">IF(R110&lt;&gt;"",IF(R110=1,_xll.RiskPert(Variables!J$21,Variables!K$21,Variables!L$21),0),"")</f>
        <v>98.862103937908842</v>
      </c>
      <c r="AA110" s="1">
        <f t="shared" ca="1" si="32"/>
        <v>10549.018253859625</v>
      </c>
      <c r="AB110" s="1" cm="1">
        <f t="array" aca="1" ref="AB110" ca="1">IF(R110&lt;&gt;"",_xll.RiskUniform(Variables!J$23,Variables!L$23),"")</f>
        <v>29.945120136733575</v>
      </c>
      <c r="AC110" s="18">
        <f t="shared" ca="1" si="33"/>
        <v>10578.963373996359</v>
      </c>
      <c r="AD110" s="24">
        <f ca="1">IF(R110&lt;&gt;"",IF(AC110&lt;Variables!D$9,AC110-C110,0),"")</f>
        <v>0</v>
      </c>
      <c r="AE110" s="26">
        <f ca="1">IF(R110&lt;&gt;"",IF(AC110&lt;Variables!D$9,D110,0),"")</f>
        <v>0</v>
      </c>
      <c r="AF110" s="26">
        <f ca="1">IF(R110&lt;&gt;"",IF(AC110&lt;Variables!D$9,I110,0),"")</f>
        <v>0</v>
      </c>
      <c r="AG110" s="26">
        <f ca="1">IF(R110&lt;&gt;"",IF(AC110&lt;Variables!D$9,M110,0),"")</f>
        <v>0</v>
      </c>
      <c r="AH110" s="26">
        <f ca="1">IF(R110&lt;&gt;"",IF(AC110&lt;Variables!D$9,S110,0),"")</f>
        <v>0</v>
      </c>
      <c r="AI110" s="26">
        <f ca="1">IF(R110&lt;&gt;"",IF(AC110&lt;Variables!D$9,Y110,0),"")</f>
        <v>0</v>
      </c>
      <c r="AJ110" s="26">
        <f t="shared" ca="1" si="34"/>
        <v>0</v>
      </c>
      <c r="AK110" s="26">
        <f t="shared" ca="1" si="35"/>
        <v>0</v>
      </c>
      <c r="AL110" s="26">
        <f t="shared" ca="1" si="36"/>
        <v>0</v>
      </c>
      <c r="AM110" s="4" t="str">
        <f ca="1">IF(AND(R110&lt;"",AC110&lt;Variables!D$9),AC110/(7*24*60),"")</f>
        <v/>
      </c>
      <c r="AN110" s="11" t="str">
        <f t="shared" ca="1" si="37"/>
        <v/>
      </c>
      <c r="AO110" s="24" cm="1">
        <f t="array" aca="1" ref="AO110" ca="1">IF(R110&lt;&gt;"",_xll.RiskBinomial(1,Variables!D$16/100),0)</f>
        <v>0</v>
      </c>
    </row>
    <row r="111" spans="1:41" x14ac:dyDescent="0.35">
      <c r="A111" s="12">
        <v>82</v>
      </c>
      <c r="B111" s="17" cm="1">
        <f t="array" aca="1" ref="B111" ca="1">_xll.RiskExpon(Variables!M$8)</f>
        <v>125.79666819700854</v>
      </c>
      <c r="C111" s="18">
        <f t="shared" ca="1" si="19"/>
        <v>9152.281498724722</v>
      </c>
      <c r="D111" s="22">
        <f t="shared" ca="1" si="20"/>
        <v>232.06171710391027</v>
      </c>
      <c r="E111" s="17" cm="1">
        <f t="array" aca="1" ref="E111" ca="1">_xll.RiskPert(Variables!J$10,Variables!K$10,Variables!L$10)</f>
        <v>50.130429277984035</v>
      </c>
      <c r="F111" s="1">
        <f t="shared" ca="1" si="21"/>
        <v>9384.3432158286323</v>
      </c>
      <c r="G111" s="1" cm="1">
        <f t="array" aca="1" ref="G111" ca="1">_xll.RiskUniform(Variables!J$12,Variables!L$12)</f>
        <v>69.175027326474321</v>
      </c>
      <c r="H111" s="18">
        <f t="shared" ca="1" si="22"/>
        <v>9453.5182431551075</v>
      </c>
      <c r="I111" s="22">
        <f t="shared" ca="1" si="23"/>
        <v>0</v>
      </c>
      <c r="J111" s="17">
        <f t="shared" ca="1" si="24"/>
        <v>9453.5182431551075</v>
      </c>
      <c r="K111" s="1" cm="1">
        <f t="array" aca="1" ref="K111" ca="1">_xll.RiskWeibull(Variables!J$14,Variables!K$14)</f>
        <v>84.190280400086721</v>
      </c>
      <c r="L111" s="18">
        <f t="shared" ca="1" si="25"/>
        <v>9537.7085235551949</v>
      </c>
      <c r="M111" s="22">
        <f t="shared" ca="1" si="26"/>
        <v>61.747603591134975</v>
      </c>
      <c r="N111" s="17" cm="1">
        <f t="array" aca="1" ref="N111" ca="1">_xll.RiskGamma(_xll.RiskSimtable(Variables!J$16:J$17),1/Variables!L$16)</f>
        <v>61.747603591134535</v>
      </c>
      <c r="O111" s="1">
        <f t="shared" ca="1" si="27"/>
        <v>9599.4561271463299</v>
      </c>
      <c r="P111" s="1" cm="1">
        <f t="array" aca="1" ref="P111" ca="1">_xll.RiskUniform(Variables!J$19,Variables!L$19)</f>
        <v>19.728668723280521</v>
      </c>
      <c r="Q111" s="18">
        <f t="shared" ca="1" si="28"/>
        <v>9619.1847958696108</v>
      </c>
      <c r="R111" s="17" cm="1">
        <f t="array" aca="1" ref="R111" ca="1">IF(A111&lt;=(FLOOR(INT(Variables!D$10) / _xll.RiskSimtable(Variables!D$13:D$14), 1)*_xll.RiskSimtable(Variables!D$13:D$14)),IF(R110=_xll.RiskSimtable(Variables!D$13:D$14),1,R110+1),"")</f>
        <v>2</v>
      </c>
      <c r="S111" s="22">
        <f t="shared" ca="1" si="29"/>
        <v>710.97135405210611</v>
      </c>
      <c r="T111" s="1">
        <f t="shared" ca="1" si="30"/>
        <v>9619.1847958696108</v>
      </c>
      <c r="U111" s="1" cm="1">
        <f t="array" aca="1" ref="U111" ca="1">IF(R111&lt;&gt;"",INDEX(T111:T218, MATCH(_xll.RiskSimtable(Variables!D$13:D$14),R111:R218,0))-T111,"")</f>
        <v>710.97135405210611</v>
      </c>
      <c r="V111" s="1" cm="1">
        <f t="array" aca="1" ref="V111" ca="1">IF(R111&lt;&gt;"",IF(MOD(R111,_xll.RiskSimtable(Variables!D$13:D$14))=0,Variables!D$15,0),"")</f>
        <v>0</v>
      </c>
      <c r="W111" s="1" cm="1">
        <f t="array" aca="1" ref="W111" ca="1">IF(R111&lt;&gt;"",IF(R111=_xll.RiskSimtable(Variables!D$13:D$14),T111+V111,0),"")</f>
        <v>0</v>
      </c>
      <c r="X111" s="18" cm="1">
        <f t="array" aca="1" ref="X111" ca="1">IF(R111&lt;&gt;"",INDEX(W111:W210,MATCH(_xll.RiskSimtable(Variables!D$13:D$14),R111:R210,0)),"")</f>
        <v>10450.156149921717</v>
      </c>
      <c r="Y111" s="22">
        <f t="shared" ca="1" si="31"/>
        <v>128.80722407464236</v>
      </c>
      <c r="Z111" s="17" cm="1">
        <f t="array" aca="1" ref="Z111" ca="1">IF(R111&lt;&gt;"",IF(R111=1,_xll.RiskPert(Variables!J$21,Variables!K$21,Variables!L$21),0),"")</f>
        <v>0</v>
      </c>
      <c r="AA111" s="1">
        <f t="shared" ca="1" si="32"/>
        <v>10578.963373996359</v>
      </c>
      <c r="AB111" s="1" cm="1">
        <f t="array" aca="1" ref="AB111" ca="1">IF(R111&lt;&gt;"",_xll.RiskUniform(Variables!J$23,Variables!L$23),"")</f>
        <v>21.698671598754515</v>
      </c>
      <c r="AC111" s="18">
        <f t="shared" ca="1" si="33"/>
        <v>10600.662045595114</v>
      </c>
      <c r="AD111" s="24">
        <f ca="1">IF(R111&lt;&gt;"",IF(AC111&lt;Variables!D$9,AC111-C111,0),"")</f>
        <v>0</v>
      </c>
      <c r="AE111" s="26">
        <f ca="1">IF(R111&lt;&gt;"",IF(AC111&lt;Variables!D$9,D111,0),"")</f>
        <v>0</v>
      </c>
      <c r="AF111" s="26">
        <f ca="1">IF(R111&lt;&gt;"",IF(AC111&lt;Variables!D$9,I111,0),"")</f>
        <v>0</v>
      </c>
      <c r="AG111" s="26">
        <f ca="1">IF(R111&lt;&gt;"",IF(AC111&lt;Variables!D$9,M111,0),"")</f>
        <v>0</v>
      </c>
      <c r="AH111" s="26">
        <f ca="1">IF(R111&lt;&gt;"",IF(AC111&lt;Variables!D$9,S111,0),"")</f>
        <v>0</v>
      </c>
      <c r="AI111" s="26">
        <f ca="1">IF(R111&lt;&gt;"",IF(AC111&lt;Variables!D$9,Y111,0),"")</f>
        <v>0</v>
      </c>
      <c r="AJ111" s="26">
        <f t="shared" ca="1" si="34"/>
        <v>0</v>
      </c>
      <c r="AK111" s="26">
        <f t="shared" ca="1" si="35"/>
        <v>0</v>
      </c>
      <c r="AL111" s="26">
        <f t="shared" ca="1" si="36"/>
        <v>0</v>
      </c>
      <c r="AM111" s="4" t="str">
        <f ca="1">IF(AND(R111&lt;"",AC111&lt;Variables!D$9),AC111/(7*24*60),"")</f>
        <v/>
      </c>
      <c r="AN111" s="11" t="str">
        <f t="shared" ca="1" si="37"/>
        <v/>
      </c>
      <c r="AO111" s="24" cm="1">
        <f t="array" aca="1" ref="AO111" ca="1">IF(R111&lt;&gt;"",_xll.RiskBinomial(1,Variables!D$16/100),0)</f>
        <v>1</v>
      </c>
    </row>
    <row r="112" spans="1:41" x14ac:dyDescent="0.35">
      <c r="A112" s="12">
        <v>83</v>
      </c>
      <c r="B112" s="17" cm="1">
        <f t="array" aca="1" ref="B112" ca="1">_xll.RiskExpon(Variables!M$8)</f>
        <v>92.246453089097969</v>
      </c>
      <c r="C112" s="18">
        <f t="shared" ca="1" si="19"/>
        <v>9244.5279518138195</v>
      </c>
      <c r="D112" s="22">
        <f t="shared" ca="1" si="20"/>
        <v>256.0173679457348</v>
      </c>
      <c r="E112" s="17" cm="1">
        <f t="array" aca="1" ref="E112" ca="1">_xll.RiskPert(Variables!J$10,Variables!K$10,Variables!L$10)</f>
        <v>47.027076604447139</v>
      </c>
      <c r="F112" s="1">
        <f t="shared" ca="1" si="21"/>
        <v>9500.5453197595543</v>
      </c>
      <c r="G112" s="1" cm="1">
        <f t="array" aca="1" ref="G112" ca="1">_xll.RiskUniform(Variables!J$12,Variables!L$12)</f>
        <v>69.187677279987412</v>
      </c>
      <c r="H112" s="18">
        <f t="shared" ca="1" si="22"/>
        <v>9569.7329970395422</v>
      </c>
      <c r="I112" s="22">
        <f t="shared" ca="1" si="23"/>
        <v>0</v>
      </c>
      <c r="J112" s="17">
        <f t="shared" ca="1" si="24"/>
        <v>9569.7329970395422</v>
      </c>
      <c r="K112" s="1" cm="1">
        <f t="array" aca="1" ref="K112" ca="1">_xll.RiskWeibull(Variables!J$14,Variables!K$14)</f>
        <v>107.88480888265235</v>
      </c>
      <c r="L112" s="18">
        <f t="shared" ca="1" si="25"/>
        <v>9677.6178059221947</v>
      </c>
      <c r="M112" s="22">
        <f t="shared" ca="1" si="26"/>
        <v>139.65569864459758</v>
      </c>
      <c r="N112" s="17" cm="1">
        <f t="array" aca="1" ref="N112" ca="1">_xll.RiskGamma(_xll.RiskSimtable(Variables!J$16:J$17),1/Variables!L$16)</f>
        <v>139.65569864459758</v>
      </c>
      <c r="O112" s="1">
        <f t="shared" ca="1" si="27"/>
        <v>9817.2735045667923</v>
      </c>
      <c r="P112" s="1" cm="1">
        <f t="array" aca="1" ref="P112" ca="1">_xll.RiskUniform(Variables!J$19,Variables!L$19)</f>
        <v>15.875477977263031</v>
      </c>
      <c r="Q112" s="18">
        <f t="shared" ca="1" si="28"/>
        <v>9833.1489825440549</v>
      </c>
      <c r="R112" s="17" cm="1">
        <f t="array" aca="1" ref="R112" ca="1">IF(A112&lt;=(FLOOR(INT(Variables!D$10) / _xll.RiskSimtable(Variables!D$13:D$14), 1)*_xll.RiskSimtable(Variables!D$13:D$14)),IF(R111=_xll.RiskSimtable(Variables!D$13:D$14),1,R111+1),"")</f>
        <v>3</v>
      </c>
      <c r="S112" s="22">
        <f t="shared" ca="1" si="29"/>
        <v>497.00716737766197</v>
      </c>
      <c r="T112" s="1">
        <f t="shared" ca="1" si="30"/>
        <v>9833.1489825440549</v>
      </c>
      <c r="U112" s="1" cm="1">
        <f t="array" aca="1" ref="U112" ca="1">IF(R112&lt;&gt;"",INDEX(T112:T219, MATCH(_xll.RiskSimtable(Variables!D$13:D$14),R112:R219,0))-T112,"")</f>
        <v>497.00716737766197</v>
      </c>
      <c r="V112" s="1" cm="1">
        <f t="array" aca="1" ref="V112" ca="1">IF(R112&lt;&gt;"",IF(MOD(R112,_xll.RiskSimtable(Variables!D$13:D$14))=0,Variables!D$15,0),"")</f>
        <v>0</v>
      </c>
      <c r="W112" s="1" cm="1">
        <f t="array" aca="1" ref="W112" ca="1">IF(R112&lt;&gt;"",IF(R112=_xll.RiskSimtable(Variables!D$13:D$14),T112+V112,0),"")</f>
        <v>0</v>
      </c>
      <c r="X112" s="18" cm="1">
        <f t="array" aca="1" ref="X112" ca="1">IF(R112&lt;&gt;"",INDEX(W112:W211,MATCH(_xll.RiskSimtable(Variables!D$13:D$14),R112:R211,0)),"")</f>
        <v>10450.156149921717</v>
      </c>
      <c r="Y112" s="22">
        <f t="shared" ca="1" si="31"/>
        <v>150.50589567339739</v>
      </c>
      <c r="Z112" s="17" cm="1">
        <f t="array" aca="1" ref="Z112" ca="1">IF(R112&lt;&gt;"",IF(R112=1,_xll.RiskPert(Variables!J$21,Variables!K$21,Variables!L$21),0),"")</f>
        <v>0</v>
      </c>
      <c r="AA112" s="1">
        <f t="shared" ca="1" si="32"/>
        <v>10600.662045595114</v>
      </c>
      <c r="AB112" s="1" cm="1">
        <f t="array" aca="1" ref="AB112" ca="1">IF(R112&lt;&gt;"",_xll.RiskUniform(Variables!J$23,Variables!L$23),"")</f>
        <v>20.047701985898513</v>
      </c>
      <c r="AC112" s="18">
        <f t="shared" ca="1" si="33"/>
        <v>10620.709747581013</v>
      </c>
      <c r="AD112" s="24">
        <f ca="1">IF(R112&lt;&gt;"",IF(AC112&lt;Variables!D$9,AC112-C112,0),"")</f>
        <v>0</v>
      </c>
      <c r="AE112" s="26">
        <f ca="1">IF(R112&lt;&gt;"",IF(AC112&lt;Variables!D$9,D112,0),"")</f>
        <v>0</v>
      </c>
      <c r="AF112" s="26">
        <f ca="1">IF(R112&lt;&gt;"",IF(AC112&lt;Variables!D$9,I112,0),"")</f>
        <v>0</v>
      </c>
      <c r="AG112" s="26">
        <f ca="1">IF(R112&lt;&gt;"",IF(AC112&lt;Variables!D$9,M112,0),"")</f>
        <v>0</v>
      </c>
      <c r="AH112" s="26">
        <f ca="1">IF(R112&lt;&gt;"",IF(AC112&lt;Variables!D$9,S112,0),"")</f>
        <v>0</v>
      </c>
      <c r="AI112" s="26">
        <f ca="1">IF(R112&lt;&gt;"",IF(AC112&lt;Variables!D$9,Y112,0),"")</f>
        <v>0</v>
      </c>
      <c r="AJ112" s="26">
        <f t="shared" ca="1" si="34"/>
        <v>0</v>
      </c>
      <c r="AK112" s="26">
        <f t="shared" ca="1" si="35"/>
        <v>0</v>
      </c>
      <c r="AL112" s="26">
        <f t="shared" ca="1" si="36"/>
        <v>0</v>
      </c>
      <c r="AM112" s="4" t="str">
        <f ca="1">IF(AND(R112&lt;"",AC112&lt;Variables!D$9),AC112/(7*24*60),"")</f>
        <v/>
      </c>
      <c r="AN112" s="11" t="str">
        <f t="shared" ca="1" si="37"/>
        <v/>
      </c>
      <c r="AO112" s="24" cm="1">
        <f t="array" aca="1" ref="AO112" ca="1">IF(R112&lt;&gt;"",_xll.RiskBinomial(1,Variables!D$16/100),0)</f>
        <v>0</v>
      </c>
    </row>
    <row r="113" spans="1:41" x14ac:dyDescent="0.35">
      <c r="A113" s="12">
        <v>84</v>
      </c>
      <c r="B113" s="17" cm="1">
        <f t="array" aca="1" ref="B113" ca="1">_xll.RiskExpon(Variables!M$8)</f>
        <v>51.251817123436098</v>
      </c>
      <c r="C113" s="18">
        <f t="shared" ca="1" si="19"/>
        <v>9295.7797689372564</v>
      </c>
      <c r="D113" s="22">
        <f t="shared" ca="1" si="20"/>
        <v>321.04849986118461</v>
      </c>
      <c r="E113" s="17" cm="1">
        <f t="array" aca="1" ref="E113" ca="1">_xll.RiskPert(Variables!J$10,Variables!K$10,Variables!L$10)</f>
        <v>47.095271758898392</v>
      </c>
      <c r="F113" s="1">
        <f t="shared" ca="1" si="21"/>
        <v>9616.8282687984411</v>
      </c>
      <c r="G113" s="1" cm="1">
        <f t="array" aca="1" ref="G113" ca="1">_xll.RiskUniform(Variables!J$12,Variables!L$12)</f>
        <v>50.224826395980337</v>
      </c>
      <c r="H113" s="18">
        <f t="shared" ca="1" si="22"/>
        <v>9667.053095194422</v>
      </c>
      <c r="I113" s="22">
        <f t="shared" ca="1" si="23"/>
        <v>0</v>
      </c>
      <c r="J113" s="17">
        <f t="shared" ca="1" si="24"/>
        <v>9667.053095194422</v>
      </c>
      <c r="K113" s="1" cm="1">
        <f t="array" aca="1" ref="K113" ca="1">_xll.RiskWeibull(Variables!J$14,Variables!K$14)</f>
        <v>114.21336017388275</v>
      </c>
      <c r="L113" s="18">
        <f t="shared" ca="1" si="25"/>
        <v>9781.2664553683044</v>
      </c>
      <c r="M113" s="22">
        <f t="shared" ca="1" si="26"/>
        <v>98.10156202629878</v>
      </c>
      <c r="N113" s="17" cm="1">
        <f t="array" aca="1" ref="N113" ca="1">_xll.RiskGamma(_xll.RiskSimtable(Variables!J$16:J$17),1/Variables!L$16)</f>
        <v>98.101562026298126</v>
      </c>
      <c r="O113" s="1">
        <f t="shared" ca="1" si="27"/>
        <v>9879.3680173946032</v>
      </c>
      <c r="P113" s="1" cm="1">
        <f t="array" aca="1" ref="P113" ca="1">_xll.RiskUniform(Variables!J$19,Variables!L$19)</f>
        <v>17.52664077098504</v>
      </c>
      <c r="Q113" s="18">
        <f t="shared" ca="1" si="28"/>
        <v>9896.8946581655873</v>
      </c>
      <c r="R113" s="17" cm="1">
        <f t="array" aca="1" ref="R113" ca="1">IF(A113&lt;=(FLOOR(INT(Variables!D$10) / _xll.RiskSimtable(Variables!D$13:D$14), 1)*_xll.RiskSimtable(Variables!D$13:D$14)),IF(R112=_xll.RiskSimtable(Variables!D$13:D$14),1,R112+1),"")</f>
        <v>4</v>
      </c>
      <c r="S113" s="22">
        <f t="shared" ca="1" si="29"/>
        <v>433.26149175612954</v>
      </c>
      <c r="T113" s="1">
        <f t="shared" ca="1" si="30"/>
        <v>9896.8946581655873</v>
      </c>
      <c r="U113" s="1" cm="1">
        <f t="array" aca="1" ref="U113" ca="1">IF(R113&lt;&gt;"",INDEX(T113:T220, MATCH(_xll.RiskSimtable(Variables!D$13:D$14),R113:R220,0))-T113,"")</f>
        <v>433.26149175612954</v>
      </c>
      <c r="V113" s="1" cm="1">
        <f t="array" aca="1" ref="V113" ca="1">IF(R113&lt;&gt;"",IF(MOD(R113,_xll.RiskSimtable(Variables!D$13:D$14))=0,Variables!D$15,0),"")</f>
        <v>0</v>
      </c>
      <c r="W113" s="1" cm="1">
        <f t="array" aca="1" ref="W113" ca="1">IF(R113&lt;&gt;"",IF(R113=_xll.RiskSimtable(Variables!D$13:D$14),T113+V113,0),"")</f>
        <v>0</v>
      </c>
      <c r="X113" s="18" cm="1">
        <f t="array" aca="1" ref="X113" ca="1">IF(R113&lt;&gt;"",INDEX(W113:W212,MATCH(_xll.RiskSimtable(Variables!D$13:D$14),R113:R212,0)),"")</f>
        <v>10450.156149921717</v>
      </c>
      <c r="Y113" s="22">
        <f t="shared" ca="1" si="31"/>
        <v>170.55359765929643</v>
      </c>
      <c r="Z113" s="17" cm="1">
        <f t="array" aca="1" ref="Z113" ca="1">IF(R113&lt;&gt;"",IF(R113=1,_xll.RiskPert(Variables!J$21,Variables!K$21,Variables!L$21),0),"")</f>
        <v>0</v>
      </c>
      <c r="AA113" s="1">
        <f t="shared" ca="1" si="32"/>
        <v>10620.709747581013</v>
      </c>
      <c r="AB113" s="1" cm="1">
        <f t="array" aca="1" ref="AB113" ca="1">IF(R113&lt;&gt;"",_xll.RiskUniform(Variables!J$23,Variables!L$23),"")</f>
        <v>26.952581611795665</v>
      </c>
      <c r="AC113" s="18">
        <f t="shared" ca="1" si="33"/>
        <v>10647.662329192808</v>
      </c>
      <c r="AD113" s="24">
        <f ca="1">IF(R113&lt;&gt;"",IF(AC113&lt;Variables!D$9,AC113-C113,0),"")</f>
        <v>0</v>
      </c>
      <c r="AE113" s="26">
        <f ca="1">IF(R113&lt;&gt;"",IF(AC113&lt;Variables!D$9,D113,0),"")</f>
        <v>0</v>
      </c>
      <c r="AF113" s="26">
        <f ca="1">IF(R113&lt;&gt;"",IF(AC113&lt;Variables!D$9,I113,0),"")</f>
        <v>0</v>
      </c>
      <c r="AG113" s="26">
        <f ca="1">IF(R113&lt;&gt;"",IF(AC113&lt;Variables!D$9,M113,0),"")</f>
        <v>0</v>
      </c>
      <c r="AH113" s="26">
        <f ca="1">IF(R113&lt;&gt;"",IF(AC113&lt;Variables!D$9,S113,0),"")</f>
        <v>0</v>
      </c>
      <c r="AI113" s="26">
        <f ca="1">IF(R113&lt;&gt;"",IF(AC113&lt;Variables!D$9,Y113,0),"")</f>
        <v>0</v>
      </c>
      <c r="AJ113" s="26">
        <f t="shared" ca="1" si="34"/>
        <v>0</v>
      </c>
      <c r="AK113" s="26">
        <f t="shared" ca="1" si="35"/>
        <v>0</v>
      </c>
      <c r="AL113" s="26">
        <f t="shared" ca="1" si="36"/>
        <v>0</v>
      </c>
      <c r="AM113" s="4" t="str">
        <f ca="1">IF(AND(R113&lt;"",AC113&lt;Variables!D$9),AC113/(7*24*60),"")</f>
        <v/>
      </c>
      <c r="AN113" s="11" t="str">
        <f t="shared" ca="1" si="37"/>
        <v/>
      </c>
      <c r="AO113" s="24" cm="1">
        <f t="array" aca="1" ref="AO113" ca="1">IF(R113&lt;&gt;"",_xll.RiskBinomial(1,Variables!D$16/100),0)</f>
        <v>0</v>
      </c>
    </row>
    <row r="114" spans="1:41" x14ac:dyDescent="0.35">
      <c r="A114" s="12">
        <v>85</v>
      </c>
      <c r="B114" s="17" cm="1">
        <f t="array" aca="1" ref="B114" ca="1">_xll.RiskExpon(Variables!M$8)</f>
        <v>33.604620579435704</v>
      </c>
      <c r="C114" s="18">
        <f t="shared" ca="1" si="19"/>
        <v>9329.384389516692</v>
      </c>
      <c r="D114" s="22">
        <f t="shared" ca="1" si="20"/>
        <v>390.03992353706417</v>
      </c>
      <c r="E114" s="17" cm="1">
        <f t="array" aca="1" ref="E114" ca="1">_xll.RiskPert(Variables!J$10,Variables!K$10,Variables!L$10)</f>
        <v>52.371217859334223</v>
      </c>
      <c r="F114" s="1">
        <f t="shared" ca="1" si="21"/>
        <v>9719.4243130537561</v>
      </c>
      <c r="G114" s="1" cm="1">
        <f t="array" aca="1" ref="G114" ca="1">_xll.RiskUniform(Variables!J$12,Variables!L$12)</f>
        <v>57.297858337230934</v>
      </c>
      <c r="H114" s="18">
        <f t="shared" ca="1" si="22"/>
        <v>9776.7221713909876</v>
      </c>
      <c r="I114" s="22">
        <f t="shared" ca="1" si="23"/>
        <v>0</v>
      </c>
      <c r="J114" s="17">
        <f t="shared" ca="1" si="24"/>
        <v>9776.7221713909876</v>
      </c>
      <c r="K114" s="1" cm="1">
        <f t="array" aca="1" ref="K114" ca="1">_xll.RiskWeibull(Variables!J$14,Variables!K$14)</f>
        <v>90.357167454782299</v>
      </c>
      <c r="L114" s="18">
        <f t="shared" ca="1" si="25"/>
        <v>9867.0793388457696</v>
      </c>
      <c r="M114" s="22">
        <f t="shared" ca="1" si="26"/>
        <v>86.838945257095475</v>
      </c>
      <c r="N114" s="17" cm="1">
        <f t="array" aca="1" ref="N114" ca="1">_xll.RiskGamma(_xll.RiskSimtable(Variables!J$16:J$17),1/Variables!L$16)</f>
        <v>86.838945257096185</v>
      </c>
      <c r="O114" s="1">
        <f t="shared" ca="1" si="27"/>
        <v>9953.9182841028651</v>
      </c>
      <c r="P114" s="1" cm="1">
        <f t="array" aca="1" ref="P114" ca="1">_xll.RiskUniform(Variables!J$19,Variables!L$19)</f>
        <v>17.235641046335047</v>
      </c>
      <c r="Q114" s="18">
        <f t="shared" ca="1" si="28"/>
        <v>9971.1539251491995</v>
      </c>
      <c r="R114" s="17" cm="1">
        <f t="array" aca="1" ref="R114" ca="1">IF(A114&lt;=(FLOOR(INT(Variables!D$10) / _xll.RiskSimtable(Variables!D$13:D$14), 1)*_xll.RiskSimtable(Variables!D$13:D$14)),IF(R113=_xll.RiskSimtable(Variables!D$13:D$14),1,R113+1),"")</f>
        <v>5</v>
      </c>
      <c r="S114" s="22">
        <f t="shared" ca="1" si="29"/>
        <v>359.00222477251737</v>
      </c>
      <c r="T114" s="1">
        <f t="shared" ca="1" si="30"/>
        <v>9971.1539251491995</v>
      </c>
      <c r="U114" s="1" cm="1">
        <f t="array" aca="1" ref="U114" ca="1">IF(R114&lt;&gt;"",INDEX(T114:T221, MATCH(_xll.RiskSimtable(Variables!D$13:D$14),R114:R221,0))-T114,"")</f>
        <v>359.00222477251737</v>
      </c>
      <c r="V114" s="1" cm="1">
        <f t="array" aca="1" ref="V114" ca="1">IF(R114&lt;&gt;"",IF(MOD(R114,_xll.RiskSimtable(Variables!D$13:D$14))=0,Variables!D$15,0),"")</f>
        <v>0</v>
      </c>
      <c r="W114" s="1" cm="1">
        <f t="array" aca="1" ref="W114" ca="1">IF(R114&lt;&gt;"",IF(R114=_xll.RiskSimtable(Variables!D$13:D$14),T114+V114,0),"")</f>
        <v>0</v>
      </c>
      <c r="X114" s="18" cm="1">
        <f t="array" aca="1" ref="X114" ca="1">IF(R114&lt;&gt;"",INDEX(W114:W213,MATCH(_xll.RiskSimtable(Variables!D$13:D$14),R114:R213,0)),"")</f>
        <v>10450.156149921717</v>
      </c>
      <c r="Y114" s="22">
        <f t="shared" ca="1" si="31"/>
        <v>197.50617927109124</v>
      </c>
      <c r="Z114" s="17" cm="1">
        <f t="array" aca="1" ref="Z114" ca="1">IF(R114&lt;&gt;"",IF(R114=1,_xll.RiskPert(Variables!J$21,Variables!K$21,Variables!L$21),0),"")</f>
        <v>0</v>
      </c>
      <c r="AA114" s="1">
        <f t="shared" ca="1" si="32"/>
        <v>10647.662329192808</v>
      </c>
      <c r="AB114" s="1" cm="1">
        <f t="array" aca="1" ref="AB114" ca="1">IF(R114&lt;&gt;"",_xll.RiskUniform(Variables!J$23,Variables!L$23),"")</f>
        <v>20.725000193351882</v>
      </c>
      <c r="AC114" s="18">
        <f t="shared" ca="1" si="33"/>
        <v>10668.38732938616</v>
      </c>
      <c r="AD114" s="24">
        <f ca="1">IF(R114&lt;&gt;"",IF(AC114&lt;Variables!D$9,AC114-C114,0),"")</f>
        <v>0</v>
      </c>
      <c r="AE114" s="26">
        <f ca="1">IF(R114&lt;&gt;"",IF(AC114&lt;Variables!D$9,D114,0),"")</f>
        <v>0</v>
      </c>
      <c r="AF114" s="26">
        <f ca="1">IF(R114&lt;&gt;"",IF(AC114&lt;Variables!D$9,I114,0),"")</f>
        <v>0</v>
      </c>
      <c r="AG114" s="26">
        <f ca="1">IF(R114&lt;&gt;"",IF(AC114&lt;Variables!D$9,M114,0),"")</f>
        <v>0</v>
      </c>
      <c r="AH114" s="26">
        <f ca="1">IF(R114&lt;&gt;"",IF(AC114&lt;Variables!D$9,S114,0),"")</f>
        <v>0</v>
      </c>
      <c r="AI114" s="26">
        <f ca="1">IF(R114&lt;&gt;"",IF(AC114&lt;Variables!D$9,Y114,0),"")</f>
        <v>0</v>
      </c>
      <c r="AJ114" s="26">
        <f t="shared" ca="1" si="34"/>
        <v>0</v>
      </c>
      <c r="AK114" s="26">
        <f t="shared" ca="1" si="35"/>
        <v>0</v>
      </c>
      <c r="AL114" s="26">
        <f t="shared" ca="1" si="36"/>
        <v>0</v>
      </c>
      <c r="AM114" s="4" t="str">
        <f ca="1">IF(AND(R114&lt;"",AC114&lt;Variables!D$9),AC114/(7*24*60),"")</f>
        <v/>
      </c>
      <c r="AN114" s="11" t="str">
        <f t="shared" ca="1" si="37"/>
        <v/>
      </c>
      <c r="AO114" s="24" cm="1">
        <f t="array" aca="1" ref="AO114" ca="1">IF(R114&lt;&gt;"",_xll.RiskBinomial(1,Variables!D$16/100),0)</f>
        <v>0</v>
      </c>
    </row>
    <row r="115" spans="1:41" x14ac:dyDescent="0.35">
      <c r="A115" s="12">
        <v>86</v>
      </c>
      <c r="B115" s="17" cm="1">
        <f t="array" aca="1" ref="B115" ca="1">_xll.RiskExpon(Variables!M$8)</f>
        <v>41.73076343472831</v>
      </c>
      <c r="C115" s="18">
        <f t="shared" ca="1" si="19"/>
        <v>9371.1151529514209</v>
      </c>
      <c r="D115" s="22">
        <f t="shared" ca="1" si="20"/>
        <v>460.20208106470636</v>
      </c>
      <c r="E115" s="17" cm="1">
        <f t="array" aca="1" ref="E115" ca="1">_xll.RiskPert(Variables!J$10,Variables!K$10,Variables!L$10)</f>
        <v>54.595062625138823</v>
      </c>
      <c r="F115" s="1">
        <f t="shared" ca="1" si="21"/>
        <v>9831.3172340161273</v>
      </c>
      <c r="G115" s="1" cm="1">
        <f t="array" aca="1" ref="G115" ca="1">_xll.RiskUniform(Variables!J$12,Variables!L$12)</f>
        <v>65.239713740879381</v>
      </c>
      <c r="H115" s="18">
        <f t="shared" ca="1" si="22"/>
        <v>9896.5569477570061</v>
      </c>
      <c r="I115" s="22">
        <f t="shared" ca="1" si="23"/>
        <v>0</v>
      </c>
      <c r="J115" s="17">
        <f t="shared" ca="1" si="24"/>
        <v>9896.5569477570061</v>
      </c>
      <c r="K115" s="1" cm="1">
        <f t="array" aca="1" ref="K115" ca="1">_xll.RiskWeibull(Variables!J$14,Variables!K$14)</f>
        <v>94.717217219500682</v>
      </c>
      <c r="L115" s="18">
        <f t="shared" ca="1" si="25"/>
        <v>9991.2741649765067</v>
      </c>
      <c r="M115" s="22">
        <f t="shared" ca="1" si="26"/>
        <v>125.12534438762486</v>
      </c>
      <c r="N115" s="17" cm="1">
        <f t="array" aca="1" ref="N115" ca="1">_xll.RiskGamma(_xll.RiskSimtable(Variables!J$16:J$17),1/Variables!L$16)</f>
        <v>125.12534438762533</v>
      </c>
      <c r="O115" s="1">
        <f t="shared" ca="1" si="27"/>
        <v>10116.399509364132</v>
      </c>
      <c r="P115" s="1" cm="1">
        <f t="array" aca="1" ref="P115" ca="1">_xll.RiskUniform(Variables!J$19,Variables!L$19)</f>
        <v>16.046363915916441</v>
      </c>
      <c r="Q115" s="18">
        <f t="shared" ca="1" si="28"/>
        <v>10132.445873280049</v>
      </c>
      <c r="R115" s="17" cm="1">
        <f t="array" aca="1" ref="R115" ca="1">IF(A115&lt;=(FLOOR(INT(Variables!D$10) / _xll.RiskSimtable(Variables!D$13:D$14), 1)*_xll.RiskSimtable(Variables!D$13:D$14)),IF(R114=_xll.RiskSimtable(Variables!D$13:D$14),1,R114+1),"")</f>
        <v>6</v>
      </c>
      <c r="S115" s="22">
        <f t="shared" ca="1" si="29"/>
        <v>197.71027664166832</v>
      </c>
      <c r="T115" s="1">
        <f t="shared" ca="1" si="30"/>
        <v>10132.445873280049</v>
      </c>
      <c r="U115" s="1" cm="1">
        <f t="array" aca="1" ref="U115" ca="1">IF(R115&lt;&gt;"",INDEX(T115:T222, MATCH(_xll.RiskSimtable(Variables!D$13:D$14),R115:R222,0))-T115,"")</f>
        <v>197.71027664166832</v>
      </c>
      <c r="V115" s="1" cm="1">
        <f t="array" aca="1" ref="V115" ca="1">IF(R115&lt;&gt;"",IF(MOD(R115,_xll.RiskSimtable(Variables!D$13:D$14))=0,Variables!D$15,0),"")</f>
        <v>0</v>
      </c>
      <c r="W115" s="1" cm="1">
        <f t="array" aca="1" ref="W115" ca="1">IF(R115&lt;&gt;"",IF(R115=_xll.RiskSimtable(Variables!D$13:D$14),T115+V115,0),"")</f>
        <v>0</v>
      </c>
      <c r="X115" s="18" cm="1">
        <f t="array" aca="1" ref="X115" ca="1">IF(R115&lt;&gt;"",INDEX(W115:W214,MATCH(_xll.RiskSimtable(Variables!D$13:D$14),R115:R214,0)),"")</f>
        <v>10450.156149921717</v>
      </c>
      <c r="Y115" s="22">
        <f t="shared" ca="1" si="31"/>
        <v>218.2311794644429</v>
      </c>
      <c r="Z115" s="17" cm="1">
        <f t="array" aca="1" ref="Z115" ca="1">IF(R115&lt;&gt;"",IF(R115=1,_xll.RiskPert(Variables!J$21,Variables!K$21,Variables!L$21),0),"")</f>
        <v>0</v>
      </c>
      <c r="AA115" s="1">
        <f t="shared" ca="1" si="32"/>
        <v>10668.38732938616</v>
      </c>
      <c r="AB115" s="1" cm="1">
        <f t="array" aca="1" ref="AB115" ca="1">IF(R115&lt;&gt;"",_xll.RiskUniform(Variables!J$23,Variables!L$23),"")</f>
        <v>28.404027727502182</v>
      </c>
      <c r="AC115" s="18">
        <f t="shared" ca="1" si="33"/>
        <v>10696.791357113661</v>
      </c>
      <c r="AD115" s="24">
        <f ca="1">IF(R115&lt;&gt;"",IF(AC115&lt;Variables!D$9,AC115-C115,0),"")</f>
        <v>0</v>
      </c>
      <c r="AE115" s="26">
        <f ca="1">IF(R115&lt;&gt;"",IF(AC115&lt;Variables!D$9,D115,0),"")</f>
        <v>0</v>
      </c>
      <c r="AF115" s="26">
        <f ca="1">IF(R115&lt;&gt;"",IF(AC115&lt;Variables!D$9,I115,0),"")</f>
        <v>0</v>
      </c>
      <c r="AG115" s="26">
        <f ca="1">IF(R115&lt;&gt;"",IF(AC115&lt;Variables!D$9,M115,0),"")</f>
        <v>0</v>
      </c>
      <c r="AH115" s="26">
        <f ca="1">IF(R115&lt;&gt;"",IF(AC115&lt;Variables!D$9,S115,0),"")</f>
        <v>0</v>
      </c>
      <c r="AI115" s="26">
        <f ca="1">IF(R115&lt;&gt;"",IF(AC115&lt;Variables!D$9,Y115,0),"")</f>
        <v>0</v>
      </c>
      <c r="AJ115" s="26">
        <f t="shared" ca="1" si="34"/>
        <v>0</v>
      </c>
      <c r="AK115" s="26">
        <f t="shared" ca="1" si="35"/>
        <v>0</v>
      </c>
      <c r="AL115" s="26">
        <f t="shared" ca="1" si="36"/>
        <v>0</v>
      </c>
      <c r="AM115" s="4" t="str">
        <f ca="1">IF(AND(R115&lt;"",AC115&lt;Variables!D$9),AC115/(7*24*60),"")</f>
        <v/>
      </c>
      <c r="AN115" s="11" t="str">
        <f t="shared" ca="1" si="37"/>
        <v/>
      </c>
      <c r="AO115" s="24" cm="1">
        <f t="array" aca="1" ref="AO115" ca="1">IF(R115&lt;&gt;"",_xll.RiskBinomial(1,Variables!D$16/100),0)</f>
        <v>0</v>
      </c>
    </row>
    <row r="116" spans="1:41" x14ac:dyDescent="0.35">
      <c r="A116" s="12">
        <v>87</v>
      </c>
      <c r="B116" s="17" cm="1">
        <f t="array" aca="1" ref="B116" ca="1">_xll.RiskExpon(Variables!M$8)</f>
        <v>81.051007880757894</v>
      </c>
      <c r="C116" s="18">
        <f t="shared" ca="1" si="19"/>
        <v>9452.1661608321792</v>
      </c>
      <c r="D116" s="22">
        <f t="shared" ca="1" si="20"/>
        <v>493.86552351565479</v>
      </c>
      <c r="E116" s="17" cm="1">
        <f t="array" aca="1" ref="E116" ca="1">_xll.RiskPert(Variables!J$10,Variables!K$10,Variables!L$10)</f>
        <v>49.474736590828137</v>
      </c>
      <c r="F116" s="1">
        <f t="shared" ca="1" si="21"/>
        <v>9946.031684347834</v>
      </c>
      <c r="G116" s="1" cm="1">
        <f t="array" aca="1" ref="G116" ca="1">_xll.RiskUniform(Variables!J$12,Variables!L$12)</f>
        <v>61.926092093096734</v>
      </c>
      <c r="H116" s="18">
        <f t="shared" ca="1" si="22"/>
        <v>10007.957776440931</v>
      </c>
      <c r="I116" s="22">
        <f t="shared" ca="1" si="23"/>
        <v>0</v>
      </c>
      <c r="J116" s="17">
        <f t="shared" ca="1" si="24"/>
        <v>10007.957776440931</v>
      </c>
      <c r="K116" s="1" cm="1">
        <f t="array" aca="1" ref="K116" ca="1">_xll.RiskWeibull(Variables!J$14,Variables!K$14)</f>
        <v>87.90441574298967</v>
      </c>
      <c r="L116" s="18">
        <f t="shared" ca="1" si="25"/>
        <v>10095.86219218392</v>
      </c>
      <c r="M116" s="22">
        <f t="shared" ca="1" si="26"/>
        <v>42.821241051777179</v>
      </c>
      <c r="N116" s="17" cm="1">
        <f t="array" aca="1" ref="N116" ca="1">_xll.RiskGamma(_xll.RiskSimtable(Variables!J$16:J$17),1/Variables!L$16)</f>
        <v>42.821241051778038</v>
      </c>
      <c r="O116" s="1">
        <f t="shared" ca="1" si="27"/>
        <v>10138.683433235698</v>
      </c>
      <c r="P116" s="1" cm="1">
        <f t="array" aca="1" ref="P116" ca="1">_xll.RiskUniform(Variables!J$19,Variables!L$19)</f>
        <v>17.44499227883362</v>
      </c>
      <c r="Q116" s="18">
        <f t="shared" ca="1" si="28"/>
        <v>10156.128425514531</v>
      </c>
      <c r="R116" s="17" cm="1">
        <f t="array" aca="1" ref="R116" ca="1">IF(A116&lt;=(FLOOR(INT(Variables!D$10) / _xll.RiskSimtable(Variables!D$13:D$14), 1)*_xll.RiskSimtable(Variables!D$13:D$14)),IF(R115=_xll.RiskSimtable(Variables!D$13:D$14),1,R115+1),"")</f>
        <v>7</v>
      </c>
      <c r="S116" s="22">
        <f t="shared" ca="1" si="29"/>
        <v>174.02772440718581</v>
      </c>
      <c r="T116" s="1">
        <f t="shared" ca="1" si="30"/>
        <v>10156.128425514531</v>
      </c>
      <c r="U116" s="1" cm="1">
        <f t="array" aca="1" ref="U116" ca="1">IF(R116&lt;&gt;"",INDEX(T116:T223, MATCH(_xll.RiskSimtable(Variables!D$13:D$14),R116:R223,0))-T116,"")</f>
        <v>174.02772440718581</v>
      </c>
      <c r="V116" s="1" cm="1">
        <f t="array" aca="1" ref="V116" ca="1">IF(R116&lt;&gt;"",IF(MOD(R116,_xll.RiskSimtable(Variables!D$13:D$14))=0,Variables!D$15,0),"")</f>
        <v>0</v>
      </c>
      <c r="W116" s="1" cm="1">
        <f t="array" aca="1" ref="W116" ca="1">IF(R116&lt;&gt;"",IF(R116=_xll.RiskSimtable(Variables!D$13:D$14),T116+V116,0),"")</f>
        <v>0</v>
      </c>
      <c r="X116" s="18" cm="1">
        <f t="array" aca="1" ref="X116" ca="1">IF(R116&lt;&gt;"",INDEX(W116:W215,MATCH(_xll.RiskSimtable(Variables!D$13:D$14),R116:R215,0)),"")</f>
        <v>10450.156149921717</v>
      </c>
      <c r="Y116" s="22">
        <f t="shared" ca="1" si="31"/>
        <v>246.63520719194457</v>
      </c>
      <c r="Z116" s="17" cm="1">
        <f t="array" aca="1" ref="Z116" ca="1">IF(R116&lt;&gt;"",IF(R116=1,_xll.RiskPert(Variables!J$21,Variables!K$21,Variables!L$21),0),"")</f>
        <v>0</v>
      </c>
      <c r="AA116" s="1">
        <f t="shared" ca="1" si="32"/>
        <v>10696.791357113661</v>
      </c>
      <c r="AB116" s="1" cm="1">
        <f t="array" aca="1" ref="AB116" ca="1">IF(R116&lt;&gt;"",_xll.RiskUniform(Variables!J$23,Variables!L$23),"")</f>
        <v>28.101964975974443</v>
      </c>
      <c r="AC116" s="18">
        <f t="shared" ca="1" si="33"/>
        <v>10724.893322089636</v>
      </c>
      <c r="AD116" s="24">
        <f ca="1">IF(R116&lt;&gt;"",IF(AC116&lt;Variables!D$9,AC116-C116,0),"")</f>
        <v>0</v>
      </c>
      <c r="AE116" s="26">
        <f ca="1">IF(R116&lt;&gt;"",IF(AC116&lt;Variables!D$9,D116,0),"")</f>
        <v>0</v>
      </c>
      <c r="AF116" s="26">
        <f ca="1">IF(R116&lt;&gt;"",IF(AC116&lt;Variables!D$9,I116,0),"")</f>
        <v>0</v>
      </c>
      <c r="AG116" s="26">
        <f ca="1">IF(R116&lt;&gt;"",IF(AC116&lt;Variables!D$9,M116,0),"")</f>
        <v>0</v>
      </c>
      <c r="AH116" s="26">
        <f ca="1">IF(R116&lt;&gt;"",IF(AC116&lt;Variables!D$9,S116,0),"")</f>
        <v>0</v>
      </c>
      <c r="AI116" s="26">
        <f ca="1">IF(R116&lt;&gt;"",IF(AC116&lt;Variables!D$9,Y116,0),"")</f>
        <v>0</v>
      </c>
      <c r="AJ116" s="26">
        <f t="shared" ca="1" si="34"/>
        <v>0</v>
      </c>
      <c r="AK116" s="26">
        <f t="shared" ca="1" si="35"/>
        <v>0</v>
      </c>
      <c r="AL116" s="26">
        <f t="shared" ca="1" si="36"/>
        <v>0</v>
      </c>
      <c r="AM116" s="4" t="str">
        <f ca="1">IF(AND(R116&lt;"",AC116&lt;Variables!D$9),AC116/(7*24*60),"")</f>
        <v/>
      </c>
      <c r="AN116" s="11" t="str">
        <f t="shared" ca="1" si="37"/>
        <v/>
      </c>
      <c r="AO116" s="24" cm="1">
        <f t="array" aca="1" ref="AO116" ca="1">IF(R116&lt;&gt;"",_xll.RiskBinomial(1,Variables!D$16/100),0)</f>
        <v>0</v>
      </c>
    </row>
    <row r="117" spans="1:41" x14ac:dyDescent="0.35">
      <c r="A117" s="12">
        <v>88</v>
      </c>
      <c r="B117" s="17" cm="1">
        <f t="array" aca="1" ref="B117" ca="1">_xll.RiskExpon(Variables!M$8)</f>
        <v>8.6964083513923658</v>
      </c>
      <c r="C117" s="18">
        <f t="shared" ca="1" si="19"/>
        <v>9460.8625691835714</v>
      </c>
      <c r="D117" s="22">
        <f t="shared" ca="1" si="20"/>
        <v>598.28430675202435</v>
      </c>
      <c r="E117" s="17" cm="1">
        <f t="array" aca="1" ref="E117" ca="1">_xll.RiskPert(Variables!J$10,Variables!K$10,Variables!L$10)</f>
        <v>51.189099494663459</v>
      </c>
      <c r="F117" s="1">
        <f t="shared" ca="1" si="21"/>
        <v>10059.146875935596</v>
      </c>
      <c r="G117" s="1" cm="1">
        <f t="array" aca="1" ref="G117" ca="1">_xll.RiskUniform(Variables!J$12,Variables!L$12)</f>
        <v>63.301435730456021</v>
      </c>
      <c r="H117" s="18">
        <f t="shared" ca="1" si="22"/>
        <v>10122.448311666052</v>
      </c>
      <c r="I117" s="22">
        <f t="shared" ca="1" si="23"/>
        <v>0</v>
      </c>
      <c r="J117" s="17">
        <f t="shared" ca="1" si="24"/>
        <v>10122.448311666052</v>
      </c>
      <c r="K117" s="1" cm="1">
        <f t="array" aca="1" ref="K117" ca="1">_xll.RiskWeibull(Variables!J$14,Variables!K$14)</f>
        <v>111.09392492577474</v>
      </c>
      <c r="L117" s="18">
        <f t="shared" ca="1" si="25"/>
        <v>10233.542236591828</v>
      </c>
      <c r="M117" s="22">
        <f t="shared" ca="1" si="26"/>
        <v>74.731526101233612</v>
      </c>
      <c r="N117" s="17" cm="1">
        <f t="array" aca="1" ref="N117" ca="1">_xll.RiskGamma(_xll.RiskSimtable(Variables!J$16:J$17),1/Variables!L$16)</f>
        <v>74.731526101234309</v>
      </c>
      <c r="O117" s="1">
        <f t="shared" ca="1" si="27"/>
        <v>10308.273762693061</v>
      </c>
      <c r="P117" s="1" cm="1">
        <f t="array" aca="1" ref="P117" ca="1">_xll.RiskUniform(Variables!J$19,Variables!L$19)</f>
        <v>21.882387228656029</v>
      </c>
      <c r="Q117" s="18">
        <f t="shared" ca="1" si="28"/>
        <v>10330.156149921717</v>
      </c>
      <c r="R117" s="17" cm="1">
        <f t="array" aca="1" ref="R117" ca="1">IF(A117&lt;=(FLOOR(INT(Variables!D$10) / _xll.RiskSimtable(Variables!D$13:D$14), 1)*_xll.RiskSimtable(Variables!D$13:D$14)),IF(R116=_xll.RiskSimtable(Variables!D$13:D$14),1,R116+1),"")</f>
        <v>8</v>
      </c>
      <c r="S117" s="22">
        <f t="shared" ca="1" si="29"/>
        <v>0</v>
      </c>
      <c r="T117" s="1">
        <f t="shared" ca="1" si="30"/>
        <v>10330.156149921717</v>
      </c>
      <c r="U117" s="1" cm="1">
        <f t="array" aca="1" ref="U117" ca="1">IF(R117&lt;&gt;"",INDEX(T117:T224, MATCH(_xll.RiskSimtable(Variables!D$13:D$14),R117:R224,0))-T117,"")</f>
        <v>0</v>
      </c>
      <c r="V117" s="1" cm="1">
        <f t="array" aca="1" ref="V117" ca="1">IF(R117&lt;&gt;"",IF(MOD(R117,_xll.RiskSimtable(Variables!D$13:D$14))=0,Variables!D$15,0),"")</f>
        <v>120</v>
      </c>
      <c r="W117" s="1" cm="1">
        <f t="array" aca="1" ref="W117" ca="1">IF(R117&lt;&gt;"",IF(R117=_xll.RiskSimtable(Variables!D$13:D$14),T117+V117,0),"")</f>
        <v>10450.156149921717</v>
      </c>
      <c r="X117" s="18" cm="1">
        <f t="array" aca="1" ref="X117" ca="1">IF(R117&lt;&gt;"",INDEX(W117:W216,MATCH(_xll.RiskSimtable(Variables!D$13:D$14),R117:R216,0)),"")</f>
        <v>10450.156149921717</v>
      </c>
      <c r="Y117" s="22">
        <f t="shared" ca="1" si="31"/>
        <v>274.7371721679192</v>
      </c>
      <c r="Z117" s="17" cm="1">
        <f t="array" aca="1" ref="Z117" ca="1">IF(R117&lt;&gt;"",IF(R117=1,_xll.RiskPert(Variables!J$21,Variables!K$21,Variables!L$21),0),"")</f>
        <v>0</v>
      </c>
      <c r="AA117" s="1">
        <f t="shared" ca="1" si="32"/>
        <v>10724.893322089636</v>
      </c>
      <c r="AB117" s="1" cm="1">
        <f t="array" aca="1" ref="AB117" ca="1">IF(R117&lt;&gt;"",_xll.RiskUniform(Variables!J$23,Variables!L$23),"")</f>
        <v>24.328869681607273</v>
      </c>
      <c r="AC117" s="18">
        <f t="shared" ca="1" si="33"/>
        <v>10749.222191771243</v>
      </c>
      <c r="AD117" s="24">
        <f ca="1">IF(R117&lt;&gt;"",IF(AC117&lt;Variables!D$9,AC117-C117,0),"")</f>
        <v>0</v>
      </c>
      <c r="AE117" s="26">
        <f ca="1">IF(R117&lt;&gt;"",IF(AC117&lt;Variables!D$9,D117,0),"")</f>
        <v>0</v>
      </c>
      <c r="AF117" s="26">
        <f ca="1">IF(R117&lt;&gt;"",IF(AC117&lt;Variables!D$9,I117,0),"")</f>
        <v>0</v>
      </c>
      <c r="AG117" s="26">
        <f ca="1">IF(R117&lt;&gt;"",IF(AC117&lt;Variables!D$9,M117,0),"")</f>
        <v>0</v>
      </c>
      <c r="AH117" s="26">
        <f ca="1">IF(R117&lt;&gt;"",IF(AC117&lt;Variables!D$9,S117,0),"")</f>
        <v>0</v>
      </c>
      <c r="AI117" s="26">
        <f ca="1">IF(R117&lt;&gt;"",IF(AC117&lt;Variables!D$9,Y117,0),"")</f>
        <v>0</v>
      </c>
      <c r="AJ117" s="26">
        <f t="shared" ca="1" si="34"/>
        <v>0</v>
      </c>
      <c r="AK117" s="26">
        <f t="shared" ca="1" si="35"/>
        <v>0</v>
      </c>
      <c r="AL117" s="26">
        <f t="shared" ca="1" si="36"/>
        <v>0</v>
      </c>
      <c r="AM117" s="4" t="str">
        <f ca="1">IF(AND(R117&lt;"",AC117&lt;Variables!D$9),AC117/(7*24*60),"")</f>
        <v/>
      </c>
      <c r="AN117" s="11" t="str">
        <f t="shared" ca="1" si="37"/>
        <v/>
      </c>
      <c r="AO117" s="24" cm="1">
        <f t="array" aca="1" ref="AO117" ca="1">IF(R117&lt;&gt;"",_xll.RiskBinomial(1,Variables!D$16/100),0)</f>
        <v>0</v>
      </c>
    </row>
    <row r="118" spans="1:41" x14ac:dyDescent="0.35">
      <c r="A118" s="12">
        <v>89</v>
      </c>
      <c r="B118" s="17" cm="1">
        <f t="array" aca="1" ref="B118" ca="1">_xll.RiskExpon(Variables!M$8)</f>
        <v>158.7422764261853</v>
      </c>
      <c r="C118" s="18">
        <f t="shared" ca="1" si="19"/>
        <v>9619.604845609756</v>
      </c>
      <c r="D118" s="22">
        <f t="shared" ca="1" si="20"/>
        <v>550.56581571320567</v>
      </c>
      <c r="E118" s="17" cm="1">
        <f t="array" aca="1" ref="E118" ca="1">_xll.RiskPert(Variables!J$10,Variables!K$10,Variables!L$10)</f>
        <v>47.722349656908982</v>
      </c>
      <c r="F118" s="1">
        <f t="shared" ca="1" si="21"/>
        <v>10170.170661322962</v>
      </c>
      <c r="G118" s="1" cm="1">
        <f t="array" aca="1" ref="G118" ca="1">_xll.RiskUniform(Variables!J$12,Variables!L$12)</f>
        <v>56.374781414234974</v>
      </c>
      <c r="H118" s="18">
        <f t="shared" ca="1" si="22"/>
        <v>10226.545442737197</v>
      </c>
      <c r="I118" s="22">
        <f t="shared" ca="1" si="23"/>
        <v>0</v>
      </c>
      <c r="J118" s="17">
        <f t="shared" ca="1" si="24"/>
        <v>10226.545442737197</v>
      </c>
      <c r="K118" s="1" cm="1">
        <f t="array" aca="1" ref="K118" ca="1">_xll.RiskWeibull(Variables!J$14,Variables!K$14)</f>
        <v>91.463819648818301</v>
      </c>
      <c r="L118" s="18">
        <f t="shared" ca="1" si="25"/>
        <v>10318.009262386015</v>
      </c>
      <c r="M118" s="22">
        <f t="shared" ca="1" si="26"/>
        <v>115.73950743767091</v>
      </c>
      <c r="N118" s="17" cm="1">
        <f t="array" aca="1" ref="N118" ca="1">_xll.RiskGamma(_xll.RiskSimtable(Variables!J$16:J$17),1/Variables!L$16)</f>
        <v>115.73950743767108</v>
      </c>
      <c r="O118" s="1">
        <f t="shared" ca="1" si="27"/>
        <v>10433.748769823686</v>
      </c>
      <c r="P118" s="1" cm="1">
        <f t="array" aca="1" ref="P118" ca="1">_xll.RiskUniform(Variables!J$19,Variables!L$19)</f>
        <v>21.886016338485526</v>
      </c>
      <c r="Q118" s="18">
        <f t="shared" ca="1" si="28"/>
        <v>10455.634786162171</v>
      </c>
      <c r="R118" s="17" cm="1">
        <f t="array" aca="1" ref="R118" ca="1">IF(A118&lt;=(FLOOR(INT(Variables!D$10) / _xll.RiskSimtable(Variables!D$13:D$14), 1)*_xll.RiskSimtable(Variables!D$13:D$14)),IF(R117=_xll.RiskSimtable(Variables!D$13:D$14),1,R117+1),"")</f>
        <v>1</v>
      </c>
      <c r="S118" s="22">
        <f t="shared" ca="1" si="29"/>
        <v>784.14958378210576</v>
      </c>
      <c r="T118" s="1">
        <f t="shared" ca="1" si="30"/>
        <v>10455.634786162171</v>
      </c>
      <c r="U118" s="1" cm="1">
        <f t="array" aca="1" ref="U118" ca="1">IF(R118&lt;&gt;"",INDEX(T118:T225, MATCH(_xll.RiskSimtable(Variables!D$13:D$14),R118:R225,0))-T118,"")</f>
        <v>784.14958378210576</v>
      </c>
      <c r="V118" s="1" cm="1">
        <f t="array" aca="1" ref="V118" ca="1">IF(R118&lt;&gt;"",IF(MOD(R118,_xll.RiskSimtable(Variables!D$13:D$14))=0,Variables!D$15,0),"")</f>
        <v>0</v>
      </c>
      <c r="W118" s="1" cm="1">
        <f t="array" aca="1" ref="W118" ca="1">IF(R118&lt;&gt;"",IF(R118=_xll.RiskSimtable(Variables!D$13:D$14),T118+V118,0),"")</f>
        <v>0</v>
      </c>
      <c r="X118" s="18" cm="1">
        <f t="array" aca="1" ref="X118" ca="1">IF(R118&lt;&gt;"",INDEX(W118:W217,MATCH(_xll.RiskSimtable(Variables!D$13:D$14),R118:R217,0)),"")</f>
        <v>11359.784369944276</v>
      </c>
      <c r="Y118" s="22">
        <f t="shared" ca="1" si="31"/>
        <v>81.797542425711072</v>
      </c>
      <c r="Z118" s="17" cm="1">
        <f t="array" aca="1" ref="Z118" ca="1">IF(R118&lt;&gt;"",IF(R118=1,_xll.RiskPert(Variables!J$21,Variables!K$21,Variables!L$21),0),"")</f>
        <v>81.797542425710503</v>
      </c>
      <c r="AA118" s="1">
        <f t="shared" ca="1" si="32"/>
        <v>11441.581912369988</v>
      </c>
      <c r="AB118" s="1" cm="1">
        <f t="array" aca="1" ref="AB118" ca="1">IF(R118&lt;&gt;"",_xll.RiskUniform(Variables!J$23,Variables!L$23),"")</f>
        <v>23.085157227528828</v>
      </c>
      <c r="AC118" s="18">
        <f t="shared" ca="1" si="33"/>
        <v>11464.667069597517</v>
      </c>
      <c r="AD118" s="24">
        <f ca="1">IF(R118&lt;&gt;"",IF(AC118&lt;Variables!D$9,AC118-C118,0),"")</f>
        <v>0</v>
      </c>
      <c r="AE118" s="26">
        <f ca="1">IF(R118&lt;&gt;"",IF(AC118&lt;Variables!D$9,D118,0),"")</f>
        <v>0</v>
      </c>
      <c r="AF118" s="26">
        <f ca="1">IF(R118&lt;&gt;"",IF(AC118&lt;Variables!D$9,I118,0),"")</f>
        <v>0</v>
      </c>
      <c r="AG118" s="26">
        <f ca="1">IF(R118&lt;&gt;"",IF(AC118&lt;Variables!D$9,M118,0),"")</f>
        <v>0</v>
      </c>
      <c r="AH118" s="26">
        <f ca="1">IF(R118&lt;&gt;"",IF(AC118&lt;Variables!D$9,S118,0),"")</f>
        <v>0</v>
      </c>
      <c r="AI118" s="26">
        <f ca="1">IF(R118&lt;&gt;"",IF(AC118&lt;Variables!D$9,Y118,0),"")</f>
        <v>0</v>
      </c>
      <c r="AJ118" s="26">
        <f t="shared" ca="1" si="34"/>
        <v>0</v>
      </c>
      <c r="AK118" s="26">
        <f t="shared" ca="1" si="35"/>
        <v>0</v>
      </c>
      <c r="AL118" s="26">
        <f t="shared" ca="1" si="36"/>
        <v>0</v>
      </c>
      <c r="AM118" s="4" t="str">
        <f ca="1">IF(AND(R118&lt;"",AC118&lt;Variables!D$9),AC118/(7*24*60),"")</f>
        <v/>
      </c>
      <c r="AN118" s="11" t="str">
        <f t="shared" ca="1" si="37"/>
        <v/>
      </c>
      <c r="AO118" s="24" cm="1">
        <f t="array" aca="1" ref="AO118" ca="1">IF(R118&lt;&gt;"",_xll.RiskBinomial(1,Variables!D$16/100),0)</f>
        <v>0</v>
      </c>
    </row>
    <row r="119" spans="1:41" x14ac:dyDescent="0.35">
      <c r="A119" s="12">
        <v>90</v>
      </c>
      <c r="B119" s="17" cm="1">
        <f t="array" aca="1" ref="B119" ca="1">_xll.RiskExpon(Variables!M$8)</f>
        <v>49.772583723020617</v>
      </c>
      <c r="C119" s="18">
        <f t="shared" ca="1" si="19"/>
        <v>9669.377429332777</v>
      </c>
      <c r="D119" s="22">
        <f t="shared" ca="1" si="20"/>
        <v>611.48931076658482</v>
      </c>
      <c r="E119" s="17" cm="1">
        <f t="array" aca="1" ref="E119" ca="1">_xll.RiskPert(Variables!J$10,Variables!K$10,Variables!L$10)</f>
        <v>54.321297362165261</v>
      </c>
      <c r="F119" s="1">
        <f t="shared" ca="1" si="21"/>
        <v>10280.866740099362</v>
      </c>
      <c r="G119" s="1" cm="1">
        <f t="array" aca="1" ref="G119" ca="1">_xll.RiskUniform(Variables!J$12,Variables!L$12)</f>
        <v>56.359448245761847</v>
      </c>
      <c r="H119" s="18">
        <f t="shared" ca="1" si="22"/>
        <v>10337.226188345123</v>
      </c>
      <c r="I119" s="22">
        <f t="shared" ca="1" si="23"/>
        <v>0</v>
      </c>
      <c r="J119" s="17">
        <f t="shared" ca="1" si="24"/>
        <v>10337.226188345123</v>
      </c>
      <c r="K119" s="1" cm="1">
        <f t="array" aca="1" ref="K119" ca="1">_xll.RiskWeibull(Variables!J$14,Variables!K$14)</f>
        <v>87.703820623789824</v>
      </c>
      <c r="L119" s="18">
        <f t="shared" ca="1" si="25"/>
        <v>10424.930008968913</v>
      </c>
      <c r="M119" s="22">
        <f t="shared" ca="1" si="26"/>
        <v>68.151650036068531</v>
      </c>
      <c r="N119" s="17" cm="1">
        <f t="array" aca="1" ref="N119" ca="1">_xll.RiskGamma(_xll.RiskSimtable(Variables!J$16:J$17),1/Variables!L$16)</f>
        <v>68.151650036068318</v>
      </c>
      <c r="O119" s="1">
        <f t="shared" ca="1" si="27"/>
        <v>10493.081659004982</v>
      </c>
      <c r="P119" s="1" cm="1">
        <f t="array" aca="1" ref="P119" ca="1">_xll.RiskUniform(Variables!J$19,Variables!L$19)</f>
        <v>19.040635215745773</v>
      </c>
      <c r="Q119" s="18">
        <f t="shared" ca="1" si="28"/>
        <v>10512.122294220728</v>
      </c>
      <c r="R119" s="17" cm="1">
        <f t="array" aca="1" ref="R119" ca="1">IF(A119&lt;=(FLOOR(INT(Variables!D$10) / _xll.RiskSimtable(Variables!D$13:D$14), 1)*_xll.RiskSimtable(Variables!D$13:D$14)),IF(R118=_xll.RiskSimtable(Variables!D$13:D$14),1,R118+1),"")</f>
        <v>2</v>
      </c>
      <c r="S119" s="22">
        <f t="shared" ca="1" si="29"/>
        <v>727.6620757235487</v>
      </c>
      <c r="T119" s="1">
        <f t="shared" ca="1" si="30"/>
        <v>10512.122294220728</v>
      </c>
      <c r="U119" s="1" cm="1">
        <f t="array" aca="1" ref="U119" ca="1">IF(R119&lt;&gt;"",INDEX(T119:T226, MATCH(_xll.RiskSimtable(Variables!D$13:D$14),R119:R226,0))-T119,"")</f>
        <v>727.6620757235487</v>
      </c>
      <c r="V119" s="1" cm="1">
        <f t="array" aca="1" ref="V119" ca="1">IF(R119&lt;&gt;"",IF(MOD(R119,_xll.RiskSimtable(Variables!D$13:D$14))=0,Variables!D$15,0),"")</f>
        <v>0</v>
      </c>
      <c r="W119" s="1" cm="1">
        <f t="array" aca="1" ref="W119" ca="1">IF(R119&lt;&gt;"",IF(R119=_xll.RiskSimtable(Variables!D$13:D$14),T119+V119,0),"")</f>
        <v>0</v>
      </c>
      <c r="X119" s="18" cm="1">
        <f t="array" aca="1" ref="X119" ca="1">IF(R119&lt;&gt;"",INDEX(W119:W218,MATCH(_xll.RiskSimtable(Variables!D$13:D$14),R119:R218,0)),"")</f>
        <v>11359.784369944276</v>
      </c>
      <c r="Y119" s="22">
        <f t="shared" ca="1" si="31"/>
        <v>104.88269965324071</v>
      </c>
      <c r="Z119" s="17" cm="1">
        <f t="array" aca="1" ref="Z119" ca="1">IF(R119&lt;&gt;"",IF(R119=1,_xll.RiskPert(Variables!J$21,Variables!K$21,Variables!L$21),0),"")</f>
        <v>0</v>
      </c>
      <c r="AA119" s="1">
        <f t="shared" ca="1" si="32"/>
        <v>11464.667069597517</v>
      </c>
      <c r="AB119" s="1" cm="1">
        <f t="array" aca="1" ref="AB119" ca="1">IF(R119&lt;&gt;"",_xll.RiskUniform(Variables!J$23,Variables!L$23),"")</f>
        <v>26.786008911105142</v>
      </c>
      <c r="AC119" s="18">
        <f t="shared" ca="1" si="33"/>
        <v>11491.453078508623</v>
      </c>
      <c r="AD119" s="24">
        <f ca="1">IF(R119&lt;&gt;"",IF(AC119&lt;Variables!D$9,AC119-C119,0),"")</f>
        <v>0</v>
      </c>
      <c r="AE119" s="26">
        <f ca="1">IF(R119&lt;&gt;"",IF(AC119&lt;Variables!D$9,D119,0),"")</f>
        <v>0</v>
      </c>
      <c r="AF119" s="26">
        <f ca="1">IF(R119&lt;&gt;"",IF(AC119&lt;Variables!D$9,I119,0),"")</f>
        <v>0</v>
      </c>
      <c r="AG119" s="26">
        <f ca="1">IF(R119&lt;&gt;"",IF(AC119&lt;Variables!D$9,M119,0),"")</f>
        <v>0</v>
      </c>
      <c r="AH119" s="26">
        <f ca="1">IF(R119&lt;&gt;"",IF(AC119&lt;Variables!D$9,S119,0),"")</f>
        <v>0</v>
      </c>
      <c r="AI119" s="26">
        <f ca="1">IF(R119&lt;&gt;"",IF(AC119&lt;Variables!D$9,Y119,0),"")</f>
        <v>0</v>
      </c>
      <c r="AJ119" s="26">
        <f t="shared" ca="1" si="34"/>
        <v>0</v>
      </c>
      <c r="AK119" s="26">
        <f t="shared" ca="1" si="35"/>
        <v>0</v>
      </c>
      <c r="AL119" s="26">
        <f t="shared" ca="1" si="36"/>
        <v>0</v>
      </c>
      <c r="AM119" s="4" t="str">
        <f ca="1">IF(AND(R119&lt;"",AC119&lt;Variables!D$9),AC119/(7*24*60),"")</f>
        <v/>
      </c>
      <c r="AN119" s="11" t="str">
        <f t="shared" ca="1" si="37"/>
        <v/>
      </c>
      <c r="AO119" s="24" cm="1">
        <f t="array" aca="1" ref="AO119" ca="1">IF(R119&lt;&gt;"",_xll.RiskBinomial(1,Variables!D$16/100),0)</f>
        <v>0</v>
      </c>
    </row>
    <row r="120" spans="1:41" x14ac:dyDescent="0.35">
      <c r="A120" s="12">
        <v>91</v>
      </c>
      <c r="B120" s="17" cm="1">
        <f t="array" aca="1" ref="B120" ca="1">_xll.RiskExpon(Variables!M$8)</f>
        <v>16.357297260530242</v>
      </c>
      <c r="C120" s="18">
        <f t="shared" ca="1" si="19"/>
        <v>9685.7347265933076</v>
      </c>
      <c r="D120" s="22">
        <f t="shared" ca="1" si="20"/>
        <v>701.20199132093512</v>
      </c>
      <c r="E120" s="17" cm="1">
        <f t="array" aca="1" ref="E120" ca="1">_xll.RiskPert(Variables!J$10,Variables!K$10,Variables!L$10)</f>
        <v>49.71052956912056</v>
      </c>
      <c r="F120" s="1">
        <f t="shared" ca="1" si="21"/>
        <v>10386.936717914243</v>
      </c>
      <c r="G120" s="1" cm="1">
        <f t="array" aca="1" ref="G120" ca="1">_xll.RiskUniform(Variables!J$12,Variables!L$12)</f>
        <v>61.75921865732856</v>
      </c>
      <c r="H120" s="18">
        <f t="shared" ca="1" si="22"/>
        <v>10448.695936571572</v>
      </c>
      <c r="I120" s="22">
        <f t="shared" ca="1" si="23"/>
        <v>0</v>
      </c>
      <c r="J120" s="17">
        <f t="shared" ca="1" si="24"/>
        <v>10448.695936571572</v>
      </c>
      <c r="K120" s="1" cm="1">
        <f t="array" aca="1" ref="K120" ca="1">_xll.RiskWeibull(Variables!J$14,Variables!K$14)</f>
        <v>88.479071992416564</v>
      </c>
      <c r="L120" s="18">
        <f t="shared" ca="1" si="25"/>
        <v>10537.175008563989</v>
      </c>
      <c r="M120" s="22">
        <f t="shared" ca="1" si="26"/>
        <v>66.657635097850289</v>
      </c>
      <c r="N120" s="17" cm="1">
        <f t="array" aca="1" ref="N120" ca="1">_xll.RiskGamma(_xll.RiskSimtable(Variables!J$16:J$17),1/Variables!L$16)</f>
        <v>66.657635097849891</v>
      </c>
      <c r="O120" s="1">
        <f t="shared" ca="1" si="27"/>
        <v>10603.832643661839</v>
      </c>
      <c r="P120" s="1" cm="1">
        <f t="array" aca="1" ref="P120" ca="1">_xll.RiskUniform(Variables!J$19,Variables!L$19)</f>
        <v>19.790391222051035</v>
      </c>
      <c r="Q120" s="18">
        <f t="shared" ca="1" si="28"/>
        <v>10623.623034883891</v>
      </c>
      <c r="R120" s="17" cm="1">
        <f t="array" aca="1" ref="R120" ca="1">IF(A120&lt;=(FLOOR(INT(Variables!D$10) / _xll.RiskSimtable(Variables!D$13:D$14), 1)*_xll.RiskSimtable(Variables!D$13:D$14)),IF(R119=_xll.RiskSimtable(Variables!D$13:D$14),1,R119+1),"")</f>
        <v>3</v>
      </c>
      <c r="S120" s="22">
        <f t="shared" ca="1" si="29"/>
        <v>616.16133506038568</v>
      </c>
      <c r="T120" s="1">
        <f t="shared" ca="1" si="30"/>
        <v>10623.623034883891</v>
      </c>
      <c r="U120" s="1" cm="1">
        <f t="array" aca="1" ref="U120" ca="1">IF(R120&lt;&gt;"",INDEX(T120:T227, MATCH(_xll.RiskSimtable(Variables!D$13:D$14),R120:R227,0))-T120,"")</f>
        <v>616.16133506038568</v>
      </c>
      <c r="V120" s="1" cm="1">
        <f t="array" aca="1" ref="V120" ca="1">IF(R120&lt;&gt;"",IF(MOD(R120,_xll.RiskSimtable(Variables!D$13:D$14))=0,Variables!D$15,0),"")</f>
        <v>0</v>
      </c>
      <c r="W120" s="1" cm="1">
        <f t="array" aca="1" ref="W120" ca="1">IF(R120&lt;&gt;"",IF(R120=_xll.RiskSimtable(Variables!D$13:D$14),T120+V120,0),"")</f>
        <v>0</v>
      </c>
      <c r="X120" s="18" cm="1">
        <f t="array" aca="1" ref="X120" ca="1">IF(R120&lt;&gt;"",INDEX(W120:W219,MATCH(_xll.RiskSimtable(Variables!D$13:D$14),R120:R219,0)),"")</f>
        <v>11359.784369944276</v>
      </c>
      <c r="Y120" s="22">
        <f t="shared" ca="1" si="31"/>
        <v>131.66870856434616</v>
      </c>
      <c r="Z120" s="17" cm="1">
        <f t="array" aca="1" ref="Z120" ca="1">IF(R120&lt;&gt;"",IF(R120=1,_xll.RiskPert(Variables!J$21,Variables!K$21,Variables!L$21),0),"")</f>
        <v>0</v>
      </c>
      <c r="AA120" s="1">
        <f t="shared" ca="1" si="32"/>
        <v>11491.453078508623</v>
      </c>
      <c r="AB120" s="1" cm="1">
        <f t="array" aca="1" ref="AB120" ca="1">IF(R120&lt;&gt;"",_xll.RiskUniform(Variables!J$23,Variables!L$23),"")</f>
        <v>24.310729279339057</v>
      </c>
      <c r="AC120" s="18">
        <f t="shared" ca="1" si="33"/>
        <v>11515.763807787962</v>
      </c>
      <c r="AD120" s="24">
        <f ca="1">IF(R120&lt;&gt;"",IF(AC120&lt;Variables!D$9,AC120-C120,0),"")</f>
        <v>0</v>
      </c>
      <c r="AE120" s="26">
        <f ca="1">IF(R120&lt;&gt;"",IF(AC120&lt;Variables!D$9,D120,0),"")</f>
        <v>0</v>
      </c>
      <c r="AF120" s="26">
        <f ca="1">IF(R120&lt;&gt;"",IF(AC120&lt;Variables!D$9,I120,0),"")</f>
        <v>0</v>
      </c>
      <c r="AG120" s="26">
        <f ca="1">IF(R120&lt;&gt;"",IF(AC120&lt;Variables!D$9,M120,0),"")</f>
        <v>0</v>
      </c>
      <c r="AH120" s="26">
        <f ca="1">IF(R120&lt;&gt;"",IF(AC120&lt;Variables!D$9,S120,0),"")</f>
        <v>0</v>
      </c>
      <c r="AI120" s="26">
        <f ca="1">IF(R120&lt;&gt;"",IF(AC120&lt;Variables!D$9,Y120,0),"")</f>
        <v>0</v>
      </c>
      <c r="AJ120" s="26">
        <f t="shared" ca="1" si="34"/>
        <v>0</v>
      </c>
      <c r="AK120" s="26">
        <f t="shared" ca="1" si="35"/>
        <v>0</v>
      </c>
      <c r="AL120" s="26">
        <f t="shared" ca="1" si="36"/>
        <v>0</v>
      </c>
      <c r="AM120" s="4" t="str">
        <f ca="1">IF(AND(R120&lt;"",AC120&lt;Variables!D$9),AC120/(7*24*60),"")</f>
        <v/>
      </c>
      <c r="AN120" s="11" t="str">
        <f t="shared" ca="1" si="37"/>
        <v/>
      </c>
      <c r="AO120" s="24" cm="1">
        <f t="array" aca="1" ref="AO120" ca="1">IF(R120&lt;&gt;"",_xll.RiskBinomial(1,Variables!D$16/100),0)</f>
        <v>0</v>
      </c>
    </row>
    <row r="121" spans="1:41" x14ac:dyDescent="0.35">
      <c r="A121" s="12">
        <v>92</v>
      </c>
      <c r="B121" s="17" cm="1">
        <f t="array" aca="1" ref="B121" ca="1">_xll.RiskExpon(Variables!M$8)</f>
        <v>306.07484741037399</v>
      </c>
      <c r="C121" s="18">
        <f t="shared" ca="1" si="19"/>
        <v>9991.8095740036824</v>
      </c>
      <c r="D121" s="22">
        <f t="shared" ca="1" si="20"/>
        <v>518.39658838333889</v>
      </c>
      <c r="E121" s="17" cm="1">
        <f t="array" aca="1" ref="E121" ca="1">_xll.RiskPert(Variables!J$10,Variables!K$10,Variables!L$10)</f>
        <v>61.510225815449118</v>
      </c>
      <c r="F121" s="1">
        <f t="shared" ca="1" si="21"/>
        <v>10510.206162387021</v>
      </c>
      <c r="G121" s="1" cm="1">
        <f t="array" aca="1" ref="G121" ca="1">_xll.RiskUniform(Variables!J$12,Variables!L$12)</f>
        <v>50.107464067378736</v>
      </c>
      <c r="H121" s="18">
        <f t="shared" ca="1" si="22"/>
        <v>10560.313626454401</v>
      </c>
      <c r="I121" s="22">
        <f t="shared" ca="1" si="23"/>
        <v>0</v>
      </c>
      <c r="J121" s="17">
        <f t="shared" ca="1" si="24"/>
        <v>10560.313626454401</v>
      </c>
      <c r="K121" s="1" cm="1">
        <f t="array" aca="1" ref="K121" ca="1">_xll.RiskWeibull(Variables!J$14,Variables!K$14)</f>
        <v>96.616101547508379</v>
      </c>
      <c r="L121" s="18">
        <f t="shared" ca="1" si="25"/>
        <v>10656.929728001909</v>
      </c>
      <c r="M121" s="22">
        <f t="shared" ca="1" si="26"/>
        <v>71.683940832490407</v>
      </c>
      <c r="N121" s="17" cm="1">
        <f t="array" aca="1" ref="N121" ca="1">_xll.RiskGamma(_xll.RiskSimtable(Variables!J$16:J$17),1/Variables!L$16)</f>
        <v>71.683940832490066</v>
      </c>
      <c r="O121" s="1">
        <f t="shared" ca="1" si="27"/>
        <v>10728.6136688344</v>
      </c>
      <c r="P121" s="1" cm="1">
        <f t="array" aca="1" ref="P121" ca="1">_xll.RiskUniform(Variables!J$19,Variables!L$19)</f>
        <v>23.802784489517283</v>
      </c>
      <c r="Q121" s="18">
        <f t="shared" ca="1" si="28"/>
        <v>10752.416453323916</v>
      </c>
      <c r="R121" s="17" cm="1">
        <f t="array" aca="1" ref="R121" ca="1">IF(A121&lt;=(FLOOR(INT(Variables!D$10) / _xll.RiskSimtable(Variables!D$13:D$14), 1)*_xll.RiskSimtable(Variables!D$13:D$14)),IF(R120=_xll.RiskSimtable(Variables!D$13:D$14),1,R120+1),"")</f>
        <v>4</v>
      </c>
      <c r="S121" s="22">
        <f t="shared" ca="1" si="29"/>
        <v>487.36791662036012</v>
      </c>
      <c r="T121" s="1">
        <f t="shared" ca="1" si="30"/>
        <v>10752.416453323916</v>
      </c>
      <c r="U121" s="1" cm="1">
        <f t="array" aca="1" ref="U121" ca="1">IF(R121&lt;&gt;"",INDEX(T121:T228, MATCH(_xll.RiskSimtable(Variables!D$13:D$14),R121:R228,0))-T121,"")</f>
        <v>487.36791662036012</v>
      </c>
      <c r="V121" s="1" cm="1">
        <f t="array" aca="1" ref="V121" ca="1">IF(R121&lt;&gt;"",IF(MOD(R121,_xll.RiskSimtable(Variables!D$13:D$14))=0,Variables!D$15,0),"")</f>
        <v>0</v>
      </c>
      <c r="W121" s="1" cm="1">
        <f t="array" aca="1" ref="W121" ca="1">IF(R121&lt;&gt;"",IF(R121=_xll.RiskSimtable(Variables!D$13:D$14),T121+V121,0),"")</f>
        <v>0</v>
      </c>
      <c r="X121" s="18" cm="1">
        <f t="array" aca="1" ref="X121" ca="1">IF(R121&lt;&gt;"",INDEX(W121:W220,MATCH(_xll.RiskSimtable(Variables!D$13:D$14),R121:R220,0)),"")</f>
        <v>11359.784369944276</v>
      </c>
      <c r="Y121" s="22">
        <f t="shared" ca="1" si="31"/>
        <v>155.97943784368545</v>
      </c>
      <c r="Z121" s="17" cm="1">
        <f t="array" aca="1" ref="Z121" ca="1">IF(R121&lt;&gt;"",IF(R121=1,_xll.RiskPert(Variables!J$21,Variables!K$21,Variables!L$21),0),"")</f>
        <v>0</v>
      </c>
      <c r="AA121" s="1">
        <f t="shared" ca="1" si="32"/>
        <v>11515.763807787962</v>
      </c>
      <c r="AB121" s="1" cm="1">
        <f t="array" aca="1" ref="AB121" ca="1">IF(R121&lt;&gt;"",_xll.RiskUniform(Variables!J$23,Variables!L$23),"")</f>
        <v>27.431637369863772</v>
      </c>
      <c r="AC121" s="18">
        <f t="shared" ca="1" si="33"/>
        <v>11543.195445157826</v>
      </c>
      <c r="AD121" s="24">
        <f ca="1">IF(R121&lt;&gt;"",IF(AC121&lt;Variables!D$9,AC121-C121,0),"")</f>
        <v>0</v>
      </c>
      <c r="AE121" s="26">
        <f ca="1">IF(R121&lt;&gt;"",IF(AC121&lt;Variables!D$9,D121,0),"")</f>
        <v>0</v>
      </c>
      <c r="AF121" s="26">
        <f ca="1">IF(R121&lt;&gt;"",IF(AC121&lt;Variables!D$9,I121,0),"")</f>
        <v>0</v>
      </c>
      <c r="AG121" s="26">
        <f ca="1">IF(R121&lt;&gt;"",IF(AC121&lt;Variables!D$9,M121,0),"")</f>
        <v>0</v>
      </c>
      <c r="AH121" s="26">
        <f ca="1">IF(R121&lt;&gt;"",IF(AC121&lt;Variables!D$9,S121,0),"")</f>
        <v>0</v>
      </c>
      <c r="AI121" s="26">
        <f ca="1">IF(R121&lt;&gt;"",IF(AC121&lt;Variables!D$9,Y121,0),"")</f>
        <v>0</v>
      </c>
      <c r="AJ121" s="26">
        <f t="shared" ca="1" si="34"/>
        <v>0</v>
      </c>
      <c r="AK121" s="26">
        <f t="shared" ca="1" si="35"/>
        <v>0</v>
      </c>
      <c r="AL121" s="26">
        <f t="shared" ca="1" si="36"/>
        <v>0</v>
      </c>
      <c r="AM121" s="4" t="str">
        <f ca="1">IF(AND(R121&lt;"",AC121&lt;Variables!D$9),AC121/(7*24*60),"")</f>
        <v/>
      </c>
      <c r="AN121" s="11" t="str">
        <f t="shared" ca="1" si="37"/>
        <v/>
      </c>
      <c r="AO121" s="24" cm="1">
        <f t="array" aca="1" ref="AO121" ca="1">IF(R121&lt;&gt;"",_xll.RiskBinomial(1,Variables!D$16/100),0)</f>
        <v>0</v>
      </c>
    </row>
    <row r="122" spans="1:41" x14ac:dyDescent="0.35">
      <c r="A122" s="12">
        <v>93</v>
      </c>
      <c r="B122" s="17" cm="1">
        <f t="array" aca="1" ref="B122" ca="1">_xll.RiskExpon(Variables!M$8)</f>
        <v>191.42368660543727</v>
      </c>
      <c r="C122" s="18">
        <f t="shared" ca="1" si="19"/>
        <v>10183.23326060912</v>
      </c>
      <c r="D122" s="22">
        <f t="shared" ca="1" si="20"/>
        <v>425.34265043142841</v>
      </c>
      <c r="E122" s="17" cm="1">
        <f t="array" aca="1" ref="E122" ca="1">_xll.RiskPert(Variables!J$10,Variables!K$10,Variables!L$10)</f>
        <v>48.262284586147338</v>
      </c>
      <c r="F122" s="1">
        <f t="shared" ca="1" si="21"/>
        <v>10608.575911040549</v>
      </c>
      <c r="G122" s="1" cm="1">
        <f t="array" aca="1" ref="G122" ca="1">_xll.RiskUniform(Variables!J$12,Variables!L$12)</f>
        <v>60.712144125336756</v>
      </c>
      <c r="H122" s="18">
        <f t="shared" ca="1" si="22"/>
        <v>10669.288055165885</v>
      </c>
      <c r="I122" s="22">
        <f t="shared" ca="1" si="23"/>
        <v>0</v>
      </c>
      <c r="J122" s="17">
        <f t="shared" ca="1" si="24"/>
        <v>10669.288055165885</v>
      </c>
      <c r="K122" s="1" cm="1">
        <f t="array" aca="1" ref="K122" ca="1">_xll.RiskWeibull(Variables!J$14,Variables!K$14)</f>
        <v>90.950351428373011</v>
      </c>
      <c r="L122" s="18">
        <f t="shared" ca="1" si="25"/>
        <v>10760.238406594259</v>
      </c>
      <c r="M122" s="22">
        <f t="shared" ca="1" si="26"/>
        <v>193.7363857212531</v>
      </c>
      <c r="N122" s="17" cm="1">
        <f t="array" aca="1" ref="N122" ca="1">_xll.RiskGamma(_xll.RiskSimtable(Variables!J$16:J$17),1/Variables!L$16)</f>
        <v>193.73638572125395</v>
      </c>
      <c r="O122" s="1">
        <f t="shared" ca="1" si="27"/>
        <v>10953.974792315512</v>
      </c>
      <c r="P122" s="1" cm="1">
        <f t="array" aca="1" ref="P122" ca="1">_xll.RiskUniform(Variables!J$19,Variables!L$19)</f>
        <v>16.254685023908891</v>
      </c>
      <c r="Q122" s="18">
        <f t="shared" ca="1" si="28"/>
        <v>10970.229477339421</v>
      </c>
      <c r="R122" s="17" cm="1">
        <f t="array" aca="1" ref="R122" ca="1">IF(A122&lt;=(FLOOR(INT(Variables!D$10) / _xll.RiskSimtable(Variables!D$13:D$14), 1)*_xll.RiskSimtable(Variables!D$13:D$14)),IF(R121=_xll.RiskSimtable(Variables!D$13:D$14),1,R121+1),"")</f>
        <v>5</v>
      </c>
      <c r="S122" s="22">
        <f t="shared" ca="1" si="29"/>
        <v>269.55489260485592</v>
      </c>
      <c r="T122" s="1">
        <f t="shared" ca="1" si="30"/>
        <v>10970.229477339421</v>
      </c>
      <c r="U122" s="1" cm="1">
        <f t="array" aca="1" ref="U122" ca="1">IF(R122&lt;&gt;"",INDEX(T122:T229, MATCH(_xll.RiskSimtable(Variables!D$13:D$14),R122:R229,0))-T122,"")</f>
        <v>269.55489260485592</v>
      </c>
      <c r="V122" s="1" cm="1">
        <f t="array" aca="1" ref="V122" ca="1">IF(R122&lt;&gt;"",IF(MOD(R122,_xll.RiskSimtable(Variables!D$13:D$14))=0,Variables!D$15,0),"")</f>
        <v>0</v>
      </c>
      <c r="W122" s="1" cm="1">
        <f t="array" aca="1" ref="W122" ca="1">IF(R122&lt;&gt;"",IF(R122=_xll.RiskSimtable(Variables!D$13:D$14),T122+V122,0),"")</f>
        <v>0</v>
      </c>
      <c r="X122" s="18" cm="1">
        <f t="array" aca="1" ref="X122" ca="1">IF(R122&lt;&gt;"",INDEX(W122:W221,MATCH(_xll.RiskSimtable(Variables!D$13:D$14),R122:R221,0)),"")</f>
        <v>11359.784369944276</v>
      </c>
      <c r="Y122" s="22">
        <f t="shared" ca="1" si="31"/>
        <v>183.41107521354934</v>
      </c>
      <c r="Z122" s="17" cm="1">
        <f t="array" aca="1" ref="Z122" ca="1">IF(R122&lt;&gt;"",IF(R122=1,_xll.RiskPert(Variables!J$21,Variables!K$21,Variables!L$21),0),"")</f>
        <v>0</v>
      </c>
      <c r="AA122" s="1">
        <f t="shared" ca="1" si="32"/>
        <v>11543.195445157826</v>
      </c>
      <c r="AB122" s="1" cm="1">
        <f t="array" aca="1" ref="AB122" ca="1">IF(R122&lt;&gt;"",_xll.RiskUniform(Variables!J$23,Variables!L$23),"")</f>
        <v>25.999289802779664</v>
      </c>
      <c r="AC122" s="18">
        <f t="shared" ca="1" si="33"/>
        <v>11569.194734960605</v>
      </c>
      <c r="AD122" s="24">
        <f ca="1">IF(R122&lt;&gt;"",IF(AC122&lt;Variables!D$9,AC122-C122,0),"")</f>
        <v>0</v>
      </c>
      <c r="AE122" s="26">
        <f ca="1">IF(R122&lt;&gt;"",IF(AC122&lt;Variables!D$9,D122,0),"")</f>
        <v>0</v>
      </c>
      <c r="AF122" s="26">
        <f ca="1">IF(R122&lt;&gt;"",IF(AC122&lt;Variables!D$9,I122,0),"")</f>
        <v>0</v>
      </c>
      <c r="AG122" s="26">
        <f ca="1">IF(R122&lt;&gt;"",IF(AC122&lt;Variables!D$9,M122,0),"")</f>
        <v>0</v>
      </c>
      <c r="AH122" s="26">
        <f ca="1">IF(R122&lt;&gt;"",IF(AC122&lt;Variables!D$9,S122,0),"")</f>
        <v>0</v>
      </c>
      <c r="AI122" s="26">
        <f ca="1">IF(R122&lt;&gt;"",IF(AC122&lt;Variables!D$9,Y122,0),"")</f>
        <v>0</v>
      </c>
      <c r="AJ122" s="26">
        <f t="shared" ca="1" si="34"/>
        <v>0</v>
      </c>
      <c r="AK122" s="26">
        <f t="shared" ca="1" si="35"/>
        <v>0</v>
      </c>
      <c r="AL122" s="26">
        <f t="shared" ca="1" si="36"/>
        <v>0</v>
      </c>
      <c r="AM122" s="4" t="str">
        <f ca="1">IF(AND(R122&lt;"",AC122&lt;Variables!D$9),AC122/(7*24*60),"")</f>
        <v/>
      </c>
      <c r="AN122" s="11" t="str">
        <f t="shared" ca="1" si="37"/>
        <v/>
      </c>
      <c r="AO122" s="24" cm="1">
        <f t="array" aca="1" ref="AO122" ca="1">IF(R122&lt;&gt;"",_xll.RiskBinomial(1,Variables!D$16/100),0)</f>
        <v>0</v>
      </c>
    </row>
    <row r="123" spans="1:41" x14ac:dyDescent="0.35">
      <c r="A123" s="12">
        <v>94</v>
      </c>
      <c r="B123" s="17" cm="1">
        <f t="array" aca="1" ref="B123" ca="1">_xll.RiskExpon(Variables!M$8)</f>
        <v>7.7723931203043506</v>
      </c>
      <c r="C123" s="18">
        <f t="shared" ca="1" si="19"/>
        <v>10191.005653729424</v>
      </c>
      <c r="D123" s="22">
        <f t="shared" ca="1" si="20"/>
        <v>532.96011645414728</v>
      </c>
      <c r="E123" s="17" cm="1">
        <f t="array" aca="1" ref="E123" ca="1">_xll.RiskPert(Variables!J$10,Variables!K$10,Variables!L$10)</f>
        <v>54.677715017685379</v>
      </c>
      <c r="F123" s="1">
        <f t="shared" ca="1" si="21"/>
        <v>10723.965770183571</v>
      </c>
      <c r="G123" s="1" cm="1">
        <f t="array" aca="1" ref="G123" ca="1">_xll.RiskUniform(Variables!J$12,Variables!L$12)</f>
        <v>59.825204887358154</v>
      </c>
      <c r="H123" s="18">
        <f t="shared" ca="1" si="22"/>
        <v>10783.79097507093</v>
      </c>
      <c r="I123" s="22">
        <f t="shared" ca="1" si="23"/>
        <v>0</v>
      </c>
      <c r="J123" s="17">
        <f t="shared" ca="1" si="24"/>
        <v>10783.79097507093</v>
      </c>
      <c r="K123" s="1" cm="1">
        <f t="array" aca="1" ref="K123" ca="1">_xll.RiskWeibull(Variables!J$14,Variables!K$14)</f>
        <v>92.294668933322029</v>
      </c>
      <c r="L123" s="18">
        <f t="shared" ca="1" si="25"/>
        <v>10876.085644004252</v>
      </c>
      <c r="M123" s="22">
        <f t="shared" ca="1" si="26"/>
        <v>54.906733629559312</v>
      </c>
      <c r="N123" s="17" cm="1">
        <f t="array" aca="1" ref="N123" ca="1">_xll.RiskGamma(_xll.RiskSimtable(Variables!J$16:J$17),1/Variables!L$16)</f>
        <v>54.906733629559724</v>
      </c>
      <c r="O123" s="1">
        <f t="shared" ca="1" si="27"/>
        <v>10930.992377633811</v>
      </c>
      <c r="P123" s="1" cm="1">
        <f t="array" aca="1" ref="P123" ca="1">_xll.RiskUniform(Variables!J$19,Variables!L$19)</f>
        <v>22.89504456668741</v>
      </c>
      <c r="Q123" s="18">
        <f t="shared" ca="1" si="28"/>
        <v>10953.887422200498</v>
      </c>
      <c r="R123" s="17" cm="1">
        <f t="array" aca="1" ref="R123" ca="1">IF(A123&lt;=(FLOOR(INT(Variables!D$10) / _xll.RiskSimtable(Variables!D$13:D$14), 1)*_xll.RiskSimtable(Variables!D$13:D$14)),IF(R122=_xll.RiskSimtable(Variables!D$13:D$14),1,R122+1),"")</f>
        <v>6</v>
      </c>
      <c r="S123" s="22">
        <f t="shared" ca="1" si="29"/>
        <v>285.89694774377858</v>
      </c>
      <c r="T123" s="1">
        <f t="shared" ca="1" si="30"/>
        <v>10953.887422200498</v>
      </c>
      <c r="U123" s="1" cm="1">
        <f t="array" aca="1" ref="U123" ca="1">IF(R123&lt;&gt;"",INDEX(T123:T230, MATCH(_xll.RiskSimtable(Variables!D$13:D$14),R123:R230,0))-T123,"")</f>
        <v>285.89694774377858</v>
      </c>
      <c r="V123" s="1" cm="1">
        <f t="array" aca="1" ref="V123" ca="1">IF(R123&lt;&gt;"",IF(MOD(R123,_xll.RiskSimtable(Variables!D$13:D$14))=0,Variables!D$15,0),"")</f>
        <v>0</v>
      </c>
      <c r="W123" s="1" cm="1">
        <f t="array" aca="1" ref="W123" ca="1">IF(R123&lt;&gt;"",IF(R123=_xll.RiskSimtable(Variables!D$13:D$14),T123+V123,0),"")</f>
        <v>0</v>
      </c>
      <c r="X123" s="18" cm="1">
        <f t="array" aca="1" ref="X123" ca="1">IF(R123&lt;&gt;"",INDEX(W123:W222,MATCH(_xll.RiskSimtable(Variables!D$13:D$14),R123:R222,0)),"")</f>
        <v>11359.784369944276</v>
      </c>
      <c r="Y123" s="22">
        <f t="shared" ca="1" si="31"/>
        <v>209.4103650163288</v>
      </c>
      <c r="Z123" s="17" cm="1">
        <f t="array" aca="1" ref="Z123" ca="1">IF(R123&lt;&gt;"",IF(R123=1,_xll.RiskPert(Variables!J$21,Variables!K$21,Variables!L$21),0),"")</f>
        <v>0</v>
      </c>
      <c r="AA123" s="1">
        <f t="shared" ca="1" si="32"/>
        <v>11569.194734960605</v>
      </c>
      <c r="AB123" s="1" cm="1">
        <f t="array" aca="1" ref="AB123" ca="1">IF(R123&lt;&gt;"",_xll.RiskUniform(Variables!J$23,Variables!L$23),"")</f>
        <v>25.435330611650713</v>
      </c>
      <c r="AC123" s="18">
        <f t="shared" ca="1" si="33"/>
        <v>11594.630065572255</v>
      </c>
      <c r="AD123" s="24">
        <f ca="1">IF(R123&lt;&gt;"",IF(AC123&lt;Variables!D$9,AC123-C123,0),"")</f>
        <v>0</v>
      </c>
      <c r="AE123" s="26">
        <f ca="1">IF(R123&lt;&gt;"",IF(AC123&lt;Variables!D$9,D123,0),"")</f>
        <v>0</v>
      </c>
      <c r="AF123" s="26">
        <f ca="1">IF(R123&lt;&gt;"",IF(AC123&lt;Variables!D$9,I123,0),"")</f>
        <v>0</v>
      </c>
      <c r="AG123" s="26">
        <f ca="1">IF(R123&lt;&gt;"",IF(AC123&lt;Variables!D$9,M123,0),"")</f>
        <v>0</v>
      </c>
      <c r="AH123" s="26">
        <f ca="1">IF(R123&lt;&gt;"",IF(AC123&lt;Variables!D$9,S123,0),"")</f>
        <v>0</v>
      </c>
      <c r="AI123" s="26">
        <f ca="1">IF(R123&lt;&gt;"",IF(AC123&lt;Variables!D$9,Y123,0),"")</f>
        <v>0</v>
      </c>
      <c r="AJ123" s="26">
        <f t="shared" ca="1" si="34"/>
        <v>0</v>
      </c>
      <c r="AK123" s="26">
        <f t="shared" ca="1" si="35"/>
        <v>0</v>
      </c>
      <c r="AL123" s="26">
        <f t="shared" ca="1" si="36"/>
        <v>0</v>
      </c>
      <c r="AM123" s="4" t="str">
        <f ca="1">IF(AND(R123&lt;"",AC123&lt;Variables!D$9),AC123/(7*24*60),"")</f>
        <v/>
      </c>
      <c r="AN123" s="11" t="str">
        <f t="shared" ca="1" si="37"/>
        <v/>
      </c>
      <c r="AO123" s="24" cm="1">
        <f t="array" aca="1" ref="AO123" ca="1">IF(R123&lt;&gt;"",_xll.RiskBinomial(1,Variables!D$16/100),0)</f>
        <v>0</v>
      </c>
    </row>
    <row r="124" spans="1:41" x14ac:dyDescent="0.35">
      <c r="A124" s="12">
        <v>95</v>
      </c>
      <c r="B124" s="17" cm="1">
        <f t="array" aca="1" ref="B124" ca="1">_xll.RiskExpon(Variables!M$8)</f>
        <v>86.790213543628084</v>
      </c>
      <c r="C124" s="18">
        <f t="shared" ca="1" si="19"/>
        <v>10277.795867273053</v>
      </c>
      <c r="D124" s="22">
        <f t="shared" ca="1" si="20"/>
        <v>555.44215780726699</v>
      </c>
      <c r="E124" s="17" cm="1">
        <f t="array" aca="1" ref="E124" ca="1">_xll.RiskPert(Variables!J$10,Variables!K$10,Variables!L$10)</f>
        <v>49.447050009390267</v>
      </c>
      <c r="F124" s="1">
        <f t="shared" ca="1" si="21"/>
        <v>10833.23802508032</v>
      </c>
      <c r="G124" s="1" cm="1">
        <f t="array" aca="1" ref="G124" ca="1">_xll.RiskUniform(Variables!J$12,Variables!L$12)</f>
        <v>65.550777915411743</v>
      </c>
      <c r="H124" s="18">
        <f t="shared" ca="1" si="22"/>
        <v>10898.788802995732</v>
      </c>
      <c r="I124" s="22">
        <f t="shared" ca="1" si="23"/>
        <v>0</v>
      </c>
      <c r="J124" s="17">
        <f t="shared" ca="1" si="24"/>
        <v>10898.788802995732</v>
      </c>
      <c r="K124" s="1" cm="1">
        <f t="array" aca="1" ref="K124" ca="1">_xll.RiskWeibull(Variables!J$14,Variables!K$14)</f>
        <v>85.46784653443828</v>
      </c>
      <c r="L124" s="18">
        <f t="shared" ca="1" si="25"/>
        <v>10984.256649530171</v>
      </c>
      <c r="M124" s="22">
        <f t="shared" ca="1" si="26"/>
        <v>59.407949823758827</v>
      </c>
      <c r="N124" s="17" cm="1">
        <f t="array" aca="1" ref="N124" ca="1">_xll.RiskGamma(_xll.RiskSimtable(Variables!J$16:J$17),1/Variables!L$16)</f>
        <v>59.407949823757974</v>
      </c>
      <c r="O124" s="1">
        <f t="shared" ca="1" si="27"/>
        <v>11043.66459935393</v>
      </c>
      <c r="P124" s="1" cm="1">
        <f t="array" aca="1" ref="P124" ca="1">_xll.RiskUniform(Variables!J$19,Variables!L$19)</f>
        <v>24.024683058205877</v>
      </c>
      <c r="Q124" s="18">
        <f t="shared" ca="1" si="28"/>
        <v>11067.689282412135</v>
      </c>
      <c r="R124" s="17" cm="1">
        <f t="array" aca="1" ref="R124" ca="1">IF(A124&lt;=(FLOOR(INT(Variables!D$10) / _xll.RiskSimtable(Variables!D$13:D$14), 1)*_xll.RiskSimtable(Variables!D$13:D$14)),IF(R123=_xll.RiskSimtable(Variables!D$13:D$14),1,R123+1),"")</f>
        <v>7</v>
      </c>
      <c r="S124" s="22">
        <f t="shared" ca="1" si="29"/>
        <v>172.09508753214141</v>
      </c>
      <c r="T124" s="1">
        <f t="shared" ca="1" si="30"/>
        <v>11067.689282412135</v>
      </c>
      <c r="U124" s="1" cm="1">
        <f t="array" aca="1" ref="U124" ca="1">IF(R124&lt;&gt;"",INDEX(T124:T231, MATCH(_xll.RiskSimtable(Variables!D$13:D$14),R124:R231,0))-T124,"")</f>
        <v>172.09508753214141</v>
      </c>
      <c r="V124" s="1" cm="1">
        <f t="array" aca="1" ref="V124" ca="1">IF(R124&lt;&gt;"",IF(MOD(R124,_xll.RiskSimtable(Variables!D$13:D$14))=0,Variables!D$15,0),"")</f>
        <v>0</v>
      </c>
      <c r="W124" s="1" cm="1">
        <f t="array" aca="1" ref="W124" ca="1">IF(R124&lt;&gt;"",IF(R124=_xll.RiskSimtable(Variables!D$13:D$14),T124+V124,0),"")</f>
        <v>0</v>
      </c>
      <c r="X124" s="18" cm="1">
        <f t="array" aca="1" ref="X124" ca="1">IF(R124&lt;&gt;"",INDEX(W124:W223,MATCH(_xll.RiskSimtable(Variables!D$13:D$14),R124:R223,0)),"")</f>
        <v>11359.784369944276</v>
      </c>
      <c r="Y124" s="22">
        <f t="shared" ca="1" si="31"/>
        <v>234.84569562797878</v>
      </c>
      <c r="Z124" s="17" cm="1">
        <f t="array" aca="1" ref="Z124" ca="1">IF(R124&lt;&gt;"",IF(R124=1,_xll.RiskPert(Variables!J$21,Variables!K$21,Variables!L$21),0),"")</f>
        <v>0</v>
      </c>
      <c r="AA124" s="1">
        <f t="shared" ca="1" si="32"/>
        <v>11594.630065572255</v>
      </c>
      <c r="AB124" s="1" cm="1">
        <f t="array" aca="1" ref="AB124" ca="1">IF(R124&lt;&gt;"",_xll.RiskUniform(Variables!J$23,Variables!L$23),"")</f>
        <v>26.903959942918668</v>
      </c>
      <c r="AC124" s="18">
        <f t="shared" ca="1" si="33"/>
        <v>11621.534025515173</v>
      </c>
      <c r="AD124" s="24">
        <f ca="1">IF(R124&lt;&gt;"",IF(AC124&lt;Variables!D$9,AC124-C124,0),"")</f>
        <v>0</v>
      </c>
      <c r="AE124" s="26">
        <f ca="1">IF(R124&lt;&gt;"",IF(AC124&lt;Variables!D$9,D124,0),"")</f>
        <v>0</v>
      </c>
      <c r="AF124" s="26">
        <f ca="1">IF(R124&lt;&gt;"",IF(AC124&lt;Variables!D$9,I124,0),"")</f>
        <v>0</v>
      </c>
      <c r="AG124" s="26">
        <f ca="1">IF(R124&lt;&gt;"",IF(AC124&lt;Variables!D$9,M124,0),"")</f>
        <v>0</v>
      </c>
      <c r="AH124" s="26">
        <f ca="1">IF(R124&lt;&gt;"",IF(AC124&lt;Variables!D$9,S124,0),"")</f>
        <v>0</v>
      </c>
      <c r="AI124" s="26">
        <f ca="1">IF(R124&lt;&gt;"",IF(AC124&lt;Variables!D$9,Y124,0),"")</f>
        <v>0</v>
      </c>
      <c r="AJ124" s="26">
        <f t="shared" ca="1" si="34"/>
        <v>0</v>
      </c>
      <c r="AK124" s="26">
        <f t="shared" ca="1" si="35"/>
        <v>0</v>
      </c>
      <c r="AL124" s="26">
        <f t="shared" ca="1" si="36"/>
        <v>0</v>
      </c>
      <c r="AM124" s="4" t="str">
        <f ca="1">IF(AND(R124&lt;"",AC124&lt;Variables!D$9),AC124/(7*24*60),"")</f>
        <v/>
      </c>
      <c r="AN124" s="11" t="str">
        <f t="shared" ca="1" si="37"/>
        <v/>
      </c>
      <c r="AO124" s="24" cm="1">
        <f t="array" aca="1" ref="AO124" ca="1">IF(R124&lt;&gt;"",_xll.RiskBinomial(1,Variables!D$16/100),0)</f>
        <v>0</v>
      </c>
    </row>
    <row r="125" spans="1:41" x14ac:dyDescent="0.35">
      <c r="A125" s="12">
        <v>96</v>
      </c>
      <c r="B125" s="17" cm="1">
        <f t="array" aca="1" ref="B125" ca="1">_xll.RiskExpon(Variables!M$8)</f>
        <v>275.49142396756633</v>
      </c>
      <c r="C125" s="18">
        <f t="shared" ca="1" si="19"/>
        <v>10553.28729124062</v>
      </c>
      <c r="D125" s="22">
        <f t="shared" ca="1" si="20"/>
        <v>400.24549594856762</v>
      </c>
      <c r="E125" s="17" cm="1">
        <f t="array" aca="1" ref="E125" ca="1">_xll.RiskPert(Variables!J$10,Variables!K$10,Variables!L$10)</f>
        <v>54.743984193455375</v>
      </c>
      <c r="F125" s="1">
        <f t="shared" ca="1" si="21"/>
        <v>10953.532787189188</v>
      </c>
      <c r="G125" s="1" cm="1">
        <f t="array" aca="1" ref="G125" ca="1">_xll.RiskUniform(Variables!J$12,Variables!L$12)</f>
        <v>50.027134949147516</v>
      </c>
      <c r="H125" s="18">
        <f t="shared" ca="1" si="22"/>
        <v>11003.559922138335</v>
      </c>
      <c r="I125" s="22">
        <f t="shared" ca="1" si="23"/>
        <v>0</v>
      </c>
      <c r="J125" s="17">
        <f t="shared" ca="1" si="24"/>
        <v>11003.559922138335</v>
      </c>
      <c r="K125" s="1" cm="1">
        <f t="array" aca="1" ref="K125" ca="1">_xll.RiskWeibull(Variables!J$14,Variables!K$14)</f>
        <v>76.33611149963248</v>
      </c>
      <c r="L125" s="18">
        <f t="shared" ca="1" si="25"/>
        <v>11079.896033637968</v>
      </c>
      <c r="M125" s="22">
        <f t="shared" ca="1" si="26"/>
        <v>136.19175873134373</v>
      </c>
      <c r="N125" s="17" cm="1">
        <f t="array" aca="1" ref="N125" ca="1">_xll.RiskGamma(_xll.RiskSimtable(Variables!J$16:J$17),1/Variables!L$16)</f>
        <v>136.19175873134401</v>
      </c>
      <c r="O125" s="1">
        <f t="shared" ca="1" si="27"/>
        <v>11216.087792369312</v>
      </c>
      <c r="P125" s="1" cm="1">
        <f t="array" aca="1" ref="P125" ca="1">_xll.RiskUniform(Variables!J$19,Variables!L$19)</f>
        <v>23.696577574964749</v>
      </c>
      <c r="Q125" s="18">
        <f t="shared" ca="1" si="28"/>
        <v>11239.784369944276</v>
      </c>
      <c r="R125" s="17" cm="1">
        <f t="array" aca="1" ref="R125" ca="1">IF(A125&lt;=(FLOOR(INT(Variables!D$10) / _xll.RiskSimtable(Variables!D$13:D$14), 1)*_xll.RiskSimtable(Variables!D$13:D$14)),IF(R124=_xll.RiskSimtable(Variables!D$13:D$14),1,R124+1),"")</f>
        <v>8</v>
      </c>
      <c r="S125" s="22">
        <f t="shared" ca="1" si="29"/>
        <v>0</v>
      </c>
      <c r="T125" s="1">
        <f t="shared" ca="1" si="30"/>
        <v>11239.784369944276</v>
      </c>
      <c r="U125" s="1" cm="1">
        <f t="array" aca="1" ref="U125" ca="1">IF(R125&lt;&gt;"",INDEX(T125:T232, MATCH(_xll.RiskSimtable(Variables!D$13:D$14),R125:R232,0))-T125,"")</f>
        <v>0</v>
      </c>
      <c r="V125" s="1" cm="1">
        <f t="array" aca="1" ref="V125" ca="1">IF(R125&lt;&gt;"",IF(MOD(R125,_xll.RiskSimtable(Variables!D$13:D$14))=0,Variables!D$15,0),"")</f>
        <v>120</v>
      </c>
      <c r="W125" s="1" cm="1">
        <f t="array" aca="1" ref="W125" ca="1">IF(R125&lt;&gt;"",IF(R125=_xll.RiskSimtable(Variables!D$13:D$14),T125+V125,0),"")</f>
        <v>11359.784369944276</v>
      </c>
      <c r="X125" s="18" cm="1">
        <f t="array" aca="1" ref="X125" ca="1">IF(R125&lt;&gt;"",INDEX(W125:W224,MATCH(_xll.RiskSimtable(Variables!D$13:D$14),R125:R224,0)),"")</f>
        <v>11359.784369944276</v>
      </c>
      <c r="Y125" s="22">
        <f t="shared" ca="1" si="31"/>
        <v>261.74965557089672</v>
      </c>
      <c r="Z125" s="17" cm="1">
        <f t="array" aca="1" ref="Z125" ca="1">IF(R125&lt;&gt;"",IF(R125=1,_xll.RiskPert(Variables!J$21,Variables!K$21,Variables!L$21),0),"")</f>
        <v>0</v>
      </c>
      <c r="AA125" s="1">
        <f t="shared" ca="1" si="32"/>
        <v>11621.534025515173</v>
      </c>
      <c r="AB125" s="1" cm="1">
        <f t="array" aca="1" ref="AB125" ca="1">IF(R125&lt;&gt;"",_xll.RiskUniform(Variables!J$23,Variables!L$23),"")</f>
        <v>24.123835772786091</v>
      </c>
      <c r="AC125" s="18">
        <f t="shared" ca="1" si="33"/>
        <v>11645.657861287958</v>
      </c>
      <c r="AD125" s="24">
        <f ca="1">IF(R125&lt;&gt;"",IF(AC125&lt;Variables!D$9,AC125-C125,0),"")</f>
        <v>0</v>
      </c>
      <c r="AE125" s="26">
        <f ca="1">IF(R125&lt;&gt;"",IF(AC125&lt;Variables!D$9,D125,0),"")</f>
        <v>0</v>
      </c>
      <c r="AF125" s="26">
        <f ca="1">IF(R125&lt;&gt;"",IF(AC125&lt;Variables!D$9,I125,0),"")</f>
        <v>0</v>
      </c>
      <c r="AG125" s="26">
        <f ca="1">IF(R125&lt;&gt;"",IF(AC125&lt;Variables!D$9,M125,0),"")</f>
        <v>0</v>
      </c>
      <c r="AH125" s="26">
        <f ca="1">IF(R125&lt;&gt;"",IF(AC125&lt;Variables!D$9,S125,0),"")</f>
        <v>0</v>
      </c>
      <c r="AI125" s="26">
        <f ca="1">IF(R125&lt;&gt;"",IF(AC125&lt;Variables!D$9,Y125,0),"")</f>
        <v>0</v>
      </c>
      <c r="AJ125" s="26">
        <f t="shared" ca="1" si="34"/>
        <v>0</v>
      </c>
      <c r="AK125" s="26">
        <f t="shared" ca="1" si="35"/>
        <v>0</v>
      </c>
      <c r="AL125" s="26">
        <f t="shared" ca="1" si="36"/>
        <v>0</v>
      </c>
      <c r="AM125" s="4" t="str">
        <f ca="1">IF(AND(R125&lt;"",AC125&lt;Variables!D$9),AC125/(7*24*60),"")</f>
        <v/>
      </c>
      <c r="AN125" s="11" t="str">
        <f t="shared" ca="1" si="37"/>
        <v/>
      </c>
      <c r="AO125" s="24" cm="1">
        <f t="array" aca="1" ref="AO125" ca="1">IF(R125&lt;&gt;"",_xll.RiskBinomial(1,Variables!D$16/100),0)</f>
        <v>0</v>
      </c>
    </row>
    <row r="126" spans="1:41" x14ac:dyDescent="0.35">
      <c r="A126" s="12">
        <v>97</v>
      </c>
      <c r="B126" s="17" cm="1">
        <f t="array" aca="1" ref="B126" ca="1">_xll.RiskExpon(Variables!M$8)</f>
        <v>115.33598096953045</v>
      </c>
      <c r="C126" s="18">
        <f t="shared" ca="1" si="19"/>
        <v>10668.62327221015</v>
      </c>
      <c r="D126" s="22">
        <f t="shared" ca="1" si="20"/>
        <v>380.25304403476184</v>
      </c>
      <c r="E126" s="17" cm="1">
        <f t="array" aca="1" ref="E126" ca="1">_xll.RiskPert(Variables!J$10,Variables!K$10,Variables!L$10)</f>
        <v>45.316394106577008</v>
      </c>
      <c r="F126" s="1">
        <f t="shared" ca="1" si="21"/>
        <v>11048.876316244912</v>
      </c>
      <c r="G126" s="1" cm="1">
        <f t="array" aca="1" ref="G126" ca="1">_xll.RiskUniform(Variables!J$12,Variables!L$12)</f>
        <v>66.007523488134311</v>
      </c>
      <c r="H126" s="18">
        <f t="shared" ca="1" si="22"/>
        <v>11114.883839733047</v>
      </c>
      <c r="I126" s="22">
        <f t="shared" ca="1" si="23"/>
        <v>0</v>
      </c>
      <c r="J126" s="17">
        <f t="shared" ca="1" si="24"/>
        <v>11114.883839733047</v>
      </c>
      <c r="K126" s="1" cm="1">
        <f t="array" aca="1" ref="K126" ca="1">_xll.RiskWeibull(Variables!J$14,Variables!K$14)</f>
        <v>83.371927850708033</v>
      </c>
      <c r="L126" s="18">
        <f t="shared" ca="1" si="25"/>
        <v>11198.255767583756</v>
      </c>
      <c r="M126" s="22">
        <f t="shared" ca="1" si="26"/>
        <v>64.070283613282299</v>
      </c>
      <c r="N126" s="17" cm="1">
        <f t="array" aca="1" ref="N126" ca="1">_xll.RiskGamma(_xll.RiskSimtable(Variables!J$16:J$17),1/Variables!L$16)</f>
        <v>64.070283613282541</v>
      </c>
      <c r="O126" s="1">
        <f t="shared" ca="1" si="27"/>
        <v>11262.326051197038</v>
      </c>
      <c r="P126" s="1" cm="1">
        <f t="array" aca="1" ref="P126" ca="1">_xll.RiskUniform(Variables!J$19,Variables!L$19)</f>
        <v>15.510953009646002</v>
      </c>
      <c r="Q126" s="18">
        <f t="shared" ca="1" si="28"/>
        <v>11277.837004206684</v>
      </c>
      <c r="R126" s="17" t="str" cm="1">
        <f t="array" aca="1" ref="R126" ca="1">IF(A126&lt;=(FLOOR(INT(Variables!D$10) / _xll.RiskSimtable(Variables!D$13:D$14), 1)*_xll.RiskSimtable(Variables!D$13:D$14)),IF(R125=_xll.RiskSimtable(Variables!D$13:D$14),1,R125+1),"")</f>
        <v/>
      </c>
      <c r="S126" s="22" t="str">
        <f t="shared" ca="1" si="29"/>
        <v/>
      </c>
      <c r="T126" s="1" t="str">
        <f t="shared" ca="1" si="30"/>
        <v/>
      </c>
      <c r="U126" s="1" t="str" cm="1">
        <f t="array" aca="1" ref="U126" ca="1">IF(R126&lt;&gt;"",INDEX(T126:T233, MATCH(_xll.RiskSimtable(Variables!D$13:D$14),R126:R233,0))-T126,"")</f>
        <v/>
      </c>
      <c r="V126" s="1" t="str" cm="1">
        <f t="array" aca="1" ref="V126" ca="1">IF(R126&lt;&gt;"",IF(MOD(R126,_xll.RiskSimtable(Variables!D$13:D$14))=0,Variables!D$15,0),"")</f>
        <v/>
      </c>
      <c r="W126" s="1" t="str" cm="1">
        <f t="array" aca="1" ref="W126" ca="1">IF(R126&lt;&gt;"",IF(R126=_xll.RiskSimtable(Variables!D$13:D$14),T126+V126,0),"")</f>
        <v/>
      </c>
      <c r="X126" s="18" t="str" cm="1">
        <f t="array" aca="1" ref="X126" ca="1">IF(R126&lt;&gt;"",INDEX(W126:W225,MATCH(_xll.RiskSimtable(Variables!D$13:D$14),R126:R225,0)),"")</f>
        <v/>
      </c>
      <c r="Y126" s="22" t="str">
        <f t="shared" ca="1" si="31"/>
        <v/>
      </c>
      <c r="Z126" s="17" t="str" cm="1">
        <f t="array" aca="1" ref="Z126" ca="1">IF(R126&lt;&gt;"",IF(R126=1,_xll.RiskPert(Variables!J$21,Variables!K$21,Variables!L$21),0),"")</f>
        <v/>
      </c>
      <c r="AA126" s="1" t="str">
        <f t="shared" ca="1" si="32"/>
        <v/>
      </c>
      <c r="AB126" s="1" t="str" cm="1">
        <f t="array" aca="1" ref="AB126" ca="1">IF(R126&lt;&gt;"",_xll.RiskUniform(Variables!J$23,Variables!L$23),"")</f>
        <v/>
      </c>
      <c r="AC126" s="18" t="str">
        <f t="shared" ca="1" si="33"/>
        <v/>
      </c>
      <c r="AD126" s="24" t="str">
        <f ca="1">IF(R126&lt;&gt;"",IF(AC126&lt;Variables!D$9,AC126-C126,0),"")</f>
        <v/>
      </c>
      <c r="AE126" s="26" t="str">
        <f ca="1">IF(R126&lt;&gt;"",IF(AC126&lt;Variables!D$9,D126,0),"")</f>
        <v/>
      </c>
      <c r="AF126" s="26" t="str">
        <f ca="1">IF(R126&lt;&gt;"",IF(AC126&lt;Variables!D$9,I126,0),"")</f>
        <v/>
      </c>
      <c r="AG126" s="26" t="str">
        <f ca="1">IF(R126&lt;&gt;"",IF(AC126&lt;Variables!D$9,M126,0),"")</f>
        <v/>
      </c>
      <c r="AH126" s="26" t="str">
        <f ca="1">IF(R126&lt;&gt;"",IF(AC126&lt;Variables!D$9,S126,0),"")</f>
        <v/>
      </c>
      <c r="AI126" s="26" t="str">
        <f ca="1">IF(R126&lt;&gt;"",IF(AC126&lt;Variables!D$9,Y126,0),"")</f>
        <v/>
      </c>
      <c r="AJ126" s="26" t="str">
        <f t="shared" ca="1" si="34"/>
        <v/>
      </c>
      <c r="AK126" s="26">
        <f t="shared" ca="1" si="35"/>
        <v>0</v>
      </c>
      <c r="AL126" s="26">
        <f t="shared" ca="1" si="36"/>
        <v>0</v>
      </c>
      <c r="AM126" s="4" t="str">
        <f ca="1">IF(AND(R126&lt;"",AC126&lt;Variables!D$9),AC126/(7*24*60),"")</f>
        <v/>
      </c>
      <c r="AN126" s="11" t="str">
        <f t="shared" ca="1" si="37"/>
        <v/>
      </c>
      <c r="AO126" s="24" cm="1">
        <f t="array" aca="1" ref="AO126" ca="1">IF(R126&lt;&gt;"",_xll.RiskBinomial(1,Variables!D$16/100),0)</f>
        <v>0</v>
      </c>
    </row>
    <row r="127" spans="1:41" x14ac:dyDescent="0.35">
      <c r="A127" s="12">
        <v>98</v>
      </c>
      <c r="B127" s="17" cm="1">
        <f t="array" aca="1" ref="B127" ca="1">_xll.RiskExpon(Variables!M$8)</f>
        <v>44.484232967580809</v>
      </c>
      <c r="C127" s="18">
        <f t="shared" ca="1" si="19"/>
        <v>10713.107505177732</v>
      </c>
      <c r="D127" s="22">
        <f t="shared" ca="1" si="20"/>
        <v>455.63090765382913</v>
      </c>
      <c r="E127" s="17" cm="1">
        <f t="array" aca="1" ref="E127" ca="1">_xll.RiskPert(Variables!J$10,Variables!K$10,Variables!L$10)</f>
        <v>53.854573098512859</v>
      </c>
      <c r="F127" s="1">
        <f t="shared" ca="1" si="21"/>
        <v>11168.738412831561</v>
      </c>
      <c r="G127" s="1" cm="1">
        <f t="array" aca="1" ref="G127" ca="1">_xll.RiskUniform(Variables!J$12,Variables!L$12)</f>
        <v>68.245609001608329</v>
      </c>
      <c r="H127" s="18">
        <f t="shared" ca="1" si="22"/>
        <v>11236.984021833168</v>
      </c>
      <c r="I127" s="22">
        <f t="shared" ca="1" si="23"/>
        <v>0</v>
      </c>
      <c r="J127" s="17">
        <f t="shared" ca="1" si="24"/>
        <v>11236.984021833168</v>
      </c>
      <c r="K127" s="1" cm="1">
        <f t="array" aca="1" ref="K127" ca="1">_xll.RiskWeibull(Variables!J$14,Variables!K$14)</f>
        <v>110.90611024453089</v>
      </c>
      <c r="L127" s="18">
        <f t="shared" ca="1" si="25"/>
        <v>11347.890132077699</v>
      </c>
      <c r="M127" s="22">
        <f t="shared" ca="1" si="26"/>
        <v>115.61328658034836</v>
      </c>
      <c r="N127" s="17" cm="1">
        <f t="array" aca="1" ref="N127" ca="1">_xll.RiskGamma(_xll.RiskSimtable(Variables!J$16:J$17),1/Variables!L$16)</f>
        <v>115.61328658034748</v>
      </c>
      <c r="O127" s="1">
        <f t="shared" ca="1" si="27"/>
        <v>11463.503418658047</v>
      </c>
      <c r="P127" s="1" cm="1">
        <f t="array" aca="1" ref="P127" ca="1">_xll.RiskUniform(Variables!J$19,Variables!L$19)</f>
        <v>22.266908119521666</v>
      </c>
      <c r="Q127" s="18">
        <f t="shared" ca="1" si="28"/>
        <v>11485.770326777569</v>
      </c>
      <c r="R127" s="17" t="str" cm="1">
        <f t="array" aca="1" ref="R127" ca="1">IF(A127&lt;=(FLOOR(INT(Variables!D$10) / _xll.RiskSimtable(Variables!D$13:D$14), 1)*_xll.RiskSimtable(Variables!D$13:D$14)),IF(R126=_xll.RiskSimtable(Variables!D$13:D$14),1,R126+1),"")</f>
        <v/>
      </c>
      <c r="S127" s="22" t="str">
        <f t="shared" ca="1" si="29"/>
        <v/>
      </c>
      <c r="T127" s="1" t="str">
        <f t="shared" ca="1" si="30"/>
        <v/>
      </c>
      <c r="U127" s="1" t="str" cm="1">
        <f t="array" aca="1" ref="U127" ca="1">IF(R127&lt;&gt;"",INDEX(T127:T234, MATCH(_xll.RiskSimtable(Variables!D$13:D$14),R127:R234,0))-T127,"")</f>
        <v/>
      </c>
      <c r="V127" s="1" t="str" cm="1">
        <f t="array" aca="1" ref="V127" ca="1">IF(R127&lt;&gt;"",IF(MOD(R127,_xll.RiskSimtable(Variables!D$13:D$14))=0,Variables!D$15,0),"")</f>
        <v/>
      </c>
      <c r="W127" s="1" t="str" cm="1">
        <f t="array" aca="1" ref="W127" ca="1">IF(R127&lt;&gt;"",IF(R127=_xll.RiskSimtable(Variables!D$13:D$14),T127+V127,0),"")</f>
        <v/>
      </c>
      <c r="X127" s="18" t="str" cm="1">
        <f t="array" aca="1" ref="X127" ca="1">IF(R127&lt;&gt;"",INDEX(W127:W226,MATCH(_xll.RiskSimtable(Variables!D$13:D$14),R127:R226,0)),"")</f>
        <v/>
      </c>
      <c r="Y127" s="22" t="str">
        <f t="shared" ca="1" si="31"/>
        <v/>
      </c>
      <c r="Z127" s="17" t="str" cm="1">
        <f t="array" aca="1" ref="Z127" ca="1">IF(R127&lt;&gt;"",IF(R127=1,_xll.RiskPert(Variables!J$21,Variables!K$21,Variables!L$21),0),"")</f>
        <v/>
      </c>
      <c r="AA127" s="1" t="str">
        <f t="shared" ca="1" si="32"/>
        <v/>
      </c>
      <c r="AB127" s="1" t="str" cm="1">
        <f t="array" aca="1" ref="AB127" ca="1">IF(R127&lt;&gt;"",_xll.RiskUniform(Variables!J$23,Variables!L$23),"")</f>
        <v/>
      </c>
      <c r="AC127" s="18" t="str">
        <f t="shared" ca="1" si="33"/>
        <v/>
      </c>
      <c r="AD127" s="24" t="str">
        <f ca="1">IF(R127&lt;&gt;"",IF(AC127&lt;Variables!D$9,AC127-C127,0),"")</f>
        <v/>
      </c>
      <c r="AE127" s="26" t="str">
        <f ca="1">IF(R127&lt;&gt;"",IF(AC127&lt;Variables!D$9,D127,0),"")</f>
        <v/>
      </c>
      <c r="AF127" s="26" t="str">
        <f ca="1">IF(R127&lt;&gt;"",IF(AC127&lt;Variables!D$9,I127,0),"")</f>
        <v/>
      </c>
      <c r="AG127" s="26" t="str">
        <f ca="1">IF(R127&lt;&gt;"",IF(AC127&lt;Variables!D$9,M127,0),"")</f>
        <v/>
      </c>
      <c r="AH127" s="26" t="str">
        <f ca="1">IF(R127&lt;&gt;"",IF(AC127&lt;Variables!D$9,S127,0),"")</f>
        <v/>
      </c>
      <c r="AI127" s="26" t="str">
        <f ca="1">IF(R127&lt;&gt;"",IF(AC127&lt;Variables!D$9,Y127,0),"")</f>
        <v/>
      </c>
      <c r="AJ127" s="26" t="str">
        <f t="shared" ca="1" si="34"/>
        <v/>
      </c>
      <c r="AK127" s="26">
        <f t="shared" ca="1" si="35"/>
        <v>0</v>
      </c>
      <c r="AL127" s="26">
        <f t="shared" ca="1" si="36"/>
        <v>0</v>
      </c>
      <c r="AM127" s="4" t="str">
        <f ca="1">IF(AND(R127&lt;"",AC127&lt;Variables!D$9),AC127/(7*24*60),"")</f>
        <v/>
      </c>
      <c r="AN127" s="11" t="str">
        <f t="shared" ca="1" si="37"/>
        <v/>
      </c>
      <c r="AO127" s="24" cm="1">
        <f t="array" aca="1" ref="AO127" ca="1">IF(R127&lt;&gt;"",_xll.RiskBinomial(1,Variables!D$16/100),0)</f>
        <v>0</v>
      </c>
    </row>
    <row r="128" spans="1:41" x14ac:dyDescent="0.35">
      <c r="A128" s="12">
        <v>99</v>
      </c>
      <c r="B128" s="17" cm="1">
        <f t="array" aca="1" ref="B128" ca="1">_xll.RiskExpon(Variables!M$8)</f>
        <v>12.628203121691048</v>
      </c>
      <c r="C128" s="18">
        <f t="shared" ca="1" si="19"/>
        <v>10725.735708299422</v>
      </c>
      <c r="D128" s="22">
        <f t="shared" ca="1" si="20"/>
        <v>558.94086380013687</v>
      </c>
      <c r="E128" s="17" cm="1">
        <f t="array" aca="1" ref="E128" ca="1">_xll.RiskPert(Variables!J$10,Variables!K$10,Variables!L$10)</f>
        <v>47.692550266391613</v>
      </c>
      <c r="F128" s="1">
        <f t="shared" ca="1" si="21"/>
        <v>11284.676572099559</v>
      </c>
      <c r="G128" s="1" cm="1">
        <f t="array" aca="1" ref="G128" ca="1">_xll.RiskUniform(Variables!J$12,Variables!L$12)</f>
        <v>51.578374160456839</v>
      </c>
      <c r="H128" s="18">
        <f t="shared" ca="1" si="22"/>
        <v>11336.254946260016</v>
      </c>
      <c r="I128" s="22">
        <f t="shared" ca="1" si="23"/>
        <v>0</v>
      </c>
      <c r="J128" s="17">
        <f t="shared" ca="1" si="24"/>
        <v>11336.254946260016</v>
      </c>
      <c r="K128" s="1" cm="1">
        <f t="array" aca="1" ref="K128" ca="1">_xll.RiskWeibull(Variables!J$14,Variables!K$14)</f>
        <v>96.169428232547375</v>
      </c>
      <c r="L128" s="18">
        <f t="shared" ca="1" si="25"/>
        <v>11432.424374492564</v>
      </c>
      <c r="M128" s="22">
        <f t="shared" ca="1" si="26"/>
        <v>153.10435643646633</v>
      </c>
      <c r="N128" s="17" cm="1">
        <f t="array" aca="1" ref="N128" ca="1">_xll.RiskGamma(_xll.RiskSimtable(Variables!J$16:J$17),1/Variables!L$16)</f>
        <v>153.10435643646576</v>
      </c>
      <c r="O128" s="1">
        <f t="shared" ca="1" si="27"/>
        <v>11585.528730929031</v>
      </c>
      <c r="P128" s="1" cm="1">
        <f t="array" aca="1" ref="P128" ca="1">_xll.RiskUniform(Variables!J$19,Variables!L$19)</f>
        <v>20.588399065933558</v>
      </c>
      <c r="Q128" s="18">
        <f t="shared" ca="1" si="28"/>
        <v>11606.117129994964</v>
      </c>
      <c r="R128" s="17" t="str" cm="1">
        <f t="array" aca="1" ref="R128" ca="1">IF(A128&lt;=(FLOOR(INT(Variables!D$10) / _xll.RiskSimtable(Variables!D$13:D$14), 1)*_xll.RiskSimtable(Variables!D$13:D$14)),IF(R127=_xll.RiskSimtable(Variables!D$13:D$14),1,R127+1),"")</f>
        <v/>
      </c>
      <c r="S128" s="22" t="str">
        <f t="shared" ca="1" si="29"/>
        <v/>
      </c>
      <c r="T128" s="1" t="str">
        <f t="shared" ca="1" si="30"/>
        <v/>
      </c>
      <c r="U128" s="1" t="str" cm="1">
        <f t="array" aca="1" ref="U128" ca="1">IF(R128&lt;&gt;"",INDEX(T128:T235, MATCH(_xll.RiskSimtable(Variables!D$13:D$14),R128:R235,0))-T128,"")</f>
        <v/>
      </c>
      <c r="V128" s="1" t="str" cm="1">
        <f t="array" aca="1" ref="V128" ca="1">IF(R128&lt;&gt;"",IF(MOD(R128,_xll.RiskSimtable(Variables!D$13:D$14))=0,Variables!D$15,0),"")</f>
        <v/>
      </c>
      <c r="W128" s="1" t="str" cm="1">
        <f t="array" aca="1" ref="W128" ca="1">IF(R128&lt;&gt;"",IF(R128=_xll.RiskSimtable(Variables!D$13:D$14),T128+V128,0),"")</f>
        <v/>
      </c>
      <c r="X128" s="18" t="str" cm="1">
        <f t="array" aca="1" ref="X128" ca="1">IF(R128&lt;&gt;"",INDEX(W128:W227,MATCH(_xll.RiskSimtable(Variables!D$13:D$14),R128:R227,0)),"")</f>
        <v/>
      </c>
      <c r="Y128" s="22" t="str">
        <f t="shared" ca="1" si="31"/>
        <v/>
      </c>
      <c r="Z128" s="17" t="str" cm="1">
        <f t="array" aca="1" ref="Z128" ca="1">IF(R128&lt;&gt;"",IF(R128=1,_xll.RiskPert(Variables!J$21,Variables!K$21,Variables!L$21),0),"")</f>
        <v/>
      </c>
      <c r="AA128" s="1" t="str">
        <f t="shared" ca="1" si="32"/>
        <v/>
      </c>
      <c r="AB128" s="1" t="str" cm="1">
        <f t="array" aca="1" ref="AB128" ca="1">IF(R128&lt;&gt;"",_xll.RiskUniform(Variables!J$23,Variables!L$23),"")</f>
        <v/>
      </c>
      <c r="AC128" s="18" t="str">
        <f t="shared" ca="1" si="33"/>
        <v/>
      </c>
      <c r="AD128" s="24" t="str">
        <f ca="1">IF(R128&lt;&gt;"",IF(AC128&lt;Variables!D$9,AC128-C128,0),"")</f>
        <v/>
      </c>
      <c r="AE128" s="26" t="str">
        <f ca="1">IF(R128&lt;&gt;"",IF(AC128&lt;Variables!D$9,D128,0),"")</f>
        <v/>
      </c>
      <c r="AF128" s="26" t="str">
        <f ca="1">IF(R128&lt;&gt;"",IF(AC128&lt;Variables!D$9,I128,0),"")</f>
        <v/>
      </c>
      <c r="AG128" s="26" t="str">
        <f ca="1">IF(R128&lt;&gt;"",IF(AC128&lt;Variables!D$9,M128,0),"")</f>
        <v/>
      </c>
      <c r="AH128" s="26" t="str">
        <f ca="1">IF(R128&lt;&gt;"",IF(AC128&lt;Variables!D$9,S128,0),"")</f>
        <v/>
      </c>
      <c r="AI128" s="26" t="str">
        <f ca="1">IF(R128&lt;&gt;"",IF(AC128&lt;Variables!D$9,Y128,0),"")</f>
        <v/>
      </c>
      <c r="AJ128" s="26" t="str">
        <f t="shared" ca="1" si="34"/>
        <v/>
      </c>
      <c r="AK128" s="26">
        <f t="shared" ca="1" si="35"/>
        <v>0</v>
      </c>
      <c r="AL128" s="26">
        <f t="shared" ca="1" si="36"/>
        <v>0</v>
      </c>
      <c r="AM128" s="4" t="str">
        <f ca="1">IF(AND(R128&lt;"",AC128&lt;Variables!D$9),AC128/(7*24*60),"")</f>
        <v/>
      </c>
      <c r="AN128" s="11" t="str">
        <f t="shared" ca="1" si="37"/>
        <v/>
      </c>
      <c r="AO128" s="24" cm="1">
        <f t="array" aca="1" ref="AO128" ca="1">IF(R128&lt;&gt;"",_xll.RiskBinomial(1,Variables!D$16/100),0)</f>
        <v>0</v>
      </c>
    </row>
    <row r="129" spans="1:41" ht="15" thickBot="1" x14ac:dyDescent="0.4">
      <c r="A129" s="12">
        <v>100</v>
      </c>
      <c r="B129" s="17" cm="1">
        <f t="array" aca="1" ref="B129" ca="1">_xll.RiskExpon(Variables!M$8)</f>
        <v>176.68142118604163</v>
      </c>
      <c r="C129" s="20">
        <f t="shared" ca="1" si="19"/>
        <v>10902.417129485464</v>
      </c>
      <c r="D129" s="22">
        <f t="shared" ca="1" si="20"/>
        <v>481.08685909171254</v>
      </c>
      <c r="E129" s="17" cm="1">
        <f t="array" aca="1" ref="E129" ca="1">_xll.RiskPert(Variables!J$10,Variables!K$10,Variables!L$10)</f>
        <v>47.249042317160281</v>
      </c>
      <c r="F129" s="1">
        <f t="shared" ca="1" si="21"/>
        <v>11383.503988577177</v>
      </c>
      <c r="G129" s="1" cm="1">
        <f t="array" aca="1" ref="G129" ca="1">_xll.RiskUniform(Variables!J$12,Variables!L$12)</f>
        <v>66.217199173187126</v>
      </c>
      <c r="H129" s="18">
        <f t="shared" ca="1" si="22"/>
        <v>11449.721187750363</v>
      </c>
      <c r="I129" s="22">
        <f t="shared" ca="1" si="23"/>
        <v>0</v>
      </c>
      <c r="J129" s="17">
        <f t="shared" ca="1" si="24"/>
        <v>11449.721187750363</v>
      </c>
      <c r="K129" s="1" cm="1">
        <f t="array" aca="1" ref="K129" ca="1">_xll.RiskWeibull(Variables!J$14,Variables!K$14)</f>
        <v>116.65962361494351</v>
      </c>
      <c r="L129" s="18">
        <f t="shared" ca="1" si="25"/>
        <v>11566.380811365307</v>
      </c>
      <c r="M129" s="22">
        <f t="shared" ca="1" si="26"/>
        <v>70.218665692689683</v>
      </c>
      <c r="N129" s="17" cm="1">
        <f t="array" aca="1" ref="N129" ca="1">_xll.RiskGamma(_xll.RiskSimtable(Variables!J$16:J$17),1/Variables!L$16)</f>
        <v>70.218665692689228</v>
      </c>
      <c r="O129" s="1">
        <f t="shared" ca="1" si="27"/>
        <v>11636.599477057996</v>
      </c>
      <c r="P129" s="1" cm="1">
        <f t="array" aca="1" ref="P129" ca="1">_xll.RiskUniform(Variables!J$19,Variables!L$19)</f>
        <v>17.488900296180386</v>
      </c>
      <c r="Q129" s="18">
        <f t="shared" ca="1" si="28"/>
        <v>11654.088377354177</v>
      </c>
      <c r="R129" s="17" t="str" cm="1">
        <f t="array" aca="1" ref="R129" ca="1">IF(A129&lt;=(FLOOR(INT(Variables!D$10) / _xll.RiskSimtable(Variables!D$13:D$14), 1)*_xll.RiskSimtable(Variables!D$13:D$14)),IF(R128=_xll.RiskSimtable(Variables!D$13:D$14),1,R128+1),"")</f>
        <v/>
      </c>
      <c r="S129" s="22" t="str">
        <f t="shared" ca="1" si="29"/>
        <v/>
      </c>
      <c r="T129" s="1" t="str">
        <f t="shared" ca="1" si="30"/>
        <v/>
      </c>
      <c r="U129" s="1" t="str" cm="1">
        <f t="array" aca="1" ref="U129" ca="1">IF(R129&lt;&gt;"",INDEX(T129:T236, MATCH(_xll.RiskSimtable(Variables!D$13:D$14),R129:R236,0))-T129,"")</f>
        <v/>
      </c>
      <c r="V129" s="1" t="str" cm="1">
        <f t="array" aca="1" ref="V129" ca="1">IF(R129&lt;&gt;"",IF(MOD(R129,_xll.RiskSimtable(Variables!D$13:D$14))=0,Variables!D$15,0),"")</f>
        <v/>
      </c>
      <c r="W129" s="1" t="str" cm="1">
        <f t="array" aca="1" ref="W129" ca="1">IF(R129&lt;&gt;"",IF(R129=_xll.RiskSimtable(Variables!D$13:D$14),T129+V129,0),"")</f>
        <v/>
      </c>
      <c r="X129" s="18" t="str" cm="1">
        <f t="array" aca="1" ref="X129" ca="1">IF(R129&lt;&gt;"",INDEX(W129:W228,MATCH(_xll.RiskSimtable(Variables!D$13:D$14),R129:R228,0)),"")</f>
        <v/>
      </c>
      <c r="Y129" s="22" t="str">
        <f t="shared" ca="1" si="31"/>
        <v/>
      </c>
      <c r="Z129" s="17" t="str" cm="1">
        <f t="array" aca="1" ref="Z129" ca="1">IF(R129&lt;&gt;"",IF(R129=1,_xll.RiskPert(Variables!J$21,Variables!K$21,Variables!L$21),0),"")</f>
        <v/>
      </c>
      <c r="AA129" s="1" t="str">
        <f t="shared" ca="1" si="32"/>
        <v/>
      </c>
      <c r="AB129" s="1" t="str" cm="1">
        <f t="array" aca="1" ref="AB129" ca="1">IF(R129&lt;&gt;"",_xll.RiskUniform(Variables!J$23,Variables!L$23),"")</f>
        <v/>
      </c>
      <c r="AC129" s="18" t="str">
        <f t="shared" ca="1" si="33"/>
        <v/>
      </c>
      <c r="AD129" s="24" t="str">
        <f ca="1">IF(R129&lt;&gt;"",IF(AC129&lt;Variables!D$9,AC129-C129,0),"")</f>
        <v/>
      </c>
      <c r="AE129" s="26" t="str">
        <f ca="1">IF(R129&lt;&gt;"",IF(AC129&lt;Variables!D$9,D129,0),"")</f>
        <v/>
      </c>
      <c r="AF129" s="26" t="str">
        <f ca="1">IF(R129&lt;&gt;"",IF(AC129&lt;Variables!D$9,I129,0),"")</f>
        <v/>
      </c>
      <c r="AG129" s="26" t="str">
        <f ca="1">IF(R129&lt;&gt;"",IF(AC129&lt;Variables!D$9,M129,0),"")</f>
        <v/>
      </c>
      <c r="AH129" s="26" t="str">
        <f ca="1">IF(R129&lt;&gt;"",IF(AC129&lt;Variables!D$9,S129,0),"")</f>
        <v/>
      </c>
      <c r="AI129" s="26" t="str">
        <f ca="1">IF(R129&lt;&gt;"",IF(AC129&lt;Variables!D$9,Y129,0),"")</f>
        <v/>
      </c>
      <c r="AJ129" s="26" t="str">
        <f t="shared" ca="1" si="34"/>
        <v/>
      </c>
      <c r="AK129" s="26">
        <f t="shared" ca="1" si="35"/>
        <v>0</v>
      </c>
      <c r="AL129" s="26">
        <f t="shared" ca="1" si="36"/>
        <v>0</v>
      </c>
      <c r="AM129" s="4" t="str">
        <f ca="1">IF(AND(R129&lt;"",AC129&lt;Variables!D$9),AC129/(7*24*60),"")</f>
        <v/>
      </c>
      <c r="AN129" s="11" t="str">
        <f t="shared" ca="1" si="37"/>
        <v/>
      </c>
      <c r="AO129" s="101" cm="1">
        <f t="array" aca="1" ref="AO129" ca="1">IF(R129&lt;&gt;"",_xll.RiskBinomial(1,Variables!D$16/100),0)</f>
        <v>0</v>
      </c>
    </row>
  </sheetData>
  <mergeCells count="40">
    <mergeCell ref="A15:C15"/>
    <mergeCell ref="A16:C16"/>
    <mergeCell ref="A14:C14"/>
    <mergeCell ref="A1:XFD1"/>
    <mergeCell ref="A3:E3"/>
    <mergeCell ref="A4:H4"/>
    <mergeCell ref="A5:C5"/>
    <mergeCell ref="A6:C6"/>
    <mergeCell ref="A7:C7"/>
    <mergeCell ref="A8:C8"/>
    <mergeCell ref="A9:C9"/>
    <mergeCell ref="A10:C10"/>
    <mergeCell ref="A12:H12"/>
    <mergeCell ref="A13:C13"/>
    <mergeCell ref="A17:C17"/>
    <mergeCell ref="A19:C19"/>
    <mergeCell ref="A20:C20"/>
    <mergeCell ref="S27:S28"/>
    <mergeCell ref="A21:C21"/>
    <mergeCell ref="A22:C22"/>
    <mergeCell ref="A27:A28"/>
    <mergeCell ref="B27:C27"/>
    <mergeCell ref="D27:D28"/>
    <mergeCell ref="E27:H27"/>
    <mergeCell ref="AM27:AN27"/>
    <mergeCell ref="AO27:AO28"/>
    <mergeCell ref="A24:F24"/>
    <mergeCell ref="T27:X27"/>
    <mergeCell ref="Y27:Y28"/>
    <mergeCell ref="Z27:AC27"/>
    <mergeCell ref="AD27:AD28"/>
    <mergeCell ref="AE27:AJ27"/>
    <mergeCell ref="AK27:AL27"/>
    <mergeCell ref="I27:I28"/>
    <mergeCell ref="J27:L27"/>
    <mergeCell ref="M27:M28"/>
    <mergeCell ref="N27:Q27"/>
    <mergeCell ref="R27:R28"/>
    <mergeCell ref="AK26:AL26"/>
    <mergeCell ref="AM26:AN26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RiskSerializationData8</vt:lpstr>
      <vt:lpstr>Variables</vt:lpstr>
      <vt:lpstr>Average Solution</vt:lpstr>
      <vt:lpstr>Monte Carlo</vt:lpstr>
      <vt:lpstr>whatif 1</vt:lpstr>
      <vt:lpstr>whatif 2</vt:lpstr>
      <vt:lpstr>whatif 3</vt:lpstr>
      <vt:lpstr>RiskSerializationData8!BrowseRecords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Kayalvizhi Kamatchi Selvaraj</dc:creator>
  <cp:lastModifiedBy>Kamatchi Selvaraj, Kayalvizhi (PG/T - Surrey Business </cp:lastModifiedBy>
  <dcterms:created xsi:type="dcterms:W3CDTF">2024-04-20T18:14:51Z</dcterms:created>
  <dcterms:modified xsi:type="dcterms:W3CDTF">2024-05-13T12:15:14Z</dcterms:modified>
</cp:coreProperties>
</file>