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24" windowWidth="22116" windowHeight="9792" activeTab="2"/>
  </bookViews>
  <sheets>
    <sheet name="Feuil1" sheetId="1" r:id="rId1"/>
    <sheet name="90%" sheetId="2" r:id="rId2"/>
    <sheet name="99%" sheetId="3" r:id="rId3"/>
  </sheets>
  <definedNames>
    <definedName name="solver_adj" localSheetId="0" hidden="1">Feuil1!$A$16,Feuil1!$C$16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Feuil1!$C$16</definedName>
    <definedName name="solver_lhs2" localSheetId="0" hidden="1">Feuil1!$A$25</definedName>
    <definedName name="solver_lhs3" localSheetId="0" hidden="1">Feuil1!$C$25</definedName>
    <definedName name="solver_lhs4" localSheetId="0" hidden="1">Feuil1!$C$25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0.001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Feuil1!$E$16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4</definedName>
    <definedName name="solver_rel4" localSheetId="0" hidden="1">3</definedName>
    <definedName name="solver_rhs1" localSheetId="0" hidden="1">0.000001</definedName>
    <definedName name="solver_rhs2" localSheetId="0" hidden="1">0</definedName>
    <definedName name="solver_rhs3" localSheetId="0" hidden="1">entier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25725"/>
</workbook>
</file>

<file path=xl/calcChain.xml><?xml version="1.0" encoding="utf-8"?>
<calcChain xmlns="http://schemas.openxmlformats.org/spreadsheetml/2006/main">
  <c r="K3" i="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2"/>
  <c r="H3"/>
  <c r="I3" i="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2"/>
  <c r="I4" i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2"/>
  <c r="J32" s="1"/>
  <c r="I33"/>
  <c r="J33" s="1"/>
  <c r="I34"/>
  <c r="I3"/>
  <c r="J3" s="1"/>
  <c r="J4"/>
  <c r="G15"/>
  <c r="G16"/>
  <c r="G14"/>
  <c r="L4"/>
  <c r="L5"/>
  <c r="L6"/>
  <c r="L7"/>
  <c r="L8"/>
  <c r="L9"/>
  <c r="L10"/>
  <c r="L11"/>
  <c r="L12"/>
  <c r="L14"/>
  <c r="L15"/>
  <c r="L16"/>
  <c r="L17"/>
  <c r="L18"/>
  <c r="L19"/>
  <c r="L20"/>
  <c r="L21"/>
  <c r="L22"/>
  <c r="L23"/>
  <c r="L24"/>
  <c r="L25"/>
  <c r="L26"/>
  <c r="L27"/>
  <c r="L28"/>
  <c r="L29"/>
  <c r="L30"/>
  <c r="L32"/>
  <c r="L33"/>
  <c r="K4"/>
  <c r="K5"/>
  <c r="K6"/>
  <c r="K7"/>
  <c r="K8"/>
  <c r="K9"/>
  <c r="K10"/>
  <c r="K11"/>
  <c r="K12"/>
  <c r="K14"/>
  <c r="K15"/>
  <c r="K16"/>
  <c r="K17"/>
  <c r="K18"/>
  <c r="K19"/>
  <c r="K20"/>
  <c r="K21"/>
  <c r="K22"/>
  <c r="K23"/>
  <c r="K24"/>
  <c r="K25"/>
  <c r="K26"/>
  <c r="K27"/>
  <c r="K28"/>
  <c r="K29"/>
  <c r="K30"/>
  <c r="K32"/>
  <c r="K33"/>
  <c r="O3"/>
  <c r="P3" s="1"/>
  <c r="O6"/>
  <c r="P6" s="1"/>
  <c r="O7"/>
  <c r="P7" s="1"/>
  <c r="O8"/>
  <c r="P8" s="1"/>
  <c r="O25"/>
  <c r="P25" s="1"/>
  <c r="H31"/>
  <c r="I31" s="1"/>
  <c r="H3"/>
  <c r="D2"/>
  <c r="E2" s="1"/>
  <c r="D3"/>
  <c r="E3" s="1"/>
  <c r="D4"/>
  <c r="E4" s="1"/>
  <c r="D5"/>
  <c r="E5" s="1"/>
  <c r="N52"/>
  <c r="O52" s="1"/>
  <c r="P52" s="1"/>
  <c r="N26"/>
  <c r="O26" s="1"/>
  <c r="P26" s="1"/>
  <c r="N46"/>
  <c r="O46" s="1"/>
  <c r="P46" s="1"/>
  <c r="N9"/>
  <c r="O9" s="1"/>
  <c r="P9" s="1"/>
  <c r="N18"/>
  <c r="O18" s="1"/>
  <c r="P18" s="1"/>
  <c r="N4"/>
  <c r="N5" s="1"/>
  <c r="N6" s="1"/>
  <c r="N7" s="1"/>
  <c r="N2"/>
  <c r="O2" s="1"/>
  <c r="P2" s="1"/>
  <c r="H34"/>
  <c r="H13"/>
  <c r="K13" s="1"/>
  <c r="L13" s="1"/>
  <c r="H5"/>
  <c r="H7" s="1"/>
  <c r="H8" s="1"/>
  <c r="H9" s="1"/>
  <c r="H10" s="1"/>
  <c r="H11" s="1"/>
  <c r="H12" s="1"/>
  <c r="K31" l="1"/>
  <c r="L31" s="1"/>
  <c r="I13"/>
  <c r="J13" s="1"/>
  <c r="J31"/>
  <c r="J34"/>
  <c r="K34"/>
  <c r="L34" s="1"/>
  <c r="E25"/>
  <c r="H15"/>
  <c r="H16" s="1"/>
  <c r="H18" s="1"/>
  <c r="H19" s="1"/>
  <c r="O4"/>
  <c r="P4" s="1"/>
  <c r="O5"/>
  <c r="P5" s="1"/>
  <c r="K3"/>
  <c r="L3" s="1"/>
  <c r="N10"/>
  <c r="O10" s="1"/>
  <c r="P10" s="1"/>
  <c r="C12"/>
  <c r="N27"/>
  <c r="O27" s="1"/>
  <c r="P27" s="1"/>
  <c r="E16" l="1"/>
  <c r="H20"/>
  <c r="N28"/>
  <c r="O28" s="1"/>
  <c r="P28" s="1"/>
  <c r="N11"/>
  <c r="O11" s="1"/>
  <c r="P11" s="1"/>
  <c r="H21" l="1"/>
  <c r="N12"/>
  <c r="O12" s="1"/>
  <c r="P12" s="1"/>
  <c r="N29"/>
  <c r="O29" s="1"/>
  <c r="P29" s="1"/>
  <c r="H22" l="1"/>
  <c r="N30"/>
  <c r="O30" s="1"/>
  <c r="P30" s="1"/>
  <c r="N13"/>
  <c r="O13" s="1"/>
  <c r="P13" s="1"/>
  <c r="H23" l="1"/>
  <c r="N14"/>
  <c r="O14" s="1"/>
  <c r="P14" s="1"/>
  <c r="N31"/>
  <c r="O31" s="1"/>
  <c r="P31" s="1"/>
  <c r="H24" l="1"/>
  <c r="N32"/>
  <c r="O32" s="1"/>
  <c r="P32" s="1"/>
  <c r="N15"/>
  <c r="O15" s="1"/>
  <c r="P15" s="1"/>
  <c r="H25" l="1"/>
  <c r="N16"/>
  <c r="O16" s="1"/>
  <c r="P16" s="1"/>
  <c r="N33"/>
  <c r="O33" s="1"/>
  <c r="P33" s="1"/>
  <c r="H26" l="1"/>
  <c r="N34"/>
  <c r="O34" s="1"/>
  <c r="P34" s="1"/>
  <c r="N17"/>
  <c r="O17" s="1"/>
  <c r="P17" s="1"/>
  <c r="H27" l="1"/>
  <c r="N35"/>
  <c r="O35" s="1"/>
  <c r="P35" s="1"/>
  <c r="H28" l="1"/>
  <c r="N36"/>
  <c r="O36" s="1"/>
  <c r="P36" s="1"/>
  <c r="O19"/>
  <c r="P19" s="1"/>
  <c r="H29" l="1"/>
  <c r="N20"/>
  <c r="O20" s="1"/>
  <c r="P20" s="1"/>
  <c r="N37"/>
  <c r="O37" s="1"/>
  <c r="P37" s="1"/>
  <c r="H30" l="1"/>
  <c r="N38"/>
  <c r="O38" s="1"/>
  <c r="P38" s="1"/>
  <c r="N21"/>
  <c r="O21" s="1"/>
  <c r="P21" s="1"/>
  <c r="N22" l="1"/>
  <c r="O22" s="1"/>
  <c r="P22" s="1"/>
  <c r="N39"/>
  <c r="O39" s="1"/>
  <c r="P39" s="1"/>
  <c r="N40" l="1"/>
  <c r="O40" s="1"/>
  <c r="P40" s="1"/>
  <c r="N23"/>
  <c r="O23" s="1"/>
  <c r="P23" s="1"/>
  <c r="H33" l="1"/>
  <c r="N24"/>
  <c r="O24" s="1"/>
  <c r="P24" s="1"/>
  <c r="N41"/>
  <c r="O41" s="1"/>
  <c r="P41" s="1"/>
  <c r="N42" l="1"/>
  <c r="O42" s="1"/>
  <c r="P42" s="1"/>
  <c r="N43" l="1"/>
  <c r="O43" s="1"/>
  <c r="P43" s="1"/>
  <c r="N44" l="1"/>
  <c r="O44" s="1"/>
  <c r="P44" s="1"/>
  <c r="N45" l="1"/>
  <c r="O45" s="1"/>
  <c r="P45" s="1"/>
  <c r="O47" l="1"/>
  <c r="P47" s="1"/>
  <c r="N48" l="1"/>
  <c r="O48" s="1"/>
  <c r="P48" s="1"/>
  <c r="N49" l="1"/>
  <c r="O49" s="1"/>
  <c r="P49" s="1"/>
  <c r="N50" l="1"/>
  <c r="O50" s="1"/>
  <c r="P50" s="1"/>
  <c r="N51" l="1"/>
  <c r="O51" s="1"/>
  <c r="P51" s="1"/>
</calcChain>
</file>

<file path=xl/sharedStrings.xml><?xml version="1.0" encoding="utf-8"?>
<sst xmlns="http://schemas.openxmlformats.org/spreadsheetml/2006/main" count="25" uniqueCount="20">
  <si>
    <t>a</t>
  </si>
  <si>
    <t>b</t>
  </si>
  <si>
    <t>a90</t>
  </si>
  <si>
    <t>b90</t>
  </si>
  <si>
    <t>R</t>
  </si>
  <si>
    <t>lamda90</t>
  </si>
  <si>
    <t>IT</t>
  </si>
  <si>
    <t>YF_90</t>
  </si>
  <si>
    <t>YF_99</t>
  </si>
  <si>
    <t>YF_FIT</t>
  </si>
  <si>
    <t>f=90%</t>
  </si>
  <si>
    <t>IT_Ln</t>
  </si>
  <si>
    <t>alpha</t>
  </si>
  <si>
    <t>IT_puiss_alpha</t>
  </si>
  <si>
    <t>"-a(X^b-X0^b)"</t>
  </si>
  <si>
    <t>X</t>
  </si>
  <si>
    <t>lamda_r</t>
  </si>
  <si>
    <t>a_r</t>
  </si>
  <si>
    <t>Fiabilité à 90%</t>
  </si>
  <si>
    <t>Fiabilité à 99%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</si>
</sst>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1" fillId="3" borderId="0" xfId="0" applyFont="1" applyFill="1"/>
    <xf numFmtId="0" fontId="0" fillId="0" borderId="0" xfId="0" applyAlignment="1">
      <alignment horizontal="center"/>
    </xf>
    <xf numFmtId="0" fontId="0" fillId="3" borderId="1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f=90%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X90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</c:spPr>
          </c:marker>
          <c:trendline>
            <c:trendlineType val="log"/>
            <c:dispEq val="1"/>
            <c:trendlineLbl>
              <c:layout>
                <c:manualLayout>
                  <c:x val="-0.16693640390121689"/>
                  <c:y val="9.9490376202974629E-2"/>
                </c:manualLayout>
              </c:layout>
              <c:numFmt formatCode="0.00E+00" sourceLinked="0"/>
            </c:trendlineLbl>
          </c:trendline>
          <c:xVal>
            <c:numRef>
              <c:f>Feuil1!$C$2:$C$5</c:f>
              <c:numCache>
                <c:formatCode>General</c:formatCode>
                <c:ptCount val="4"/>
                <c:pt idx="0">
                  <c:v>9.6</c:v>
                </c:pt>
                <c:pt idx="1">
                  <c:v>14.892200000000001</c:v>
                </c:pt>
                <c:pt idx="2">
                  <c:v>23.4617</c:v>
                </c:pt>
                <c:pt idx="3">
                  <c:v>32.9011</c:v>
                </c:pt>
              </c:numCache>
            </c:numRef>
          </c:xVal>
          <c:yVal>
            <c:numRef>
              <c:f>Feuil1!$A$2:$A$5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yVal>
        </c:ser>
        <c:ser>
          <c:idx val="1"/>
          <c:order val="1"/>
          <c:tx>
            <c:v>XFIT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Feuil1!$H$3:$H$34</c:f>
              <c:numCache>
                <c:formatCode>General</c:formatCode>
                <c:ptCount val="32"/>
                <c:pt idx="0">
                  <c:v>9.6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14.892200000000001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  <c:pt idx="14">
                  <c:v>16.5</c:v>
                </c:pt>
                <c:pt idx="15">
                  <c:v>17</c:v>
                </c:pt>
                <c:pt idx="16">
                  <c:v>17.5</c:v>
                </c:pt>
                <c:pt idx="17">
                  <c:v>18</c:v>
                </c:pt>
                <c:pt idx="18">
                  <c:v>18.5</c:v>
                </c:pt>
                <c:pt idx="19">
                  <c:v>19</c:v>
                </c:pt>
                <c:pt idx="20">
                  <c:v>19.5</c:v>
                </c:pt>
                <c:pt idx="21">
                  <c:v>20</c:v>
                </c:pt>
                <c:pt idx="22">
                  <c:v>20.5</c:v>
                </c:pt>
                <c:pt idx="23">
                  <c:v>21</c:v>
                </c:pt>
                <c:pt idx="24">
                  <c:v>21.5</c:v>
                </c:pt>
                <c:pt idx="25">
                  <c:v>22</c:v>
                </c:pt>
                <c:pt idx="26">
                  <c:v>22.5</c:v>
                </c:pt>
                <c:pt idx="27">
                  <c:v>23</c:v>
                </c:pt>
                <c:pt idx="28">
                  <c:v>23.4617</c:v>
                </c:pt>
                <c:pt idx="29">
                  <c:v>24</c:v>
                </c:pt>
                <c:pt idx="30">
                  <c:v>24.5</c:v>
                </c:pt>
                <c:pt idx="31">
                  <c:v>32.9011</c:v>
                </c:pt>
              </c:numCache>
            </c:numRef>
          </c:xVal>
          <c:yVal>
            <c:numRef>
              <c:f>Feuil1!$J$3:$J$34</c:f>
              <c:numCache>
                <c:formatCode>General</c:formatCode>
                <c:ptCount val="32"/>
                <c:pt idx="0">
                  <c:v>0</c:v>
                </c:pt>
                <c:pt idx="1">
                  <c:v>9.6534289391184483E-3</c:v>
                </c:pt>
                <c:pt idx="2">
                  <c:v>2.1189437198368053E-2</c:v>
                </c:pt>
                <c:pt idx="3">
                  <c:v>3.2186965170499231E-2</c:v>
                </c:pt>
                <c:pt idx="4">
                  <c:v>4.269398070674725E-2</c:v>
                </c:pt>
                <c:pt idx="5">
                  <c:v>5.2752317490098413E-2</c:v>
                </c:pt>
                <c:pt idx="6">
                  <c:v>6.2398678102290092E-2</c:v>
                </c:pt>
                <c:pt idx="7">
                  <c:v>7.1665440116382984E-2</c:v>
                </c:pt>
                <c:pt idx="8">
                  <c:v>8.058130987853114E-2</c:v>
                </c:pt>
                <c:pt idx="9">
                  <c:v>8.9171857256941212E-2</c:v>
                </c:pt>
                <c:pt idx="10">
                  <c:v>0.10376289341840865</c:v>
                </c:pt>
                <c:pt idx="11">
                  <c:v>0.10546615199237032</c:v>
                </c:pt>
                <c:pt idx="12">
                  <c:v>0.11320896466992357</c:v>
                </c:pt>
                <c:pt idx="13">
                  <c:v>0.12070514883944994</c:v>
                </c:pt>
                <c:pt idx="14">
                  <c:v>0.12796991009939324</c:v>
                </c:pt>
                <c:pt idx="15">
                  <c:v>0.13501709044155669</c:v>
                </c:pt>
                <c:pt idx="16">
                  <c:v>0.14185932653861047</c:v>
                </c:pt>
                <c:pt idx="17">
                  <c:v>0.14850818571351856</c:v>
                </c:pt>
                <c:pt idx="18">
                  <c:v>0.15497428326333998</c:v>
                </c:pt>
                <c:pt idx="19">
                  <c:v>0.16126738412368158</c:v>
                </c:pt>
                <c:pt idx="20">
                  <c:v>0.16739649131656856</c:v>
                </c:pt>
                <c:pt idx="21">
                  <c:v>0.17336992319123318</c:v>
                </c:pt>
                <c:pt idx="22">
                  <c:v>0.17919538111965466</c:v>
                </c:pt>
                <c:pt idx="23">
                  <c:v>0.18488000902815638</c:v>
                </c:pt>
                <c:pt idx="24">
                  <c:v>0.19043044591862646</c:v>
                </c:pt>
                <c:pt idx="25">
                  <c:v>0.19585287234717308</c:v>
                </c:pt>
                <c:pt idx="26">
                  <c:v>0.20115305167563646</c:v>
                </c:pt>
                <c:pt idx="27">
                  <c:v>0.20633636678583236</c:v>
                </c:pt>
                <c:pt idx="28">
                  <c:v>0.21102322318556146</c:v>
                </c:pt>
                <c:pt idx="29">
                  <c:v>0.21637222660429611</c:v>
                </c:pt>
                <c:pt idx="30">
                  <c:v>0.22123391271074561</c:v>
                </c:pt>
                <c:pt idx="31">
                  <c:v>0.29071594663616679</c:v>
                </c:pt>
              </c:numCache>
            </c:numRef>
          </c:yVal>
        </c:ser>
        <c:axId val="55232000"/>
        <c:axId val="55233536"/>
      </c:scatterChart>
      <c:valAx>
        <c:axId val="55232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YF [%]</a:t>
                </a:r>
              </a:p>
            </c:rich>
          </c:tx>
          <c:layout/>
        </c:title>
        <c:numFmt formatCode="General" sourceLinked="1"/>
        <c:tickLblPos val="nextTo"/>
        <c:crossAx val="55233536"/>
        <c:crosses val="autoZero"/>
        <c:crossBetween val="midCat"/>
      </c:valAx>
      <c:valAx>
        <c:axId val="55233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IT [mm]</a:t>
                </a:r>
              </a:p>
            </c:rich>
          </c:tx>
          <c:layout/>
        </c:title>
        <c:numFmt formatCode="General" sourceLinked="1"/>
        <c:tickLblPos val="nextTo"/>
        <c:crossAx val="552320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f=99%</a:t>
            </a:r>
          </a:p>
        </c:rich>
      </c:tx>
      <c:layout>
        <c:manualLayout>
          <c:xMode val="edge"/>
          <c:yMode val="edge"/>
          <c:x val="0.42773600174978132"/>
          <c:y val="3.2407407407407419E-2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70C0"/>
              </a:solidFill>
            </c:spPr>
          </c:marker>
          <c:xVal>
            <c:numRef>
              <c:f>Feuil1!$F$2:$F$5</c:f>
              <c:numCache>
                <c:formatCode>General</c:formatCode>
                <c:ptCount val="4"/>
                <c:pt idx="0">
                  <c:v>13.67</c:v>
                </c:pt>
                <c:pt idx="1">
                  <c:v>20.293500000000002</c:v>
                </c:pt>
                <c:pt idx="2">
                  <c:v>32.761699999999998</c:v>
                </c:pt>
                <c:pt idx="3">
                  <c:v>46.107599999999998</c:v>
                </c:pt>
              </c:numCache>
            </c:numRef>
          </c:xVal>
          <c:yVal>
            <c:numRef>
              <c:f>Feuil1!$A$2:$A$5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yVal>
        </c:ser>
        <c:ser>
          <c:idx val="2"/>
          <c:order val="1"/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Feuil1!$N$2:$N$52</c:f>
              <c:numCache>
                <c:formatCode>General</c:formatCode>
                <c:ptCount val="51"/>
                <c:pt idx="0">
                  <c:v>13.67</c:v>
                </c:pt>
                <c:pt idx="1">
                  <c:v>13.5</c:v>
                </c:pt>
                <c:pt idx="2">
                  <c:v>14</c:v>
                </c:pt>
                <c:pt idx="3">
                  <c:v>14.5</c:v>
                </c:pt>
                <c:pt idx="4">
                  <c:v>15</c:v>
                </c:pt>
                <c:pt idx="5">
                  <c:v>15.5</c:v>
                </c:pt>
                <c:pt idx="6">
                  <c:v>16</c:v>
                </c:pt>
                <c:pt idx="7">
                  <c:v>16.5</c:v>
                </c:pt>
                <c:pt idx="8">
                  <c:v>17</c:v>
                </c:pt>
                <c:pt idx="9">
                  <c:v>17.5</c:v>
                </c:pt>
                <c:pt idx="10">
                  <c:v>18</c:v>
                </c:pt>
                <c:pt idx="11">
                  <c:v>18.5</c:v>
                </c:pt>
                <c:pt idx="12">
                  <c:v>19</c:v>
                </c:pt>
                <c:pt idx="13">
                  <c:v>19.5</c:v>
                </c:pt>
                <c:pt idx="14">
                  <c:v>20</c:v>
                </c:pt>
                <c:pt idx="15">
                  <c:v>20.5</c:v>
                </c:pt>
                <c:pt idx="16">
                  <c:v>20.293500000000002</c:v>
                </c:pt>
                <c:pt idx="17">
                  <c:v>21.5</c:v>
                </c:pt>
                <c:pt idx="18">
                  <c:v>22</c:v>
                </c:pt>
                <c:pt idx="19">
                  <c:v>22.5</c:v>
                </c:pt>
                <c:pt idx="20">
                  <c:v>23</c:v>
                </c:pt>
                <c:pt idx="21">
                  <c:v>23.5</c:v>
                </c:pt>
                <c:pt idx="22">
                  <c:v>24</c:v>
                </c:pt>
                <c:pt idx="23">
                  <c:v>24.5</c:v>
                </c:pt>
                <c:pt idx="24">
                  <c:v>25</c:v>
                </c:pt>
                <c:pt idx="25">
                  <c:v>25.5</c:v>
                </c:pt>
                <c:pt idx="26">
                  <c:v>26</c:v>
                </c:pt>
                <c:pt idx="27">
                  <c:v>26.5</c:v>
                </c:pt>
                <c:pt idx="28">
                  <c:v>27</c:v>
                </c:pt>
                <c:pt idx="29">
                  <c:v>27.5</c:v>
                </c:pt>
                <c:pt idx="30">
                  <c:v>28</c:v>
                </c:pt>
                <c:pt idx="31">
                  <c:v>28.5</c:v>
                </c:pt>
                <c:pt idx="32">
                  <c:v>29</c:v>
                </c:pt>
                <c:pt idx="33">
                  <c:v>29.5</c:v>
                </c:pt>
                <c:pt idx="34">
                  <c:v>30</c:v>
                </c:pt>
                <c:pt idx="35">
                  <c:v>30.5</c:v>
                </c:pt>
                <c:pt idx="36">
                  <c:v>31</c:v>
                </c:pt>
                <c:pt idx="37">
                  <c:v>31.5</c:v>
                </c:pt>
                <c:pt idx="38">
                  <c:v>32</c:v>
                </c:pt>
                <c:pt idx="39">
                  <c:v>32.5</c:v>
                </c:pt>
                <c:pt idx="40">
                  <c:v>33</c:v>
                </c:pt>
                <c:pt idx="41">
                  <c:v>33.5</c:v>
                </c:pt>
                <c:pt idx="42">
                  <c:v>34</c:v>
                </c:pt>
                <c:pt idx="43">
                  <c:v>34.5</c:v>
                </c:pt>
                <c:pt idx="44">
                  <c:v>32.761699999999998</c:v>
                </c:pt>
                <c:pt idx="45">
                  <c:v>35.5</c:v>
                </c:pt>
                <c:pt idx="46">
                  <c:v>36</c:v>
                </c:pt>
                <c:pt idx="47">
                  <c:v>36.5</c:v>
                </c:pt>
                <c:pt idx="48">
                  <c:v>37</c:v>
                </c:pt>
                <c:pt idx="49">
                  <c:v>37.5</c:v>
                </c:pt>
                <c:pt idx="50">
                  <c:v>46.107599999999998</c:v>
                </c:pt>
              </c:numCache>
            </c:numRef>
          </c:xVal>
          <c:yVal>
            <c:numRef>
              <c:f>Feuil1!$P$2:$P$52</c:f>
              <c:numCache>
                <c:formatCode>General</c:formatCode>
                <c:ptCount val="51"/>
                <c:pt idx="0">
                  <c:v>0</c:v>
                </c:pt>
                <c:pt idx="1">
                  <c:v>-2.9668177182959727E-3</c:v>
                </c:pt>
                <c:pt idx="2">
                  <c:v>5.6530248612973698E-3</c:v>
                </c:pt>
                <c:pt idx="3">
                  <c:v>1.3963957524217988E-2</c:v>
                </c:pt>
                <c:pt idx="4">
                  <c:v>2.1987169678795323E-2</c:v>
                </c:pt>
                <c:pt idx="5">
                  <c:v>2.9741749255094502E-2</c:v>
                </c:pt>
                <c:pt idx="6">
                  <c:v>3.7244951291596828E-2</c:v>
                </c:pt>
                <c:pt idx="7">
                  <c:v>4.4512424977807566E-2</c:v>
                </c:pt>
                <c:pt idx="8">
                  <c:v>5.1558406628230552E-2</c:v>
                </c:pt>
                <c:pt idx="9">
                  <c:v>5.8395884540120638E-2</c:v>
                </c:pt>
                <c:pt idx="10">
                  <c:v>6.5036740508877464E-2</c:v>
                </c:pt>
                <c:pt idx="11">
                  <c:v>7.1491871855695444E-2</c:v>
                </c:pt>
                <c:pt idx="12">
                  <c:v>7.7771297099637524E-2</c:v>
                </c:pt>
                <c:pt idx="13">
                  <c:v>8.3884247834540376E-2</c:v>
                </c:pt>
                <c:pt idx="14">
                  <c:v>8.9839248915608128E-2</c:v>
                </c:pt>
                <c:pt idx="15">
                  <c:v>9.5644188695308344E-2</c:v>
                </c:pt>
                <c:pt idx="16">
                  <c:v>9.3264457003555415E-2</c:v>
                </c:pt>
                <c:pt idx="17">
                  <c:v>0.10683261832858895</c:v>
                </c:pt>
                <c:pt idx="18">
                  <c:v>0.1122292224588871</c:v>
                </c:pt>
                <c:pt idx="19">
                  <c:v>0.11750208468920523</c:v>
                </c:pt>
                <c:pt idx="20">
                  <c:v>0.12265670505927677</c:v>
                </c:pt>
                <c:pt idx="21">
                  <c:v>0.12769822598732553</c:v>
                </c:pt>
                <c:pt idx="22">
                  <c:v>0.13263146256891536</c:v>
                </c:pt>
                <c:pt idx="23">
                  <c:v>0.13746092973654303</c:v>
                </c:pt>
                <c:pt idx="24">
                  <c:v>0.14219086666212091</c:v>
                </c:pt>
                <c:pt idx="25">
                  <c:v>0.14682525873133004</c:v>
                </c:pt>
                <c:pt idx="26">
                  <c:v>0.15136785737393743</c:v>
                </c:pt>
                <c:pt idx="27">
                  <c:v>0.15582219799614619</c:v>
                </c:pt>
                <c:pt idx="28">
                  <c:v>0.16019161622874251</c:v>
                </c:pt>
                <c:pt idx="29">
                  <c:v>0.16447926267723353</c:v>
                </c:pt>
                <c:pt idx="30">
                  <c:v>0.16868811633660774</c:v>
                </c:pt>
                <c:pt idx="31">
                  <c:v>0.17282099681312421</c:v>
                </c:pt>
                <c:pt idx="32">
                  <c:v>0.17688057547812955</c:v>
                </c:pt>
                <c:pt idx="33">
                  <c:v>0.18086938566390554</c:v>
                </c:pt>
                <c:pt idx="34">
                  <c:v>0.18478983199854254</c:v>
                </c:pt>
                <c:pt idx="35">
                  <c:v>0.18864419896558729</c:v>
                </c:pt>
                <c:pt idx="36">
                  <c:v>0.19243465876440286</c:v>
                </c:pt>
                <c:pt idx="37">
                  <c:v>0.1961632785386562</c:v>
                </c:pt>
                <c:pt idx="38">
                  <c:v>0.199832027032882</c:v>
                </c:pt>
                <c:pt idx="39">
                  <c:v>0.20344278073054331</c:v>
                </c:pt>
                <c:pt idx="40">
                  <c:v>0.20699732952128261</c:v>
                </c:pt>
                <c:pt idx="41">
                  <c:v>0.21049738194001411</c:v>
                </c:pt>
                <c:pt idx="42">
                  <c:v>0.21394457001607547</c:v>
                </c:pt>
                <c:pt idx="43">
                  <c:v>0.21734045376672953</c:v>
                </c:pt>
                <c:pt idx="44">
                  <c:v>0.20531013173839563</c:v>
                </c:pt>
                <c:pt idx="45">
                  <c:v>0.22398421301553073</c:v>
                </c:pt>
                <c:pt idx="46">
                  <c:v>0.22723488454569751</c:v>
                </c:pt>
                <c:pt idx="47">
                  <c:v>0.23043985076424411</c:v>
                </c:pt>
                <c:pt idx="48">
                  <c:v>0.23360036857821995</c:v>
                </c:pt>
                <c:pt idx="49">
                  <c:v>0.2367176439045332</c:v>
                </c:pt>
                <c:pt idx="50">
                  <c:v>0.28460409499341843</c:v>
                </c:pt>
              </c:numCache>
            </c:numRef>
          </c:yVal>
        </c:ser>
        <c:axId val="55272192"/>
        <c:axId val="55274112"/>
      </c:scatterChart>
      <c:valAx>
        <c:axId val="55272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YF [%]</a:t>
                </a:r>
              </a:p>
            </c:rich>
          </c:tx>
          <c:layout/>
        </c:title>
        <c:numFmt formatCode="General" sourceLinked="1"/>
        <c:tickLblPos val="nextTo"/>
        <c:crossAx val="55274112"/>
        <c:crosses val="autoZero"/>
        <c:crossBetween val="midCat"/>
      </c:valAx>
      <c:valAx>
        <c:axId val="55274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IT [mm]</a:t>
                </a:r>
              </a:p>
            </c:rich>
          </c:tx>
          <c:layout/>
        </c:title>
        <c:numFmt formatCode="General" sourceLinked="1"/>
        <c:tickLblPos val="nextTo"/>
        <c:crossAx val="5527219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Eq val="1"/>
            <c:trendlineLbl>
              <c:layout>
                <c:manualLayout>
                  <c:x val="-1.7113517060367456E-2"/>
                  <c:y val="-7.2723826188393112E-2"/>
                </c:manualLayout>
              </c:layout>
              <c:numFmt formatCode="0.00E+00" sourceLinked="0"/>
            </c:trendlineLbl>
          </c:trendline>
          <c:xVal>
            <c:numRef>
              <c:f>'90%'!$C$2:$C$5</c:f>
              <c:numCache>
                <c:formatCode>General</c:formatCode>
                <c:ptCount val="4"/>
                <c:pt idx="0">
                  <c:v>9.6</c:v>
                </c:pt>
                <c:pt idx="1">
                  <c:v>14.892200000000001</c:v>
                </c:pt>
                <c:pt idx="2">
                  <c:v>23.4617</c:v>
                </c:pt>
                <c:pt idx="3">
                  <c:v>32.9011</c:v>
                </c:pt>
              </c:numCache>
            </c:numRef>
          </c:xVal>
          <c:yVal>
            <c:numRef>
              <c:f>'90%'!$A$2:$A$5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yVal>
        </c:ser>
        <c:axId val="92620672"/>
        <c:axId val="70602112"/>
      </c:scatterChart>
      <c:valAx>
        <c:axId val="92620672"/>
        <c:scaling>
          <c:orientation val="minMax"/>
        </c:scaling>
        <c:axPos val="b"/>
        <c:numFmt formatCode="General" sourceLinked="1"/>
        <c:tickLblPos val="nextTo"/>
        <c:crossAx val="70602112"/>
        <c:crosses val="autoZero"/>
        <c:crossBetween val="midCat"/>
      </c:valAx>
      <c:valAx>
        <c:axId val="70602112"/>
        <c:scaling>
          <c:orientation val="minMax"/>
        </c:scaling>
        <c:axPos val="l"/>
        <c:majorGridlines/>
        <c:numFmt formatCode="General" sourceLinked="1"/>
        <c:tickLblPos val="nextTo"/>
        <c:crossAx val="92620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'90%'!$H$2:$H$59</c:f>
              <c:numCache>
                <c:formatCode>General</c:formatCode>
                <c:ptCount val="58"/>
                <c:pt idx="0">
                  <c:v>9.6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14.5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  <c:pt idx="14">
                  <c:v>16.5</c:v>
                </c:pt>
                <c:pt idx="15">
                  <c:v>17</c:v>
                </c:pt>
                <c:pt idx="16">
                  <c:v>17.5</c:v>
                </c:pt>
                <c:pt idx="17">
                  <c:v>18</c:v>
                </c:pt>
                <c:pt idx="18">
                  <c:v>18.5</c:v>
                </c:pt>
                <c:pt idx="19">
                  <c:v>19</c:v>
                </c:pt>
                <c:pt idx="20">
                  <c:v>19.5</c:v>
                </c:pt>
                <c:pt idx="21">
                  <c:v>20</c:v>
                </c:pt>
                <c:pt idx="22">
                  <c:v>20.5</c:v>
                </c:pt>
                <c:pt idx="23">
                  <c:v>21</c:v>
                </c:pt>
                <c:pt idx="24">
                  <c:v>21.5</c:v>
                </c:pt>
                <c:pt idx="25">
                  <c:v>22</c:v>
                </c:pt>
                <c:pt idx="26">
                  <c:v>22.5</c:v>
                </c:pt>
                <c:pt idx="27">
                  <c:v>23</c:v>
                </c:pt>
                <c:pt idx="28">
                  <c:v>23.5</c:v>
                </c:pt>
                <c:pt idx="29">
                  <c:v>24</c:v>
                </c:pt>
                <c:pt idx="30">
                  <c:v>24.5</c:v>
                </c:pt>
                <c:pt idx="31">
                  <c:v>25</c:v>
                </c:pt>
                <c:pt idx="32">
                  <c:v>25.5</c:v>
                </c:pt>
                <c:pt idx="33">
                  <c:v>26</c:v>
                </c:pt>
                <c:pt idx="34">
                  <c:v>26.5</c:v>
                </c:pt>
                <c:pt idx="35">
                  <c:v>27</c:v>
                </c:pt>
                <c:pt idx="36">
                  <c:v>27.5</c:v>
                </c:pt>
                <c:pt idx="37">
                  <c:v>28</c:v>
                </c:pt>
                <c:pt idx="38">
                  <c:v>28.5</c:v>
                </c:pt>
                <c:pt idx="39">
                  <c:v>29</c:v>
                </c:pt>
                <c:pt idx="40">
                  <c:v>29.5</c:v>
                </c:pt>
                <c:pt idx="41">
                  <c:v>30</c:v>
                </c:pt>
                <c:pt idx="42">
                  <c:v>30.5</c:v>
                </c:pt>
                <c:pt idx="43">
                  <c:v>31</c:v>
                </c:pt>
                <c:pt idx="44">
                  <c:v>31.5</c:v>
                </c:pt>
                <c:pt idx="45">
                  <c:v>32</c:v>
                </c:pt>
                <c:pt idx="46">
                  <c:v>32.5</c:v>
                </c:pt>
                <c:pt idx="47">
                  <c:v>33</c:v>
                </c:pt>
                <c:pt idx="48">
                  <c:v>33.5</c:v>
                </c:pt>
                <c:pt idx="49">
                  <c:v>34</c:v>
                </c:pt>
                <c:pt idx="50">
                  <c:v>34.5</c:v>
                </c:pt>
                <c:pt idx="51">
                  <c:v>35</c:v>
                </c:pt>
                <c:pt idx="52">
                  <c:v>35.5</c:v>
                </c:pt>
                <c:pt idx="53">
                  <c:v>36</c:v>
                </c:pt>
                <c:pt idx="54">
                  <c:v>36.5</c:v>
                </c:pt>
                <c:pt idx="55">
                  <c:v>37</c:v>
                </c:pt>
                <c:pt idx="56">
                  <c:v>37.5</c:v>
                </c:pt>
                <c:pt idx="57">
                  <c:v>38</c:v>
                </c:pt>
              </c:numCache>
            </c:numRef>
          </c:cat>
          <c:val>
            <c:numRef>
              <c:f>'90%'!$I$2:$I$59</c:f>
              <c:numCache>
                <c:formatCode>0.00E+00</c:formatCode>
                <c:ptCount val="58"/>
                <c:pt idx="0">
                  <c:v>-4.1768563662902825E-3</c:v>
                </c:pt>
                <c:pt idx="1">
                  <c:v>5.6204223185709612E-3</c:v>
                </c:pt>
                <c:pt idx="2">
                  <c:v>1.7330061719234569E-2</c:v>
                </c:pt>
                <c:pt idx="3">
                  <c:v>2.8494865471608843E-2</c:v>
                </c:pt>
                <c:pt idx="4">
                  <c:v>3.9163288488608949E-2</c:v>
                </c:pt>
                <c:pt idx="5">
                  <c:v>4.9377595949120057E-2</c:v>
                </c:pt>
                <c:pt idx="6">
                  <c:v>5.91748746339813E-2</c:v>
                </c:pt>
                <c:pt idx="7">
                  <c:v>6.8587845790768709E-2</c:v>
                </c:pt>
                <c:pt idx="8">
                  <c:v>7.7645524506652075E-2</c:v>
                </c:pt>
                <c:pt idx="9">
                  <c:v>8.6373759107661985E-2</c:v>
                </c:pt>
                <c:pt idx="10">
                  <c:v>9.4795675862366813E-2</c:v>
                </c:pt>
                <c:pt idx="11">
                  <c:v>0.1029320482645304</c:v>
                </c:pt>
                <c:pt idx="12">
                  <c:v>0.11080160574204811</c:v>
                </c:pt>
                <c:pt idx="13">
                  <c:v>0.11842129333754736</c:v>
                </c:pt>
                <c:pt idx="14">
                  <c:v>0.12580649141756828</c:v>
                </c:pt>
                <c:pt idx="15">
                  <c:v>0.13297120257349182</c:v>
                </c:pt>
                <c:pt idx="16">
                  <c:v>0.13992821142307243</c:v>
                </c:pt>
                <c:pt idx="17">
                  <c:v>0.14668922189507938</c:v>
                </c:pt>
                <c:pt idx="18">
                  <c:v>0.1532649757002269</c:v>
                </c:pt>
                <c:pt idx="19">
                  <c:v>0.15966535499994561</c:v>
                </c:pt>
                <c:pt idx="20">
                  <c:v>0.16589947173672814</c:v>
                </c:pt>
                <c:pt idx="21">
                  <c:v>0.1719757456529577</c:v>
                </c:pt>
                <c:pt idx="22">
                  <c:v>0.17790197267464691</c:v>
                </c:pt>
                <c:pt idx="23">
                  <c:v>0.18368538505362142</c:v>
                </c:pt>
                <c:pt idx="24">
                  <c:v>0.18933270443206796</c:v>
                </c:pt>
                <c:pt idx="25">
                  <c:v>0.19485018880599581</c:v>
                </c:pt>
                <c:pt idx="26">
                  <c:v>0.20024367421048972</c:v>
                </c:pt>
                <c:pt idx="27">
                  <c:v>0.2055186118229958</c:v>
                </c:pt>
                <c:pt idx="28">
                  <c:v>0.21068010107602719</c:v>
                </c:pt>
                <c:pt idx="29">
                  <c:v>0.21573291928350691</c:v>
                </c:pt>
                <c:pt idx="30">
                  <c:v>0.22068154821216346</c:v>
                </c:pt>
                <c:pt idx="31">
                  <c:v>0.22553019796836804</c:v>
                </c:pt>
                <c:pt idx="32">
                  <c:v>0.23028282851945125</c:v>
                </c:pt>
                <c:pt idx="33">
                  <c:v>0.23494316912515567</c:v>
                </c:pt>
                <c:pt idx="34">
                  <c:v>0.23951473591812233</c:v>
                </c:pt>
                <c:pt idx="35">
                  <c:v>0.24400084784103893</c:v>
                </c:pt>
                <c:pt idx="36">
                  <c:v>0.24840464112140614</c:v>
                </c:pt>
                <c:pt idx="37">
                  <c:v>0.25272908244204884</c:v>
                </c:pt>
                <c:pt idx="38">
                  <c:v>0.25697698094590504</c:v>
                </c:pt>
                <c:pt idx="39">
                  <c:v>0.26115099919675377</c:v>
                </c:pt>
                <c:pt idx="40">
                  <c:v>0.26525366320298571</c:v>
                </c:pt>
                <c:pt idx="41">
                  <c:v>0.26928737159891725</c:v>
                </c:pt>
                <c:pt idx="42">
                  <c:v>0.2732544040672078</c:v>
                </c:pt>
                <c:pt idx="43">
                  <c:v>0.27715692907643508</c:v>
                </c:pt>
                <c:pt idx="44">
                  <c:v>0.28099701099958085</c:v>
                </c:pt>
                <c:pt idx="45">
                  <c:v>0.28477661667193432</c:v>
                </c:pt>
                <c:pt idx="46">
                  <c:v>0.28849762144056601</c:v>
                </c:pt>
                <c:pt idx="47">
                  <c:v>0.29216181475195513</c:v>
                </c:pt>
                <c:pt idx="48">
                  <c:v>0.29577090531944494</c:v>
                </c:pt>
                <c:pt idx="49">
                  <c:v>0.29932652590787867</c:v>
                </c:pt>
                <c:pt idx="50">
                  <c:v>0.30283023776895535</c:v>
                </c:pt>
                <c:pt idx="51">
                  <c:v>0.30628353475745917</c:v>
                </c:pt>
                <c:pt idx="52">
                  <c:v>0.30968784715552877</c:v>
                </c:pt>
                <c:pt idx="53">
                  <c:v>0.31304454522946634</c:v>
                </c:pt>
                <c:pt idx="54">
                  <c:v>0.31635494254122698</c:v>
                </c:pt>
                <c:pt idx="55">
                  <c:v>0.31962029903461375</c:v>
                </c:pt>
                <c:pt idx="56">
                  <c:v>0.32284182391432759</c:v>
                </c:pt>
                <c:pt idx="57">
                  <c:v>0.32602067833433246</c:v>
                </c:pt>
              </c:numCache>
            </c:numRef>
          </c:val>
        </c:ser>
        <c:marker val="1"/>
        <c:axId val="70594560"/>
        <c:axId val="70598016"/>
      </c:lineChart>
      <c:catAx>
        <c:axId val="70594560"/>
        <c:scaling>
          <c:orientation val="minMax"/>
        </c:scaling>
        <c:axPos val="b"/>
        <c:numFmt formatCode="General" sourceLinked="1"/>
        <c:tickLblPos val="nextTo"/>
        <c:crossAx val="70598016"/>
        <c:crosses val="autoZero"/>
        <c:auto val="1"/>
        <c:lblAlgn val="ctr"/>
        <c:lblOffset val="100"/>
      </c:catAx>
      <c:valAx>
        <c:axId val="70598016"/>
        <c:scaling>
          <c:orientation val="minMax"/>
        </c:scaling>
        <c:axPos val="l"/>
        <c:majorGridlines/>
        <c:numFmt formatCode="0.00E+00" sourceLinked="1"/>
        <c:tickLblPos val="nextTo"/>
        <c:crossAx val="70594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Eq val="1"/>
            <c:trendlineLbl>
              <c:layout/>
              <c:numFmt formatCode="0.00E+00" sourceLinked="0"/>
            </c:trendlineLbl>
          </c:trendline>
          <c:xVal>
            <c:numRef>
              <c:f>'99%'!$B$2:$B$5</c:f>
              <c:numCache>
                <c:formatCode>General</c:formatCode>
                <c:ptCount val="4"/>
                <c:pt idx="0">
                  <c:v>13.67</c:v>
                </c:pt>
                <c:pt idx="1">
                  <c:v>20.293500000000002</c:v>
                </c:pt>
                <c:pt idx="2">
                  <c:v>32.761699999999998</c:v>
                </c:pt>
                <c:pt idx="3">
                  <c:v>46.107599999999998</c:v>
                </c:pt>
              </c:numCache>
            </c:numRef>
          </c:xVal>
          <c:yVal>
            <c:numRef>
              <c:f>'99%'!$A$2:$A$5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yVal>
        </c:ser>
        <c:axId val="128160896"/>
        <c:axId val="128277888"/>
      </c:scatterChart>
      <c:valAx>
        <c:axId val="128160896"/>
        <c:scaling>
          <c:orientation val="minMax"/>
        </c:scaling>
        <c:axPos val="b"/>
        <c:numFmt formatCode="General" sourceLinked="1"/>
        <c:tickLblPos val="nextTo"/>
        <c:crossAx val="128277888"/>
        <c:crosses val="autoZero"/>
        <c:crossBetween val="midCat"/>
      </c:valAx>
      <c:valAx>
        <c:axId val="128277888"/>
        <c:scaling>
          <c:orientation val="minMax"/>
        </c:scaling>
        <c:axPos val="l"/>
        <c:majorGridlines/>
        <c:numFmt formatCode="General" sourceLinked="1"/>
        <c:tickLblPos val="nextTo"/>
        <c:crossAx val="128160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'99%'!$J$2:$J$75</c:f>
              <c:numCache>
                <c:formatCode>General</c:formatCode>
                <c:ptCount val="74"/>
                <c:pt idx="0">
                  <c:v>13.67</c:v>
                </c:pt>
                <c:pt idx="1">
                  <c:v>14</c:v>
                </c:pt>
                <c:pt idx="2">
                  <c:v>14.5</c:v>
                </c:pt>
                <c:pt idx="3">
                  <c:v>15</c:v>
                </c:pt>
                <c:pt idx="4">
                  <c:v>15.5</c:v>
                </c:pt>
                <c:pt idx="5">
                  <c:v>16</c:v>
                </c:pt>
                <c:pt idx="6">
                  <c:v>16.5</c:v>
                </c:pt>
                <c:pt idx="7">
                  <c:v>17</c:v>
                </c:pt>
                <c:pt idx="8">
                  <c:v>17.5</c:v>
                </c:pt>
                <c:pt idx="9">
                  <c:v>18</c:v>
                </c:pt>
                <c:pt idx="10">
                  <c:v>18.5</c:v>
                </c:pt>
                <c:pt idx="11">
                  <c:v>19</c:v>
                </c:pt>
                <c:pt idx="12">
                  <c:v>19.5</c:v>
                </c:pt>
                <c:pt idx="13">
                  <c:v>20</c:v>
                </c:pt>
                <c:pt idx="14">
                  <c:v>20.5</c:v>
                </c:pt>
                <c:pt idx="15">
                  <c:v>21</c:v>
                </c:pt>
                <c:pt idx="16">
                  <c:v>21.5</c:v>
                </c:pt>
                <c:pt idx="17">
                  <c:v>22</c:v>
                </c:pt>
                <c:pt idx="18">
                  <c:v>22.5</c:v>
                </c:pt>
                <c:pt idx="19">
                  <c:v>23</c:v>
                </c:pt>
                <c:pt idx="20">
                  <c:v>23.5</c:v>
                </c:pt>
                <c:pt idx="21">
                  <c:v>24</c:v>
                </c:pt>
                <c:pt idx="22">
                  <c:v>24.5</c:v>
                </c:pt>
                <c:pt idx="23">
                  <c:v>25</c:v>
                </c:pt>
                <c:pt idx="24">
                  <c:v>25.5</c:v>
                </c:pt>
                <c:pt idx="25">
                  <c:v>26</c:v>
                </c:pt>
                <c:pt idx="26">
                  <c:v>26.5</c:v>
                </c:pt>
                <c:pt idx="27">
                  <c:v>27</c:v>
                </c:pt>
                <c:pt idx="28">
                  <c:v>27.5</c:v>
                </c:pt>
                <c:pt idx="29">
                  <c:v>28</c:v>
                </c:pt>
                <c:pt idx="30">
                  <c:v>28.5</c:v>
                </c:pt>
                <c:pt idx="31">
                  <c:v>29</c:v>
                </c:pt>
                <c:pt idx="32">
                  <c:v>29.5</c:v>
                </c:pt>
                <c:pt idx="33">
                  <c:v>30</c:v>
                </c:pt>
                <c:pt idx="34">
                  <c:v>30.5</c:v>
                </c:pt>
                <c:pt idx="35">
                  <c:v>31</c:v>
                </c:pt>
                <c:pt idx="36">
                  <c:v>31.5</c:v>
                </c:pt>
                <c:pt idx="37">
                  <c:v>32</c:v>
                </c:pt>
                <c:pt idx="38">
                  <c:v>32.5</c:v>
                </c:pt>
                <c:pt idx="39">
                  <c:v>33</c:v>
                </c:pt>
                <c:pt idx="40">
                  <c:v>33.5</c:v>
                </c:pt>
                <c:pt idx="41">
                  <c:v>34</c:v>
                </c:pt>
                <c:pt idx="42">
                  <c:v>34.5</c:v>
                </c:pt>
                <c:pt idx="43">
                  <c:v>35</c:v>
                </c:pt>
                <c:pt idx="44">
                  <c:v>35.5</c:v>
                </c:pt>
                <c:pt idx="45">
                  <c:v>36</c:v>
                </c:pt>
                <c:pt idx="46">
                  <c:v>36.5</c:v>
                </c:pt>
                <c:pt idx="47">
                  <c:v>37</c:v>
                </c:pt>
                <c:pt idx="48">
                  <c:v>37.5</c:v>
                </c:pt>
                <c:pt idx="49">
                  <c:v>38</c:v>
                </c:pt>
                <c:pt idx="50">
                  <c:v>38.5</c:v>
                </c:pt>
                <c:pt idx="51">
                  <c:v>39</c:v>
                </c:pt>
                <c:pt idx="52">
                  <c:v>39.5</c:v>
                </c:pt>
                <c:pt idx="53">
                  <c:v>40</c:v>
                </c:pt>
                <c:pt idx="54">
                  <c:v>40.5</c:v>
                </c:pt>
                <c:pt idx="55">
                  <c:v>41</c:v>
                </c:pt>
                <c:pt idx="56">
                  <c:v>41.5</c:v>
                </c:pt>
                <c:pt idx="57">
                  <c:v>42</c:v>
                </c:pt>
                <c:pt idx="58">
                  <c:v>42.5</c:v>
                </c:pt>
                <c:pt idx="59">
                  <c:v>43</c:v>
                </c:pt>
                <c:pt idx="60">
                  <c:v>43.5</c:v>
                </c:pt>
                <c:pt idx="61">
                  <c:v>44</c:v>
                </c:pt>
                <c:pt idx="62">
                  <c:v>44.5</c:v>
                </c:pt>
                <c:pt idx="63">
                  <c:v>45</c:v>
                </c:pt>
                <c:pt idx="64">
                  <c:v>45.5</c:v>
                </c:pt>
                <c:pt idx="65">
                  <c:v>46</c:v>
                </c:pt>
                <c:pt idx="66">
                  <c:v>46.5</c:v>
                </c:pt>
                <c:pt idx="67">
                  <c:v>47</c:v>
                </c:pt>
                <c:pt idx="68">
                  <c:v>47.5</c:v>
                </c:pt>
                <c:pt idx="69">
                  <c:v>48</c:v>
                </c:pt>
                <c:pt idx="70">
                  <c:v>48.5</c:v>
                </c:pt>
                <c:pt idx="71">
                  <c:v>49</c:v>
                </c:pt>
                <c:pt idx="72">
                  <c:v>49.5</c:v>
                </c:pt>
                <c:pt idx="73">
                  <c:v>50</c:v>
                </c:pt>
              </c:numCache>
            </c:numRef>
          </c:cat>
          <c:val>
            <c:numRef>
              <c:f>'99%'!$K$2:$K$75</c:f>
              <c:numCache>
                <c:formatCode>0.00E+00</c:formatCode>
                <c:ptCount val="74"/>
                <c:pt idx="0">
                  <c:v>-7.3592017265822207E-4</c:v>
                </c:pt>
                <c:pt idx="1">
                  <c:v>5.0128164372772455E-3</c:v>
                </c:pt>
                <c:pt idx="2">
                  <c:v>1.3469824511793349E-2</c:v>
                </c:pt>
                <c:pt idx="3">
                  <c:v>2.164009846563264E-2</c:v>
                </c:pt>
                <c:pt idx="4">
                  <c:v>2.9542445765973424E-2</c:v>
                </c:pt>
                <c:pt idx="5">
                  <c:v>3.7193882059787242E-2</c:v>
                </c:pt>
                <c:pt idx="6">
                  <c:v>4.4609851798474875E-2</c:v>
                </c:pt>
                <c:pt idx="7">
                  <c:v>5.180441591754803E-2</c:v>
                </c:pt>
                <c:pt idx="8">
                  <c:v>5.8790412304001949E-2</c:v>
                </c:pt>
                <c:pt idx="9">
                  <c:v>6.557959365297561E-2</c:v>
                </c:pt>
                <c:pt idx="10">
                  <c:v>7.2182746432311151E-2</c:v>
                </c:pt>
                <c:pt idx="11">
                  <c:v>7.8609793979112053E-2</c:v>
                </c:pt>
                <c:pt idx="12">
                  <c:v>8.4869886202297851E-2</c:v>
                </c:pt>
                <c:pt idx="13">
                  <c:v>9.0971477926511723E-2</c:v>
                </c:pt>
                <c:pt idx="14">
                  <c:v>9.6922397560791351E-2</c:v>
                </c:pt>
                <c:pt idx="15">
                  <c:v>0.10272990749134492</c:v>
                </c:pt>
                <c:pt idx="16">
                  <c:v>0.10840075736720167</c:v>
                </c:pt>
                <c:pt idx="17">
                  <c:v>0.11394123125935418</c:v>
                </c:pt>
                <c:pt idx="18">
                  <c:v>0.1193571895197002</c:v>
                </c:pt>
                <c:pt idx="19">
                  <c:v>0.12465410603892502</c:v>
                </c:pt>
                <c:pt idx="20">
                  <c:v>0.12983710149717731</c:v>
                </c:pt>
                <c:pt idx="21">
                  <c:v>0.13491097311385492</c:v>
                </c:pt>
                <c:pt idx="22">
                  <c:v>0.13988022132971423</c:v>
                </c:pt>
                <c:pt idx="23">
                  <c:v>0.14474907379323632</c:v>
                </c:pt>
                <c:pt idx="24">
                  <c:v>0.14952150697161559</c:v>
                </c:pt>
                <c:pt idx="25">
                  <c:v>0.15420126566317716</c:v>
                </c:pt>
                <c:pt idx="26">
                  <c:v>0.15879188065111449</c:v>
                </c:pt>
                <c:pt idx="27">
                  <c:v>0.16329668470704328</c:v>
                </c:pt>
                <c:pt idx="28">
                  <c:v>0.16771882712607866</c:v>
                </c:pt>
                <c:pt idx="29">
                  <c:v>0.17206128695222411</c:v>
                </c:pt>
                <c:pt idx="30">
                  <c:v>0.17632688503317973</c:v>
                </c:pt>
                <c:pt idx="31">
                  <c:v>0.18051829502674022</c:v>
                </c:pt>
                <c:pt idx="32">
                  <c:v>0.18463805346633155</c:v>
                </c:pt>
                <c:pt idx="33">
                  <c:v>0.1886885689805794</c:v>
                </c:pt>
                <c:pt idx="34">
                  <c:v>0.19267213075082112</c:v>
                </c:pt>
                <c:pt idx="35">
                  <c:v>0.19659091628092018</c:v>
                </c:pt>
                <c:pt idx="36">
                  <c:v>0.20044699854541248</c:v>
                </c:pt>
                <c:pt idx="37">
                  <c:v>0.20424235257473411</c:v>
                </c:pt>
                <c:pt idx="38">
                  <c:v>0.20797886152990175</c:v>
                </c:pt>
                <c:pt idx="39">
                  <c:v>0.21165832231342174</c:v>
                </c:pt>
                <c:pt idx="40">
                  <c:v>0.21528245075827601</c:v>
                </c:pt>
                <c:pt idx="41">
                  <c:v>0.2188528864324949</c:v>
                </c:pt>
                <c:pt idx="42">
                  <c:v>0.22237119709299269</c:v>
                </c:pt>
                <c:pt idx="43">
                  <c:v>0.22583888281894859</c:v>
                </c:pt>
                <c:pt idx="44">
                  <c:v>0.22925737985201011</c:v>
                </c:pt>
                <c:pt idx="45">
                  <c:v>0.23262806416792248</c:v>
                </c:pt>
                <c:pt idx="46">
                  <c:v>0.23595225480181548</c:v>
                </c:pt>
                <c:pt idx="47">
                  <c:v>0.23923121694725802</c:v>
                </c:pt>
                <c:pt idx="48">
                  <c:v>0.24246616484730399</c:v>
                </c:pt>
                <c:pt idx="49">
                  <c:v>0.24565826449405892</c:v>
                </c:pt>
                <c:pt idx="50">
                  <c:v>0.24880863615179105</c:v>
                </c:pt>
                <c:pt idx="51">
                  <c:v>0.25191835671724472</c:v>
                </c:pt>
                <c:pt idx="52">
                  <c:v>0.25498846192960534</c:v>
                </c:pt>
                <c:pt idx="53">
                  <c:v>0.25801994844145859</c:v>
                </c:pt>
                <c:pt idx="54">
                  <c:v>0.26101377576111084</c:v>
                </c:pt>
                <c:pt idx="55">
                  <c:v>0.26397086807573822</c:v>
                </c:pt>
                <c:pt idx="56">
                  <c:v>0.26689211596403317</c:v>
                </c:pt>
                <c:pt idx="57">
                  <c:v>0.26977837800629179</c:v>
                </c:pt>
                <c:pt idx="58">
                  <c:v>0.27263048229921949</c:v>
                </c:pt>
                <c:pt idx="59">
                  <c:v>0.27544922788214854</c:v>
                </c:pt>
                <c:pt idx="60">
                  <c:v>0.27823538608080778</c:v>
                </c:pt>
                <c:pt idx="61">
                  <c:v>0.28098970177430083</c:v>
                </c:pt>
                <c:pt idx="62">
                  <c:v>0.28371289459049887</c:v>
                </c:pt>
                <c:pt idx="63">
                  <c:v>0.28640566003464696</c:v>
                </c:pt>
                <c:pt idx="64">
                  <c:v>0.28906867055561403</c:v>
                </c:pt>
                <c:pt idx="65">
                  <c:v>0.29170257655387188</c:v>
                </c:pt>
                <c:pt idx="66">
                  <c:v>0.29430800733498774</c:v>
                </c:pt>
                <c:pt idx="67">
                  <c:v>0.29688557201212407</c:v>
                </c:pt>
                <c:pt idx="68">
                  <c:v>0.2994358603607834</c:v>
                </c:pt>
                <c:pt idx="69">
                  <c:v>0.30195944362880178</c:v>
                </c:pt>
                <c:pt idx="70">
                  <c:v>0.30445687530436838</c:v>
                </c:pt>
                <c:pt idx="71">
                  <c:v>0.30692869184466098</c:v>
                </c:pt>
                <c:pt idx="72">
                  <c:v>0.30937541336748942</c:v>
                </c:pt>
                <c:pt idx="73">
                  <c:v>0.31179754430818318</c:v>
                </c:pt>
              </c:numCache>
            </c:numRef>
          </c:val>
        </c:ser>
        <c:marker val="1"/>
        <c:axId val="94330240"/>
        <c:axId val="94348416"/>
      </c:lineChart>
      <c:catAx>
        <c:axId val="94330240"/>
        <c:scaling>
          <c:orientation val="minMax"/>
        </c:scaling>
        <c:axPos val="b"/>
        <c:numFmt formatCode="General" sourceLinked="1"/>
        <c:tickLblPos val="nextTo"/>
        <c:crossAx val="94348416"/>
        <c:crosses val="autoZero"/>
        <c:auto val="1"/>
        <c:lblAlgn val="ctr"/>
        <c:lblOffset val="100"/>
      </c:catAx>
      <c:valAx>
        <c:axId val="94348416"/>
        <c:scaling>
          <c:orientation val="minMax"/>
        </c:scaling>
        <c:axPos val="l"/>
        <c:majorGridlines/>
        <c:numFmt formatCode="0.00E+00" sourceLinked="1"/>
        <c:tickLblPos val="nextTo"/>
        <c:crossAx val="94330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72390</xdr:rowOff>
    </xdr:from>
    <xdr:to>
      <xdr:col>6</xdr:col>
      <xdr:colOff>609600</xdr:colOff>
      <xdr:row>51</xdr:row>
      <xdr:rowOff>72390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37</xdr:row>
      <xdr:rowOff>15240</xdr:rowOff>
    </xdr:from>
    <xdr:to>
      <xdr:col>13</xdr:col>
      <xdr:colOff>7620</xdr:colOff>
      <xdr:row>52</xdr:row>
      <xdr:rowOff>15240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8</xdr:row>
      <xdr:rowOff>45720</xdr:rowOff>
    </xdr:from>
    <xdr:to>
      <xdr:col>5</xdr:col>
      <xdr:colOff>754380</xdr:colOff>
      <xdr:row>23</xdr:row>
      <xdr:rowOff>68580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678180</xdr:colOff>
      <xdr:row>5</xdr:row>
      <xdr:rowOff>76200</xdr:rowOff>
    </xdr:from>
    <xdr:to>
      <xdr:col>16</xdr:col>
      <xdr:colOff>495300</xdr:colOff>
      <xdr:row>20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7</xdr:row>
      <xdr:rowOff>91440</xdr:rowOff>
    </xdr:from>
    <xdr:to>
      <xdr:col>5</xdr:col>
      <xdr:colOff>678180</xdr:colOff>
      <xdr:row>22</xdr:row>
      <xdr:rowOff>91440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</xdr:row>
      <xdr:rowOff>68580</xdr:rowOff>
    </xdr:from>
    <xdr:to>
      <xdr:col>17</xdr:col>
      <xdr:colOff>121920</xdr:colOff>
      <xdr:row>17</xdr:row>
      <xdr:rowOff>68580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2"/>
  <sheetViews>
    <sheetView workbookViewId="0">
      <selection activeCell="D7" sqref="D7"/>
    </sheetView>
  </sheetViews>
  <sheetFormatPr baseColWidth="10" defaultRowHeight="14.4"/>
  <sheetData>
    <row r="1" spans="1:16">
      <c r="A1" t="s">
        <v>6</v>
      </c>
      <c r="C1" t="s">
        <v>7</v>
      </c>
      <c r="D1" t="s">
        <v>14</v>
      </c>
      <c r="F1" t="s">
        <v>8</v>
      </c>
      <c r="H1" s="7" t="s">
        <v>10</v>
      </c>
      <c r="I1" s="7"/>
      <c r="J1" s="7"/>
      <c r="K1" s="7"/>
      <c r="L1" s="7"/>
      <c r="M1" s="3"/>
      <c r="O1" s="7"/>
      <c r="P1" s="7"/>
    </row>
    <row r="2" spans="1:16">
      <c r="A2">
        <v>0</v>
      </c>
      <c r="C2">
        <v>9.6</v>
      </c>
      <c r="D2">
        <f>-$A$22*(C2^$B$22-$C$2^$B$22)</f>
        <v>0</v>
      </c>
      <c r="E2">
        <f>$D$22*(1-EXP(D2))</f>
        <v>0</v>
      </c>
      <c r="F2">
        <v>13.67</v>
      </c>
      <c r="H2" t="s">
        <v>9</v>
      </c>
      <c r="I2" t="s">
        <v>15</v>
      </c>
      <c r="J2" t="s">
        <v>11</v>
      </c>
      <c r="L2" t="s">
        <v>13</v>
      </c>
      <c r="N2">
        <f>F2</f>
        <v>13.67</v>
      </c>
      <c r="O2">
        <f>(N2^$C$25-$F$2^$C$25+1)</f>
        <v>1</v>
      </c>
      <c r="P2">
        <f>$A$25*LN(O2)</f>
        <v>0</v>
      </c>
    </row>
    <row r="3" spans="1:16">
      <c r="A3">
        <v>0.1</v>
      </c>
      <c r="C3">
        <v>14.892200000000001</v>
      </c>
      <c r="D3">
        <f t="shared" ref="D3:D5" si="0">-$A$22*(C3^$B$22-$C$2^$B$22)</f>
        <v>0</v>
      </c>
      <c r="E3">
        <f>$D$22*(1-EXP(D3))</f>
        <v>0</v>
      </c>
      <c r="F3">
        <v>20.293500000000002</v>
      </c>
      <c r="H3">
        <f>C2</f>
        <v>9.6</v>
      </c>
      <c r="I3">
        <f>(H3^$C$16-$C$2^$C$16+1)</f>
        <v>1</v>
      </c>
      <c r="J3">
        <f>$A$16*LN(I3)</f>
        <v>0</v>
      </c>
      <c r="K3">
        <f>-$A$22*(H3^$B$22-$H$3^$B$22)</f>
        <v>0</v>
      </c>
      <c r="L3">
        <f>$D$22*(1-EXP(K3))</f>
        <v>0</v>
      </c>
      <c r="N3">
        <v>13.5</v>
      </c>
      <c r="O3">
        <f t="shared" ref="O3:O54" si="1">(N3^$C$25-$F$2^$C$25+1)</f>
        <v>0.9986568483952063</v>
      </c>
      <c r="P3">
        <f t="shared" ref="P3:P54" si="2">$A$25*LN(O3)</f>
        <v>-2.9668177182959727E-3</v>
      </c>
    </row>
    <row r="4" spans="1:16">
      <c r="A4">
        <v>0.2</v>
      </c>
      <c r="C4">
        <v>23.4617</v>
      </c>
      <c r="D4">
        <f t="shared" si="0"/>
        <v>0</v>
      </c>
      <c r="E4">
        <f>$D$22*(1-EXP(D4))</f>
        <v>0</v>
      </c>
      <c r="F4">
        <v>32.761699999999998</v>
      </c>
      <c r="H4">
        <v>10</v>
      </c>
      <c r="I4">
        <f t="shared" ref="I4:I34" si="3">(H4^$C$16-$C$2^$C$16+1)</f>
        <v>1.0016624769031237</v>
      </c>
      <c r="J4">
        <f t="shared" ref="J4:J34" si="4">$A$16*LN(I4)</f>
        <v>9.6534289391184483E-3</v>
      </c>
      <c r="K4">
        <f t="shared" ref="K4:K34" si="5">-$A$22*(H4^$B$22-$H$3^$B$22)</f>
        <v>0</v>
      </c>
      <c r="L4">
        <f t="shared" ref="L4:L34" si="6">$D$22*(1-EXP(K4))</f>
        <v>0</v>
      </c>
      <c r="N4">
        <f>N3+0.5</f>
        <v>14</v>
      </c>
      <c r="O4">
        <f t="shared" si="1"/>
        <v>1.0025642662778405</v>
      </c>
      <c r="P4">
        <f t="shared" si="2"/>
        <v>5.6530248612973698E-3</v>
      </c>
    </row>
    <row r="5" spans="1:16">
      <c r="A5">
        <v>0.3</v>
      </c>
      <c r="C5">
        <v>32.9011</v>
      </c>
      <c r="D5">
        <f t="shared" si="0"/>
        <v>0</v>
      </c>
      <c r="E5">
        <f>$D$22*(1-EXP(D5))</f>
        <v>0</v>
      </c>
      <c r="F5">
        <v>46.107599999999998</v>
      </c>
      <c r="H5">
        <f t="shared" ref="H5:H35" si="7">H4+0.5</f>
        <v>10.5</v>
      </c>
      <c r="I5">
        <f t="shared" si="3"/>
        <v>1.0036527897400014</v>
      </c>
      <c r="J5">
        <f t="shared" si="4"/>
        <v>2.1189437198368053E-2</v>
      </c>
      <c r="K5">
        <f t="shared" si="5"/>
        <v>0</v>
      </c>
      <c r="L5">
        <f t="shared" si="6"/>
        <v>0</v>
      </c>
      <c r="N5">
        <f t="shared" ref="N5:N6" si="8">N4+0.5</f>
        <v>14.5</v>
      </c>
      <c r="O5">
        <f t="shared" si="1"/>
        <v>1.0063461294964506</v>
      </c>
      <c r="P5">
        <f t="shared" si="2"/>
        <v>1.3963957524217988E-2</v>
      </c>
    </row>
    <row r="6" spans="1:16">
      <c r="H6">
        <v>11</v>
      </c>
      <c r="I6">
        <f t="shared" si="3"/>
        <v>1.0055538803867419</v>
      </c>
      <c r="J6">
        <f t="shared" si="4"/>
        <v>3.2186965170499231E-2</v>
      </c>
      <c r="K6">
        <f t="shared" si="5"/>
        <v>0</v>
      </c>
      <c r="L6">
        <f t="shared" si="6"/>
        <v>0</v>
      </c>
      <c r="N6">
        <f t="shared" si="8"/>
        <v>15</v>
      </c>
      <c r="O6">
        <f t="shared" si="1"/>
        <v>1.0100105994715696</v>
      </c>
      <c r="P6">
        <f t="shared" si="2"/>
        <v>2.1987169678795323E-2</v>
      </c>
    </row>
    <row r="7" spans="1:16">
      <c r="H7">
        <f>H6+0.5</f>
        <v>11.5</v>
      </c>
      <c r="I7">
        <f t="shared" si="3"/>
        <v>1.0073735420302155</v>
      </c>
      <c r="J7">
        <f t="shared" si="4"/>
        <v>4.269398070674725E-2</v>
      </c>
      <c r="K7">
        <f t="shared" si="5"/>
        <v>0</v>
      </c>
      <c r="L7">
        <f t="shared" si="6"/>
        <v>0</v>
      </c>
      <c r="N7">
        <f>N6+0.5</f>
        <v>15.5</v>
      </c>
      <c r="O7">
        <f t="shared" si="1"/>
        <v>1.0135650564091105</v>
      </c>
      <c r="P7">
        <f t="shared" si="2"/>
        <v>2.9741749255094502E-2</v>
      </c>
    </row>
    <row r="8" spans="1:16">
      <c r="H8">
        <f>H7+0.5</f>
        <v>12</v>
      </c>
      <c r="I8">
        <f t="shared" si="3"/>
        <v>1.0091185839467527</v>
      </c>
      <c r="J8">
        <f t="shared" si="4"/>
        <v>5.2752317490098413E-2</v>
      </c>
      <c r="K8">
        <f t="shared" si="5"/>
        <v>0</v>
      </c>
      <c r="L8">
        <f t="shared" si="6"/>
        <v>0</v>
      </c>
      <c r="N8">
        <v>16</v>
      </c>
      <c r="O8">
        <f>(N8^$C$25-$F$2^$C$25+1)</f>
        <v>1.0170161965533238</v>
      </c>
      <c r="P8">
        <f>$A$25*LN(O8)</f>
        <v>3.7244951291596828E-2</v>
      </c>
    </row>
    <row r="9" spans="1:16">
      <c r="H9">
        <f>H8+0.5</f>
        <v>12.5</v>
      </c>
      <c r="I9">
        <f t="shared" si="3"/>
        <v>1.0107949908849958</v>
      </c>
      <c r="J9">
        <f t="shared" si="4"/>
        <v>6.2398678102290092E-2</v>
      </c>
      <c r="K9">
        <f t="shared" si="5"/>
        <v>0</v>
      </c>
      <c r="L9">
        <f t="shared" si="6"/>
        <v>0</v>
      </c>
      <c r="N9">
        <f>N8+0.5</f>
        <v>16.5</v>
      </c>
      <c r="O9">
        <f>(N9^$C$25-$F$2^$C$25+1)</f>
        <v>1.0203701147069637</v>
      </c>
      <c r="P9">
        <f>$A$25*LN(O9)</f>
        <v>4.4512424977807566E-2</v>
      </c>
    </row>
    <row r="10" spans="1:16">
      <c r="H10">
        <f>H9+0.5</f>
        <v>13</v>
      </c>
      <c r="I10">
        <f t="shared" si="3"/>
        <v>1.0124080513807139</v>
      </c>
      <c r="J10">
        <f t="shared" si="4"/>
        <v>7.1665440116382984E-2</v>
      </c>
      <c r="K10">
        <f t="shared" si="5"/>
        <v>0</v>
      </c>
      <c r="L10">
        <f t="shared" si="6"/>
        <v>0</v>
      </c>
      <c r="N10">
        <f t="shared" ref="N10:N19" si="9">N9+0.5</f>
        <v>17</v>
      </c>
      <c r="O10">
        <f>(N10^$C$25-$F$2^$C$25+1)</f>
        <v>1.023632374624577</v>
      </c>
      <c r="P10">
        <f>$A$25*LN(O10)</f>
        <v>5.1558406628230552E-2</v>
      </c>
    </row>
    <row r="11" spans="1:16">
      <c r="A11" t="s">
        <v>2</v>
      </c>
      <c r="B11" t="s">
        <v>5</v>
      </c>
      <c r="C11" t="s">
        <v>3</v>
      </c>
      <c r="H11">
        <f>H10+0.5</f>
        <v>13.5</v>
      </c>
      <c r="I11">
        <f t="shared" si="3"/>
        <v>1.013962462005769</v>
      </c>
      <c r="J11">
        <f t="shared" si="4"/>
        <v>8.058130987853114E-2</v>
      </c>
      <c r="K11">
        <f t="shared" si="5"/>
        <v>0</v>
      </c>
      <c r="L11">
        <f t="shared" si="6"/>
        <v>0</v>
      </c>
      <c r="N11">
        <f t="shared" si="9"/>
        <v>17.5</v>
      </c>
      <c r="O11">
        <f>(N11^$C$25-$F$2^$C$25+1)</f>
        <v>1.0268080693615689</v>
      </c>
      <c r="P11">
        <f>$A$25*LN(O11)</f>
        <v>5.8395884540120638E-2</v>
      </c>
    </row>
    <row r="12" spans="1:16">
      <c r="A12">
        <v>0.2</v>
      </c>
      <c r="B12">
        <v>0.5</v>
      </c>
      <c r="C12">
        <f>-$A$12*$H$3^$B$12</f>
        <v>-0.61967733539318681</v>
      </c>
      <c r="H12">
        <f>H11+0.5</f>
        <v>14</v>
      </c>
      <c r="I12">
        <f t="shared" si="3"/>
        <v>1.0154624127774856</v>
      </c>
      <c r="J12">
        <f t="shared" si="4"/>
        <v>8.9171857256941212E-2</v>
      </c>
      <c r="K12">
        <f t="shared" si="5"/>
        <v>0</v>
      </c>
      <c r="L12">
        <f t="shared" si="6"/>
        <v>0</v>
      </c>
      <c r="N12">
        <f t="shared" si="9"/>
        <v>18</v>
      </c>
      <c r="O12">
        <f>(N12^$C$25-$F$2^$C$25+1)</f>
        <v>1.0299018732553202</v>
      </c>
      <c r="P12">
        <f>$A$25*LN(O12)</f>
        <v>6.5036740508877464E-2</v>
      </c>
    </row>
    <row r="13" spans="1:16">
      <c r="H13">
        <f>C3</f>
        <v>14.892200000000001</v>
      </c>
      <c r="I13">
        <f t="shared" si="3"/>
        <v>1.018015164404962</v>
      </c>
      <c r="J13">
        <f t="shared" si="4"/>
        <v>0.10376289341840865</v>
      </c>
      <c r="K13">
        <f t="shared" si="5"/>
        <v>0</v>
      </c>
      <c r="L13">
        <f t="shared" si="6"/>
        <v>0</v>
      </c>
      <c r="N13">
        <f t="shared" si="9"/>
        <v>18.5</v>
      </c>
      <c r="O13">
        <f>(N13^$C$25-$F$2^$C$25+1)</f>
        <v>1.0329180868965344</v>
      </c>
      <c r="P13">
        <f>$A$25*LN(O13)</f>
        <v>7.1491871855695444E-2</v>
      </c>
    </row>
    <row r="14" spans="1:16">
      <c r="G14">
        <f>9.6^0.048</f>
        <v>1.1146769463622317</v>
      </c>
      <c r="H14">
        <v>15</v>
      </c>
      <c r="I14">
        <f t="shared" si="3"/>
        <v>1.0183135732825839</v>
      </c>
      <c r="J14">
        <f t="shared" si="4"/>
        <v>0.10546615199237032</v>
      </c>
      <c r="K14">
        <f t="shared" si="5"/>
        <v>0</v>
      </c>
      <c r="L14">
        <f t="shared" si="6"/>
        <v>0</v>
      </c>
      <c r="N14">
        <f t="shared" si="9"/>
        <v>19</v>
      </c>
      <c r="O14">
        <f>(N14^$C$25-$F$2^$C$25+1)</f>
        <v>1.0358606761981384</v>
      </c>
      <c r="P14">
        <f>$A$25*LN(O14)</f>
        <v>7.7771297099637524E-2</v>
      </c>
    </row>
    <row r="15" spans="1:16">
      <c r="A15" s="1" t="s">
        <v>17</v>
      </c>
      <c r="B15" s="1"/>
      <c r="C15" s="1" t="s">
        <v>16</v>
      </c>
      <c r="E15" s="2" t="s">
        <v>4</v>
      </c>
      <c r="G15">
        <f>LN(G14)</f>
        <v>0.10856462872674191</v>
      </c>
      <c r="H15">
        <f>H14+0.5</f>
        <v>15.5</v>
      </c>
      <c r="I15">
        <f t="shared" si="3"/>
        <v>1.0196712078679955</v>
      </c>
      <c r="J15">
        <f t="shared" si="4"/>
        <v>0.11320896466992357</v>
      </c>
      <c r="K15">
        <f t="shared" si="5"/>
        <v>0</v>
      </c>
      <c r="L15">
        <f t="shared" si="6"/>
        <v>0</v>
      </c>
      <c r="N15">
        <f>N14+0.5</f>
        <v>19.5</v>
      </c>
      <c r="O15">
        <f>(N15^$C$25-$F$2^$C$25+1)</f>
        <v>1.0387333064698754</v>
      </c>
      <c r="P15">
        <f>$A$25*LN(O15)</f>
        <v>8.3884247834540376E-2</v>
      </c>
    </row>
    <row r="16" spans="1:16">
      <c r="A16" s="1">
        <v>5.811479847188024</v>
      </c>
      <c r="B16" s="1"/>
      <c r="C16" s="1">
        <v>3.7393754795933508E-2</v>
      </c>
      <c r="E16" s="2">
        <f>10000*((J3-A2)^2+(J13-A3)^2+(J31-A4)^2+(J34-A5)^2)</f>
        <v>2.2186446313950525</v>
      </c>
      <c r="G16">
        <f>4.602*LN(G14)</f>
        <v>0.4996144214004663</v>
      </c>
      <c r="H16">
        <f>H15+0.5</f>
        <v>16</v>
      </c>
      <c r="I16">
        <f t="shared" si="3"/>
        <v>1.0209873227349289</v>
      </c>
      <c r="J16">
        <f t="shared" si="4"/>
        <v>0.12070514883944994</v>
      </c>
      <c r="K16">
        <f t="shared" si="5"/>
        <v>0</v>
      </c>
      <c r="L16">
        <f t="shared" si="6"/>
        <v>0</v>
      </c>
      <c r="N16">
        <f t="shared" si="9"/>
        <v>20</v>
      </c>
      <c r="O16">
        <f>(N16^$C$25-$F$2^$C$25+1)</f>
        <v>1.0415393722475093</v>
      </c>
      <c r="P16">
        <f>$A$25*LN(O16)</f>
        <v>8.9839248915608128E-2</v>
      </c>
    </row>
    <row r="17" spans="1:16">
      <c r="H17">
        <v>16.5</v>
      </c>
      <c r="I17">
        <f t="shared" si="3"/>
        <v>1.0222644272431496</v>
      </c>
      <c r="J17">
        <f t="shared" si="4"/>
        <v>0.12796991009939324</v>
      </c>
      <c r="K17">
        <f t="shared" si="5"/>
        <v>0</v>
      </c>
      <c r="L17">
        <f t="shared" si="6"/>
        <v>0</v>
      </c>
      <c r="N17">
        <f t="shared" si="9"/>
        <v>20.5</v>
      </c>
      <c r="O17">
        <f>(N17^$C$25-$F$2^$C$25+1)</f>
        <v>1.0442820234975059</v>
      </c>
      <c r="P17">
        <f>$A$25*LN(O17)</f>
        <v>9.5644188695308344E-2</v>
      </c>
    </row>
    <row r="18" spans="1:16">
      <c r="A18" s="1"/>
      <c r="B18" s="1"/>
      <c r="E18" s="2"/>
      <c r="H18">
        <f>H17+0.5</f>
        <v>17</v>
      </c>
      <c r="I18">
        <f t="shared" si="3"/>
        <v>1.0235048086396412</v>
      </c>
      <c r="J18">
        <f t="shared" si="4"/>
        <v>0.13501709044155669</v>
      </c>
      <c r="K18">
        <f t="shared" si="5"/>
        <v>0</v>
      </c>
      <c r="L18">
        <f t="shared" si="6"/>
        <v>0</v>
      </c>
      <c r="N18">
        <f>F3</f>
        <v>20.293500000000002</v>
      </c>
      <c r="O18">
        <f>(N18^$C$25-$F$2^$C$25+1)</f>
        <v>1.0431568028054337</v>
      </c>
      <c r="P18">
        <f>$A$25*LN(O18)</f>
        <v>9.3264457003555415E-2</v>
      </c>
    </row>
    <row r="19" spans="1:16">
      <c r="A19" s="1"/>
      <c r="B19" s="1"/>
      <c r="E19" s="2"/>
      <c r="H19">
        <f>H18+0.5</f>
        <v>17.5</v>
      </c>
      <c r="I19">
        <f t="shared" si="3"/>
        <v>1.0247105575936948</v>
      </c>
      <c r="J19">
        <f t="shared" si="4"/>
        <v>0.14185932653861047</v>
      </c>
      <c r="K19">
        <f t="shared" si="5"/>
        <v>0</v>
      </c>
      <c r="L19">
        <f t="shared" si="6"/>
        <v>0</v>
      </c>
      <c r="N19">
        <v>21.5</v>
      </c>
      <c r="O19">
        <f>(N19^$C$25-$F$2^$C$25+1)</f>
        <v>1.0495885953442783</v>
      </c>
      <c r="P19">
        <f>$A$25*LN(O19)</f>
        <v>0.10683261832858895</v>
      </c>
    </row>
    <row r="20" spans="1:16">
      <c r="H20">
        <f>H19+0.5</f>
        <v>18</v>
      </c>
      <c r="I20">
        <f t="shared" si="3"/>
        <v>1.0258835901589463</v>
      </c>
      <c r="J20">
        <f t="shared" si="4"/>
        <v>0.14850818571351856</v>
      </c>
      <c r="K20">
        <f t="shared" si="5"/>
        <v>0</v>
      </c>
      <c r="L20">
        <f t="shared" si="6"/>
        <v>0</v>
      </c>
      <c r="N20">
        <f>N19+0.5</f>
        <v>22</v>
      </c>
      <c r="O20">
        <f>(N20^$C$25-$F$2^$C$25+1)</f>
        <v>1.0521577878971577</v>
      </c>
      <c r="P20">
        <f>$A$25*LN(O20)</f>
        <v>0.1122292224588871</v>
      </c>
    </row>
    <row r="21" spans="1:16">
      <c r="A21" s="4"/>
      <c r="B21" s="4"/>
      <c r="C21" s="4"/>
      <c r="D21" s="6"/>
      <c r="E21" s="5"/>
      <c r="H21">
        <f>H20+0.5</f>
        <v>18.5</v>
      </c>
      <c r="I21">
        <f t="shared" si="3"/>
        <v>1.0270256667466393</v>
      </c>
      <c r="J21">
        <f t="shared" si="4"/>
        <v>0.15497428326333998</v>
      </c>
      <c r="K21">
        <f t="shared" si="5"/>
        <v>0</v>
      </c>
      <c r="L21">
        <f t="shared" si="6"/>
        <v>0</v>
      </c>
      <c r="N21">
        <f>N20+0.5</f>
        <v>22.5</v>
      </c>
      <c r="O21">
        <f>(N21^$C$25-$F$2^$C$25+1)</f>
        <v>1.0546741440578491</v>
      </c>
      <c r="P21">
        <f>$A$25*LN(O21)</f>
        <v>0.11750208468920523</v>
      </c>
    </row>
    <row r="22" spans="1:16">
      <c r="A22" s="4"/>
      <c r="B22" s="4"/>
      <c r="C22" s="4"/>
      <c r="D22" s="6"/>
      <c r="E22" s="5"/>
      <c r="H22">
        <f>H21+0.5</f>
        <v>19</v>
      </c>
      <c r="I22">
        <f t="shared" si="3"/>
        <v>1.0281384085857987</v>
      </c>
      <c r="J22">
        <f t="shared" si="4"/>
        <v>0.16126738412368158</v>
      </c>
      <c r="K22">
        <f t="shared" si="5"/>
        <v>0</v>
      </c>
      <c r="L22">
        <f t="shared" si="6"/>
        <v>0</v>
      </c>
      <c r="N22">
        <f>N21+0.5</f>
        <v>23</v>
      </c>
      <c r="O22">
        <f>(N22^$C$25-$F$2^$C$25+1)</f>
        <v>1.0571398890538009</v>
      </c>
      <c r="P22">
        <f>$A$25*LN(O22)</f>
        <v>0.12265670505927677</v>
      </c>
    </row>
    <row r="23" spans="1:16">
      <c r="H23">
        <f>H22+0.5</f>
        <v>19.5</v>
      </c>
      <c r="I23">
        <f t="shared" si="3"/>
        <v>1.0292233120598822</v>
      </c>
      <c r="J23">
        <f t="shared" si="4"/>
        <v>0.16739649131656856</v>
      </c>
      <c r="K23">
        <f t="shared" si="5"/>
        <v>0</v>
      </c>
      <c r="L23">
        <f t="shared" si="6"/>
        <v>0</v>
      </c>
      <c r="N23">
        <f>N22+0.5</f>
        <v>23.5</v>
      </c>
      <c r="O23">
        <f>(N23^$C$25-$F$2^$C$25+1)</f>
        <v>1.0595571085030611</v>
      </c>
      <c r="P23">
        <f>$A$25*LN(O23)</f>
        <v>0.12769822598732553</v>
      </c>
    </row>
    <row r="24" spans="1:16">
      <c r="A24" s="1" t="s">
        <v>0</v>
      </c>
      <c r="B24" s="1" t="s">
        <v>1</v>
      </c>
      <c r="C24" s="1" t="s">
        <v>12</v>
      </c>
      <c r="E24" s="2" t="s">
        <v>4</v>
      </c>
      <c r="H24">
        <f>H23+0.5</f>
        <v>20</v>
      </c>
      <c r="I24">
        <f t="shared" si="3"/>
        <v>1.0302817612407489</v>
      </c>
      <c r="J24">
        <f t="shared" si="4"/>
        <v>0.17336992319123318</v>
      </c>
      <c r="K24">
        <f t="shared" si="5"/>
        <v>0</v>
      </c>
      <c r="L24">
        <f t="shared" si="6"/>
        <v>0</v>
      </c>
      <c r="N24">
        <f>N23+0.5</f>
        <v>24</v>
      </c>
      <c r="O24">
        <f>(N24^$C$25-$F$2^$C$25+1)</f>
        <v>1.0619277599314414</v>
      </c>
      <c r="P24">
        <f>$A$25*LN(O24)</f>
        <v>0.13263146256891536</v>
      </c>
    </row>
    <row r="25" spans="1:16">
      <c r="A25" s="1">
        <v>2.207364245703539</v>
      </c>
      <c r="B25" s="1">
        <v>1</v>
      </c>
      <c r="C25" s="1">
        <v>8.5804357413697338E-2</v>
      </c>
      <c r="E25" s="2">
        <f>10000*((P2-A2)^2+(P18-A3)^2+(P46-A4)^2+(P52-A5)^2)</f>
        <v>3.1059892950775323</v>
      </c>
      <c r="H25">
        <f>H24+0.5</f>
        <v>20.5</v>
      </c>
      <c r="I25">
        <f t="shared" si="3"/>
        <v>1.0313150388855714</v>
      </c>
      <c r="J25">
        <f t="shared" si="4"/>
        <v>0.17919538111965466</v>
      </c>
      <c r="K25">
        <f t="shared" si="5"/>
        <v>0</v>
      </c>
      <c r="L25">
        <f t="shared" si="6"/>
        <v>0</v>
      </c>
      <c r="N25">
        <v>24.5</v>
      </c>
      <c r="O25">
        <f>(N25^$C$25-$F$2^$C$25+1)</f>
        <v>1.0642536831214062</v>
      </c>
      <c r="P25">
        <f>$A$25*LN(O25)</f>
        <v>0.13746092973654303</v>
      </c>
    </row>
    <row r="26" spans="1:16">
      <c r="H26">
        <f>H25+0.5</f>
        <v>21</v>
      </c>
      <c r="I26">
        <f t="shared" si="3"/>
        <v>1.0323243361177152</v>
      </c>
      <c r="J26">
        <f t="shared" si="4"/>
        <v>0.18488000902815638</v>
      </c>
      <c r="K26">
        <f t="shared" si="5"/>
        <v>0</v>
      </c>
      <c r="L26">
        <f t="shared" si="6"/>
        <v>0</v>
      </c>
      <c r="N26">
        <f t="shared" ref="N26:N51" si="10">N25+0.5</f>
        <v>25</v>
      </c>
      <c r="O26">
        <f>(N26^$C$25-$F$2^$C$25+1)</f>
        <v>1.0665366094324291</v>
      </c>
      <c r="P26">
        <f>$A$25*LN(O26)</f>
        <v>0.14219086666212091</v>
      </c>
    </row>
    <row r="27" spans="1:16">
      <c r="H27">
        <f>H26+0.5</f>
        <v>21.5</v>
      </c>
      <c r="I27">
        <f t="shared" si="3"/>
        <v>1.0333107609763665</v>
      </c>
      <c r="J27">
        <f t="shared" si="4"/>
        <v>0.19043044591862646</v>
      </c>
      <c r="K27">
        <f t="shared" si="5"/>
        <v>0</v>
      </c>
      <c r="L27">
        <f t="shared" si="6"/>
        <v>0</v>
      </c>
      <c r="N27">
        <f t="shared" si="10"/>
        <v>25.5</v>
      </c>
      <c r="O27">
        <f>(N27^$C$25-$F$2^$C$25+1)</f>
        <v>1.0687781702134067</v>
      </c>
      <c r="P27">
        <f>$A$25*LN(O27)</f>
        <v>0.14682525873133004</v>
      </c>
    </row>
    <row r="28" spans="1:16">
      <c r="H28">
        <f>H27+0.5</f>
        <v>22</v>
      </c>
      <c r="I28">
        <f t="shared" si="3"/>
        <v>1.0342753459900926</v>
      </c>
      <c r="J28">
        <f t="shared" si="4"/>
        <v>0.19585287234717308</v>
      </c>
      <c r="K28">
        <f t="shared" si="5"/>
        <v>0</v>
      </c>
      <c r="L28">
        <f t="shared" si="6"/>
        <v>0</v>
      </c>
      <c r="N28">
        <f t="shared" si="10"/>
        <v>26</v>
      </c>
      <c r="O28">
        <f>(N28^$C$25-$F$2^$C$25+1)</f>
        <v>1.0709799044115098</v>
      </c>
      <c r="P28">
        <f>$A$25*LN(O28)</f>
        <v>0.15136785737393743</v>
      </c>
    </row>
    <row r="29" spans="1:16">
      <c r="H29">
        <f>H28+0.5</f>
        <v>22.5</v>
      </c>
      <c r="I29">
        <f t="shared" si="3"/>
        <v>1.035219054905216</v>
      </c>
      <c r="J29">
        <f t="shared" si="4"/>
        <v>0.20115305167563646</v>
      </c>
      <c r="K29">
        <f t="shared" si="5"/>
        <v>0</v>
      </c>
      <c r="L29">
        <f t="shared" si="6"/>
        <v>0</v>
      </c>
      <c r="N29">
        <f t="shared" si="10"/>
        <v>26.5</v>
      </c>
      <c r="O29">
        <f>(N29^$C$25-$F$2^$C$25+1)</f>
        <v>1.0731432654680881</v>
      </c>
      <c r="P29">
        <f>$A$25*LN(O29)</f>
        <v>0.15582219799614619</v>
      </c>
    </row>
    <row r="30" spans="1:16">
      <c r="H30">
        <f>H29+0.5</f>
        <v>23</v>
      </c>
      <c r="I30">
        <f t="shared" si="3"/>
        <v>1.0361427886798404</v>
      </c>
      <c r="J30">
        <f t="shared" si="4"/>
        <v>0.20633636678583236</v>
      </c>
      <c r="K30">
        <f t="shared" si="5"/>
        <v>0</v>
      </c>
      <c r="L30">
        <f t="shared" si="6"/>
        <v>0</v>
      </c>
      <c r="N30">
        <f t="shared" si="10"/>
        <v>27</v>
      </c>
      <c r="O30">
        <f>(N30^$C$25-$F$2^$C$25+1)</f>
        <v>1.0752696275805262</v>
      </c>
      <c r="P30">
        <f>$A$25*LN(O30)</f>
        <v>0.16019161622874251</v>
      </c>
    </row>
    <row r="31" spans="1:16">
      <c r="H31">
        <f>C4</f>
        <v>23.4617</v>
      </c>
      <c r="I31">
        <f t="shared" si="3"/>
        <v>1.0369787566872302</v>
      </c>
      <c r="J31">
        <f t="shared" si="4"/>
        <v>0.21102322318556146</v>
      </c>
      <c r="K31">
        <f t="shared" si="5"/>
        <v>0</v>
      </c>
      <c r="L31">
        <f t="shared" si="6"/>
        <v>0</v>
      </c>
      <c r="N31">
        <f t="shared" si="10"/>
        <v>27.5</v>
      </c>
      <c r="O31">
        <f>(N31^$C$25-$F$2^$C$25+1)</f>
        <v>1.0773602913989233</v>
      </c>
      <c r="P31">
        <f>$A$25*LN(O31)</f>
        <v>0.16447926267723353</v>
      </c>
    </row>
    <row r="32" spans="1:16">
      <c r="H32">
        <v>24</v>
      </c>
      <c r="I32">
        <f t="shared" si="3"/>
        <v>1.0379336522626552</v>
      </c>
      <c r="J32">
        <f t="shared" si="4"/>
        <v>0.21637222660429611</v>
      </c>
      <c r="K32">
        <f t="shared" si="5"/>
        <v>0</v>
      </c>
      <c r="L32">
        <f t="shared" si="6"/>
        <v>0</v>
      </c>
      <c r="N32">
        <f t="shared" si="10"/>
        <v>28</v>
      </c>
      <c r="O32">
        <f>(N32^$C$25-$F$2^$C$25+1)</f>
        <v>1.0794164892178837</v>
      </c>
      <c r="P32">
        <f>$A$25*LN(O32)</f>
        <v>0.16868811633660774</v>
      </c>
    </row>
    <row r="33" spans="8:16">
      <c r="H33">
        <f>H32+0.5</f>
        <v>24.5</v>
      </c>
      <c r="I33">
        <f t="shared" si="3"/>
        <v>1.038802315501443</v>
      </c>
      <c r="J33">
        <f t="shared" si="4"/>
        <v>0.22123391271074561</v>
      </c>
      <c r="K33">
        <f t="shared" si="5"/>
        <v>0</v>
      </c>
      <c r="L33">
        <f t="shared" si="6"/>
        <v>0</v>
      </c>
      <c r="N33">
        <f t="shared" si="10"/>
        <v>28.5</v>
      </c>
      <c r="O33">
        <f>(N33^$C$25-$F$2^$C$25+1)</f>
        <v>1.0814393897163199</v>
      </c>
      <c r="P33">
        <f>$A$25*LN(O33)</f>
        <v>0.17282099681312421</v>
      </c>
    </row>
    <row r="34" spans="8:16">
      <c r="H34">
        <f>C5</f>
        <v>32.9011</v>
      </c>
      <c r="I34">
        <f t="shared" si="3"/>
        <v>1.0512967755928027</v>
      </c>
      <c r="J34">
        <f t="shared" si="4"/>
        <v>0.29071594663616679</v>
      </c>
      <c r="K34">
        <f t="shared" si="5"/>
        <v>0</v>
      </c>
      <c r="L34">
        <f t="shared" si="6"/>
        <v>0</v>
      </c>
      <c r="N34">
        <f t="shared" si="10"/>
        <v>29</v>
      </c>
      <c r="O34">
        <f>(N34^$C$25-$F$2^$C$25+1)</f>
        <v>1.0834301022917985</v>
      </c>
      <c r="P34">
        <f>$A$25*LN(O34)</f>
        <v>0.17688057547812955</v>
      </c>
    </row>
    <row r="35" spans="8:16">
      <c r="N35">
        <f t="shared" si="10"/>
        <v>29.5</v>
      </c>
      <c r="O35">
        <f>(N35^$C$25-$F$2^$C$25+1)</f>
        <v>1.0853896810304617</v>
      </c>
      <c r="P35">
        <f>$A$25*LN(O35)</f>
        <v>0.18086938566390554</v>
      </c>
    </row>
    <row r="36" spans="8:16">
      <c r="N36">
        <f t="shared" si="10"/>
        <v>30</v>
      </c>
      <c r="O36">
        <f>(N36^$C$25-$F$2^$C$25+1)</f>
        <v>1.0873191283487775</v>
      </c>
      <c r="P36">
        <f>$A$25*LN(O36)</f>
        <v>0.18478983199854254</v>
      </c>
    </row>
    <row r="37" spans="8:16">
      <c r="N37">
        <f t="shared" si="10"/>
        <v>30.5</v>
      </c>
      <c r="O37">
        <f>(N37^$C$25-$F$2^$C$25+1)</f>
        <v>1.0892193983392293</v>
      </c>
      <c r="P37">
        <f>$A$25*LN(O37)</f>
        <v>0.18864419896558729</v>
      </c>
    </row>
    <row r="38" spans="8:16">
      <c r="N38">
        <f t="shared" si="10"/>
        <v>31</v>
      </c>
      <c r="O38">
        <f>(N38^$C$25-$F$2^$C$25+1)</f>
        <v>1.0910913998484391</v>
      </c>
      <c r="P38">
        <f>$A$25*LN(O38)</f>
        <v>0.19243465876440286</v>
      </c>
    </row>
    <row r="39" spans="8:16">
      <c r="N39">
        <f t="shared" si="10"/>
        <v>31.5</v>
      </c>
      <c r="O39">
        <f>(N39^$C$25-$F$2^$C$25+1)</f>
        <v>1.0929359993130661</v>
      </c>
      <c r="P39">
        <f>$A$25*LN(O39)</f>
        <v>0.1961632785386562</v>
      </c>
    </row>
    <row r="40" spans="8:16">
      <c r="N40">
        <f t="shared" si="10"/>
        <v>32</v>
      </c>
      <c r="O40">
        <f>(N40^$C$25-$F$2^$C$25+1)</f>
        <v>1.0947540233760602</v>
      </c>
      <c r="P40">
        <f>$A$25*LN(O40)</f>
        <v>0.199832027032882</v>
      </c>
    </row>
    <row r="41" spans="8:16">
      <c r="N41">
        <f t="shared" si="10"/>
        <v>32.5</v>
      </c>
      <c r="O41">
        <f>(N41^$C$25-$F$2^$C$25+1)</f>
        <v>1.0965462613034251</v>
      </c>
      <c r="P41">
        <f>$A$25*LN(O41)</f>
        <v>0.20344278073054331</v>
      </c>
    </row>
    <row r="42" spans="8:16">
      <c r="N42">
        <f t="shared" si="10"/>
        <v>33</v>
      </c>
      <c r="O42">
        <f>(N42^$C$25-$F$2^$C$25+1)</f>
        <v>1.0983134672195201</v>
      </c>
      <c r="P42">
        <f>$A$25*LN(O42)</f>
        <v>0.20699732952128261</v>
      </c>
    </row>
    <row r="43" spans="8:16">
      <c r="N43">
        <f t="shared" si="10"/>
        <v>33.5</v>
      </c>
      <c r="O43">
        <f>(N43^$C$25-$F$2^$C$25+1)</f>
        <v>1.1000563621770494</v>
      </c>
      <c r="P43">
        <f>$A$25*LN(O43)</f>
        <v>0.21049738194001411</v>
      </c>
    </row>
    <row r="44" spans="8:16">
      <c r="N44">
        <f t="shared" si="10"/>
        <v>34</v>
      </c>
      <c r="O44">
        <f>(N44^$C$25-$F$2^$C$25+1)</f>
        <v>1.1017756360762383</v>
      </c>
      <c r="P44">
        <f>$A$25*LN(O44)</f>
        <v>0.21394457001607547</v>
      </c>
    </row>
    <row r="45" spans="8:16">
      <c r="N45">
        <f t="shared" si="10"/>
        <v>34.5</v>
      </c>
      <c r="O45">
        <f>(N45^$C$25-$F$2^$C$25+1)</f>
        <v>1.1034719494462226</v>
      </c>
      <c r="P45">
        <f>$A$25*LN(O45)</f>
        <v>0.21734045376672953</v>
      </c>
    </row>
    <row r="46" spans="8:16">
      <c r="N46">
        <f>F4</f>
        <v>32.761699999999998</v>
      </c>
      <c r="O46">
        <f>(N46^$C$25-$F$2^$C$25+1)</f>
        <v>1.0974742926095939</v>
      </c>
      <c r="P46">
        <f>$A$25*LN(O46)</f>
        <v>0.20531013173839563</v>
      </c>
    </row>
    <row r="47" spans="8:16">
      <c r="N47">
        <v>35.5</v>
      </c>
      <c r="O47">
        <f>(N47^$C$25-$F$2^$C$25+1)</f>
        <v>1.1067981996762448</v>
      </c>
      <c r="P47">
        <f>$A$25*LN(O47)</f>
        <v>0.22398421301553073</v>
      </c>
    </row>
    <row r="48" spans="8:16">
      <c r="N48">
        <f t="shared" si="10"/>
        <v>36</v>
      </c>
      <c r="O48">
        <f>(N48^$C$25-$F$2^$C$25+1)</f>
        <v>1.108429325069382</v>
      </c>
      <c r="P48">
        <f>$A$25*LN(O48)</f>
        <v>0.22723488454569751</v>
      </c>
    </row>
    <row r="49" spans="14:16">
      <c r="N49">
        <f t="shared" si="10"/>
        <v>36.5</v>
      </c>
      <c r="O49">
        <f>(N49^$C$25-$F$2^$C$25+1)</f>
        <v>1.1100398697701703</v>
      </c>
      <c r="P49">
        <f>$A$25*LN(O49)</f>
        <v>0.23043985076424411</v>
      </c>
    </row>
    <row r="50" spans="14:16">
      <c r="N50">
        <f t="shared" si="10"/>
        <v>37</v>
      </c>
      <c r="O50">
        <f>(N50^$C$25-$F$2^$C$25+1)</f>
        <v>1.1116303701110233</v>
      </c>
      <c r="P50">
        <f>$A$25*LN(O50)</f>
        <v>0.23360036857821995</v>
      </c>
    </row>
    <row r="51" spans="14:16">
      <c r="N51">
        <f t="shared" si="10"/>
        <v>37.5</v>
      </c>
      <c r="O51">
        <f>(N51^$C$25-$F$2^$C$25+1)</f>
        <v>1.1132013414313322</v>
      </c>
      <c r="P51">
        <f>$A$25*LN(O51)</f>
        <v>0.2367176439045332</v>
      </c>
    </row>
    <row r="52" spans="14:16">
      <c r="N52">
        <f>F5</f>
        <v>46.107599999999998</v>
      </c>
      <c r="O52">
        <f>(N52^$C$25-$F$2^$C$25+1)</f>
        <v>1.1376149325873823</v>
      </c>
      <c r="P52">
        <f>$A$25*LN(O52)</f>
        <v>0.28460409499341843</v>
      </c>
    </row>
  </sheetData>
  <mergeCells count="2">
    <mergeCell ref="H1:L1"/>
    <mergeCell ref="O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9"/>
  <sheetViews>
    <sheetView workbookViewId="0">
      <selection activeCell="B26" sqref="B26"/>
    </sheetView>
  </sheetViews>
  <sheetFormatPr baseColWidth="10" defaultRowHeight="14.4"/>
  <sheetData>
    <row r="1" spans="1:9">
      <c r="A1" t="s">
        <v>18</v>
      </c>
    </row>
    <row r="2" spans="1:9">
      <c r="A2">
        <v>0</v>
      </c>
      <c r="C2">
        <v>9.6</v>
      </c>
      <c r="H2">
        <v>9.6</v>
      </c>
      <c r="I2" s="8">
        <f>$F$3*LN(H2)+$F$4</f>
        <v>-4.1768563662902825E-3</v>
      </c>
    </row>
    <row r="3" spans="1:9">
      <c r="A3">
        <v>0.1</v>
      </c>
      <c r="C3">
        <v>14.892200000000001</v>
      </c>
      <c r="E3" t="s">
        <v>0</v>
      </c>
      <c r="F3">
        <v>0.24</v>
      </c>
      <c r="H3">
        <v>10</v>
      </c>
      <c r="I3" s="8">
        <f t="shared" ref="I3:I59" si="0">$F$3*LN(H3)+$F$4</f>
        <v>5.6204223185709612E-3</v>
      </c>
    </row>
    <row r="4" spans="1:9">
      <c r="A4">
        <v>0.2</v>
      </c>
      <c r="C4">
        <v>23.4617</v>
      </c>
      <c r="E4" t="s">
        <v>1</v>
      </c>
      <c r="F4" s="8">
        <v>-0.54700000000000004</v>
      </c>
      <c r="H4">
        <v>10.5</v>
      </c>
      <c r="I4" s="8">
        <f t="shared" si="0"/>
        <v>1.7330061719234569E-2</v>
      </c>
    </row>
    <row r="5" spans="1:9">
      <c r="A5">
        <v>0.3</v>
      </c>
      <c r="C5">
        <v>32.9011</v>
      </c>
      <c r="H5">
        <v>11</v>
      </c>
      <c r="I5" s="8">
        <f t="shared" si="0"/>
        <v>2.8494865471608843E-2</v>
      </c>
    </row>
    <row r="6" spans="1:9">
      <c r="H6">
        <v>11.5</v>
      </c>
      <c r="I6" s="8">
        <f t="shared" si="0"/>
        <v>3.9163288488608949E-2</v>
      </c>
    </row>
    <row r="7" spans="1:9">
      <c r="H7">
        <v>12</v>
      </c>
      <c r="I7" s="8">
        <f t="shared" si="0"/>
        <v>4.9377595949120057E-2</v>
      </c>
    </row>
    <row r="8" spans="1:9">
      <c r="H8">
        <v>12.5</v>
      </c>
      <c r="I8" s="8">
        <f t="shared" si="0"/>
        <v>5.91748746339813E-2</v>
      </c>
    </row>
    <row r="9" spans="1:9">
      <c r="H9">
        <v>13</v>
      </c>
      <c r="I9" s="8">
        <f t="shared" si="0"/>
        <v>6.8587845790768709E-2</v>
      </c>
    </row>
    <row r="10" spans="1:9">
      <c r="H10">
        <v>13.5</v>
      </c>
      <c r="I10" s="8">
        <f t="shared" si="0"/>
        <v>7.7645524506652075E-2</v>
      </c>
    </row>
    <row r="11" spans="1:9">
      <c r="H11">
        <v>14</v>
      </c>
      <c r="I11" s="8">
        <f t="shared" si="0"/>
        <v>8.6373759107661985E-2</v>
      </c>
    </row>
    <row r="12" spans="1:9">
      <c r="H12">
        <v>14.5</v>
      </c>
      <c r="I12" s="8">
        <f t="shared" si="0"/>
        <v>9.4795675862366813E-2</v>
      </c>
    </row>
    <row r="13" spans="1:9">
      <c r="H13">
        <v>15</v>
      </c>
      <c r="I13" s="8">
        <f t="shared" si="0"/>
        <v>0.1029320482645304</v>
      </c>
    </row>
    <row r="14" spans="1:9">
      <c r="H14">
        <v>15.5</v>
      </c>
      <c r="I14" s="8">
        <f t="shared" si="0"/>
        <v>0.11080160574204811</v>
      </c>
    </row>
    <row r="15" spans="1:9">
      <c r="H15">
        <v>16</v>
      </c>
      <c r="I15" s="8">
        <f t="shared" si="0"/>
        <v>0.11842129333754736</v>
      </c>
    </row>
    <row r="16" spans="1:9">
      <c r="H16">
        <v>16.5</v>
      </c>
      <c r="I16" s="8">
        <f t="shared" si="0"/>
        <v>0.12580649141756828</v>
      </c>
    </row>
    <row r="17" spans="8:9">
      <c r="H17">
        <v>17</v>
      </c>
      <c r="I17" s="8">
        <f t="shared" si="0"/>
        <v>0.13297120257349182</v>
      </c>
    </row>
    <row r="18" spans="8:9">
      <c r="H18">
        <v>17.5</v>
      </c>
      <c r="I18" s="8">
        <f t="shared" si="0"/>
        <v>0.13992821142307243</v>
      </c>
    </row>
    <row r="19" spans="8:9">
      <c r="H19">
        <v>18</v>
      </c>
      <c r="I19" s="8">
        <f t="shared" si="0"/>
        <v>0.14668922189507938</v>
      </c>
    </row>
    <row r="20" spans="8:9">
      <c r="H20">
        <v>18.5</v>
      </c>
      <c r="I20" s="8">
        <f t="shared" si="0"/>
        <v>0.1532649757002269</v>
      </c>
    </row>
    <row r="21" spans="8:9">
      <c r="H21">
        <v>19</v>
      </c>
      <c r="I21" s="8">
        <f t="shared" si="0"/>
        <v>0.15966535499994561</v>
      </c>
    </row>
    <row r="22" spans="8:9">
      <c r="H22">
        <v>19.5</v>
      </c>
      <c r="I22" s="8">
        <f t="shared" si="0"/>
        <v>0.16589947173672814</v>
      </c>
    </row>
    <row r="23" spans="8:9">
      <c r="H23">
        <v>20</v>
      </c>
      <c r="I23" s="8">
        <f t="shared" si="0"/>
        <v>0.1719757456529577</v>
      </c>
    </row>
    <row r="24" spans="8:9">
      <c r="H24">
        <v>20.5</v>
      </c>
      <c r="I24" s="8">
        <f t="shared" si="0"/>
        <v>0.17790197267464691</v>
      </c>
    </row>
    <row r="25" spans="8:9">
      <c r="H25">
        <v>21</v>
      </c>
      <c r="I25" s="8">
        <f t="shared" si="0"/>
        <v>0.18368538505362142</v>
      </c>
    </row>
    <row r="26" spans="8:9">
      <c r="H26">
        <v>21.5</v>
      </c>
      <c r="I26" s="8">
        <f t="shared" si="0"/>
        <v>0.18933270443206796</v>
      </c>
    </row>
    <row r="27" spans="8:9">
      <c r="H27">
        <v>22</v>
      </c>
      <c r="I27" s="8">
        <f t="shared" si="0"/>
        <v>0.19485018880599581</v>
      </c>
    </row>
    <row r="28" spans="8:9">
      <c r="H28">
        <v>22.5</v>
      </c>
      <c r="I28" s="8">
        <f t="shared" si="0"/>
        <v>0.20024367421048972</v>
      </c>
    </row>
    <row r="29" spans="8:9">
      <c r="H29">
        <v>23</v>
      </c>
      <c r="I29" s="8">
        <f t="shared" si="0"/>
        <v>0.2055186118229958</v>
      </c>
    </row>
    <row r="30" spans="8:9">
      <c r="H30">
        <v>23.5</v>
      </c>
      <c r="I30" s="8">
        <f t="shared" si="0"/>
        <v>0.21068010107602719</v>
      </c>
    </row>
    <row r="31" spans="8:9">
      <c r="H31">
        <v>24</v>
      </c>
      <c r="I31" s="8">
        <f t="shared" si="0"/>
        <v>0.21573291928350691</v>
      </c>
    </row>
    <row r="32" spans="8:9">
      <c r="H32">
        <v>24.5</v>
      </c>
      <c r="I32" s="8">
        <f t="shared" si="0"/>
        <v>0.22068154821216346</v>
      </c>
    </row>
    <row r="33" spans="8:9">
      <c r="H33">
        <v>25</v>
      </c>
      <c r="I33" s="8">
        <f t="shared" si="0"/>
        <v>0.22553019796836804</v>
      </c>
    </row>
    <row r="34" spans="8:9">
      <c r="H34">
        <v>25.5</v>
      </c>
      <c r="I34" s="8">
        <f t="shared" si="0"/>
        <v>0.23028282851945125</v>
      </c>
    </row>
    <row r="35" spans="8:9">
      <c r="H35">
        <v>26</v>
      </c>
      <c r="I35" s="8">
        <f t="shared" si="0"/>
        <v>0.23494316912515567</v>
      </c>
    </row>
    <row r="36" spans="8:9">
      <c r="H36">
        <v>26.5</v>
      </c>
      <c r="I36" s="8">
        <f t="shared" si="0"/>
        <v>0.23951473591812233</v>
      </c>
    </row>
    <row r="37" spans="8:9">
      <c r="H37">
        <v>27</v>
      </c>
      <c r="I37" s="8">
        <f t="shared" si="0"/>
        <v>0.24400084784103893</v>
      </c>
    </row>
    <row r="38" spans="8:9">
      <c r="H38">
        <v>27.5</v>
      </c>
      <c r="I38" s="8">
        <f t="shared" si="0"/>
        <v>0.24840464112140614</v>
      </c>
    </row>
    <row r="39" spans="8:9">
      <c r="H39">
        <v>28</v>
      </c>
      <c r="I39" s="8">
        <f t="shared" si="0"/>
        <v>0.25272908244204884</v>
      </c>
    </row>
    <row r="40" spans="8:9">
      <c r="H40">
        <v>28.5</v>
      </c>
      <c r="I40" s="8">
        <f t="shared" si="0"/>
        <v>0.25697698094590504</v>
      </c>
    </row>
    <row r="41" spans="8:9">
      <c r="H41">
        <v>29</v>
      </c>
      <c r="I41" s="8">
        <f t="shared" si="0"/>
        <v>0.26115099919675377</v>
      </c>
    </row>
    <row r="42" spans="8:9">
      <c r="H42">
        <v>29.5</v>
      </c>
      <c r="I42" s="8">
        <f t="shared" si="0"/>
        <v>0.26525366320298571</v>
      </c>
    </row>
    <row r="43" spans="8:9">
      <c r="H43">
        <v>30</v>
      </c>
      <c r="I43" s="8">
        <f t="shared" si="0"/>
        <v>0.26928737159891725</v>
      </c>
    </row>
    <row r="44" spans="8:9">
      <c r="H44">
        <v>30.5</v>
      </c>
      <c r="I44" s="8">
        <f t="shared" si="0"/>
        <v>0.2732544040672078</v>
      </c>
    </row>
    <row r="45" spans="8:9">
      <c r="H45">
        <v>31</v>
      </c>
      <c r="I45" s="8">
        <f t="shared" si="0"/>
        <v>0.27715692907643508</v>
      </c>
    </row>
    <row r="46" spans="8:9">
      <c r="H46">
        <v>31.5</v>
      </c>
      <c r="I46" s="8">
        <f t="shared" si="0"/>
        <v>0.28099701099958085</v>
      </c>
    </row>
    <row r="47" spans="8:9">
      <c r="H47">
        <v>32</v>
      </c>
      <c r="I47" s="8">
        <f t="shared" si="0"/>
        <v>0.28477661667193432</v>
      </c>
    </row>
    <row r="48" spans="8:9">
      <c r="H48">
        <v>32.5</v>
      </c>
      <c r="I48" s="8">
        <f t="shared" si="0"/>
        <v>0.28849762144056601</v>
      </c>
    </row>
    <row r="49" spans="8:9">
      <c r="H49">
        <v>33</v>
      </c>
      <c r="I49" s="8">
        <f t="shared" si="0"/>
        <v>0.29216181475195513</v>
      </c>
    </row>
    <row r="50" spans="8:9">
      <c r="H50">
        <v>33.5</v>
      </c>
      <c r="I50" s="8">
        <f t="shared" si="0"/>
        <v>0.29577090531944494</v>
      </c>
    </row>
    <row r="51" spans="8:9">
      <c r="H51">
        <v>34</v>
      </c>
      <c r="I51" s="8">
        <f t="shared" si="0"/>
        <v>0.29932652590787867</v>
      </c>
    </row>
    <row r="52" spans="8:9">
      <c r="H52">
        <v>34.5</v>
      </c>
      <c r="I52" s="8">
        <f t="shared" si="0"/>
        <v>0.30283023776895535</v>
      </c>
    </row>
    <row r="53" spans="8:9">
      <c r="H53">
        <v>35</v>
      </c>
      <c r="I53" s="8">
        <f t="shared" si="0"/>
        <v>0.30628353475745917</v>
      </c>
    </row>
    <row r="54" spans="8:9">
      <c r="H54">
        <v>35.5</v>
      </c>
      <c r="I54" s="8">
        <f t="shared" si="0"/>
        <v>0.30968784715552877</v>
      </c>
    </row>
    <row r="55" spans="8:9">
      <c r="H55">
        <v>36</v>
      </c>
      <c r="I55" s="8">
        <f t="shared" si="0"/>
        <v>0.31304454522946634</v>
      </c>
    </row>
    <row r="56" spans="8:9">
      <c r="H56">
        <v>36.5</v>
      </c>
      <c r="I56" s="8">
        <f t="shared" si="0"/>
        <v>0.31635494254122698</v>
      </c>
    </row>
    <row r="57" spans="8:9">
      <c r="H57">
        <v>37</v>
      </c>
      <c r="I57" s="8">
        <f t="shared" si="0"/>
        <v>0.31962029903461375</v>
      </c>
    </row>
    <row r="58" spans="8:9">
      <c r="H58">
        <v>37.5</v>
      </c>
      <c r="I58" s="8">
        <f t="shared" si="0"/>
        <v>0.32284182391432759</v>
      </c>
    </row>
    <row r="59" spans="8:9">
      <c r="H59">
        <v>38</v>
      </c>
      <c r="I59" s="8">
        <f t="shared" si="0"/>
        <v>0.32602067833433246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5"/>
  <sheetViews>
    <sheetView tabSelected="1" workbookViewId="0">
      <selection activeCell="D28" sqref="D28"/>
    </sheetView>
  </sheetViews>
  <sheetFormatPr baseColWidth="10" defaultRowHeight="14.4"/>
  <sheetData>
    <row r="1" spans="1:11">
      <c r="A1" t="s">
        <v>19</v>
      </c>
    </row>
    <row r="2" spans="1:11">
      <c r="A2">
        <v>0</v>
      </c>
      <c r="B2">
        <v>13.67</v>
      </c>
      <c r="J2">
        <v>13.67</v>
      </c>
      <c r="K2" s="8">
        <f>$H$3*LN(J2)+$H$4</f>
        <v>-7.3592017265822207E-4</v>
      </c>
    </row>
    <row r="3" spans="1:11">
      <c r="A3">
        <v>0.1</v>
      </c>
      <c r="B3">
        <v>20.293500000000002</v>
      </c>
      <c r="G3" t="s">
        <v>0</v>
      </c>
      <c r="H3">
        <f xml:space="preserve"> 0.241</f>
        <v>0.24099999999999999</v>
      </c>
      <c r="J3">
        <v>14</v>
      </c>
      <c r="K3" s="8">
        <f t="shared" ref="K3:K66" si="0">$H$3*LN(J3)+$H$4</f>
        <v>5.0128164372772455E-3</v>
      </c>
    </row>
    <row r="4" spans="1:11">
      <c r="A4">
        <v>0.2</v>
      </c>
      <c r="B4">
        <v>32.761699999999998</v>
      </c>
      <c r="G4" t="s">
        <v>1</v>
      </c>
      <c r="H4" s="8">
        <v>-0.63100000000000001</v>
      </c>
      <c r="J4">
        <v>14.5</v>
      </c>
      <c r="K4" s="8">
        <f t="shared" si="0"/>
        <v>1.3469824511793349E-2</v>
      </c>
    </row>
    <row r="5" spans="1:11">
      <c r="A5">
        <v>0.3</v>
      </c>
      <c r="B5">
        <v>46.107599999999998</v>
      </c>
      <c r="J5">
        <v>15</v>
      </c>
      <c r="K5" s="8">
        <f t="shared" si="0"/>
        <v>2.164009846563264E-2</v>
      </c>
    </row>
    <row r="6" spans="1:11">
      <c r="J6">
        <v>15.5</v>
      </c>
      <c r="K6" s="8">
        <f t="shared" si="0"/>
        <v>2.9542445765973424E-2</v>
      </c>
    </row>
    <row r="7" spans="1:11">
      <c r="J7">
        <v>16</v>
      </c>
      <c r="K7" s="8">
        <f t="shared" si="0"/>
        <v>3.7193882059787242E-2</v>
      </c>
    </row>
    <row r="8" spans="1:11">
      <c r="J8">
        <v>16.5</v>
      </c>
      <c r="K8" s="8">
        <f t="shared" si="0"/>
        <v>4.4609851798474875E-2</v>
      </c>
    </row>
    <row r="9" spans="1:11">
      <c r="J9">
        <v>17</v>
      </c>
      <c r="K9" s="8">
        <f t="shared" si="0"/>
        <v>5.180441591754803E-2</v>
      </c>
    </row>
    <row r="10" spans="1:11">
      <c r="J10">
        <v>17.5</v>
      </c>
      <c r="K10" s="8">
        <f t="shared" si="0"/>
        <v>5.8790412304001949E-2</v>
      </c>
    </row>
    <row r="11" spans="1:11">
      <c r="J11">
        <v>18</v>
      </c>
      <c r="K11" s="8">
        <f t="shared" si="0"/>
        <v>6.557959365297561E-2</v>
      </c>
    </row>
    <row r="12" spans="1:11">
      <c r="J12">
        <v>18.5</v>
      </c>
      <c r="K12" s="8">
        <f t="shared" si="0"/>
        <v>7.2182746432311151E-2</v>
      </c>
    </row>
    <row r="13" spans="1:11">
      <c r="J13">
        <v>19</v>
      </c>
      <c r="K13" s="8">
        <f t="shared" si="0"/>
        <v>7.8609793979112053E-2</v>
      </c>
    </row>
    <row r="14" spans="1:11">
      <c r="J14">
        <v>19.5</v>
      </c>
      <c r="K14" s="8">
        <f t="shared" si="0"/>
        <v>8.4869886202297851E-2</v>
      </c>
    </row>
    <row r="15" spans="1:11">
      <c r="J15">
        <v>20</v>
      </c>
      <c r="K15" s="8">
        <f t="shared" si="0"/>
        <v>9.0971477926511723E-2</v>
      </c>
    </row>
    <row r="16" spans="1:11">
      <c r="J16">
        <v>20.5</v>
      </c>
      <c r="K16" s="8">
        <f t="shared" si="0"/>
        <v>9.6922397560791351E-2</v>
      </c>
    </row>
    <row r="17" spans="10:11">
      <c r="J17">
        <v>21</v>
      </c>
      <c r="K17" s="8">
        <f t="shared" si="0"/>
        <v>0.10272990749134492</v>
      </c>
    </row>
    <row r="18" spans="10:11">
      <c r="J18">
        <v>21.5</v>
      </c>
      <c r="K18" s="8">
        <f t="shared" si="0"/>
        <v>0.10840075736720167</v>
      </c>
    </row>
    <row r="19" spans="10:11">
      <c r="J19">
        <v>22</v>
      </c>
      <c r="K19" s="8">
        <f t="shared" si="0"/>
        <v>0.11394123125935418</v>
      </c>
    </row>
    <row r="20" spans="10:11">
      <c r="J20">
        <v>22.5</v>
      </c>
      <c r="K20" s="8">
        <f t="shared" si="0"/>
        <v>0.1193571895197002</v>
      </c>
    </row>
    <row r="21" spans="10:11">
      <c r="J21">
        <v>23</v>
      </c>
      <c r="K21" s="8">
        <f t="shared" si="0"/>
        <v>0.12465410603892502</v>
      </c>
    </row>
    <row r="22" spans="10:11">
      <c r="J22">
        <v>23.5</v>
      </c>
      <c r="K22" s="8">
        <f t="shared" si="0"/>
        <v>0.12983710149717731</v>
      </c>
    </row>
    <row r="23" spans="10:11">
      <c r="J23">
        <v>24</v>
      </c>
      <c r="K23" s="8">
        <f t="shared" si="0"/>
        <v>0.13491097311385492</v>
      </c>
    </row>
    <row r="24" spans="10:11">
      <c r="J24">
        <v>24.5</v>
      </c>
      <c r="K24" s="8">
        <f t="shared" si="0"/>
        <v>0.13988022132971423</v>
      </c>
    </row>
    <row r="25" spans="10:11">
      <c r="J25">
        <v>25</v>
      </c>
      <c r="K25" s="8">
        <f t="shared" si="0"/>
        <v>0.14474907379323632</v>
      </c>
    </row>
    <row r="26" spans="10:11">
      <c r="J26">
        <v>25.5</v>
      </c>
      <c r="K26" s="8">
        <f t="shared" si="0"/>
        <v>0.14952150697161559</v>
      </c>
    </row>
    <row r="27" spans="10:11">
      <c r="J27">
        <v>26</v>
      </c>
      <c r="K27" s="8">
        <f t="shared" si="0"/>
        <v>0.15420126566317716</v>
      </c>
    </row>
    <row r="28" spans="10:11">
      <c r="J28">
        <v>26.5</v>
      </c>
      <c r="K28" s="8">
        <f t="shared" si="0"/>
        <v>0.15879188065111449</v>
      </c>
    </row>
    <row r="29" spans="10:11">
      <c r="J29">
        <v>27</v>
      </c>
      <c r="K29" s="8">
        <f t="shared" si="0"/>
        <v>0.16329668470704328</v>
      </c>
    </row>
    <row r="30" spans="10:11">
      <c r="J30">
        <v>27.5</v>
      </c>
      <c r="K30" s="8">
        <f t="shared" si="0"/>
        <v>0.16771882712607866</v>
      </c>
    </row>
    <row r="31" spans="10:11">
      <c r="J31">
        <v>28</v>
      </c>
      <c r="K31" s="8">
        <f t="shared" si="0"/>
        <v>0.17206128695222411</v>
      </c>
    </row>
    <row r="32" spans="10:11">
      <c r="J32">
        <v>28.5</v>
      </c>
      <c r="K32" s="8">
        <f t="shared" si="0"/>
        <v>0.17632688503317973</v>
      </c>
    </row>
    <row r="33" spans="10:11">
      <c r="J33">
        <v>29</v>
      </c>
      <c r="K33" s="8">
        <f t="shared" si="0"/>
        <v>0.18051829502674022</v>
      </c>
    </row>
    <row r="34" spans="10:11">
      <c r="J34">
        <v>29.5</v>
      </c>
      <c r="K34" s="8">
        <f t="shared" si="0"/>
        <v>0.18463805346633155</v>
      </c>
    </row>
    <row r="35" spans="10:11">
      <c r="J35">
        <v>30</v>
      </c>
      <c r="K35" s="8">
        <f t="shared" si="0"/>
        <v>0.1886885689805794</v>
      </c>
    </row>
    <row r="36" spans="10:11">
      <c r="J36">
        <v>30.5</v>
      </c>
      <c r="K36" s="8">
        <f t="shared" si="0"/>
        <v>0.19267213075082112</v>
      </c>
    </row>
    <row r="37" spans="10:11">
      <c r="J37">
        <v>31</v>
      </c>
      <c r="K37" s="8">
        <f t="shared" si="0"/>
        <v>0.19659091628092018</v>
      </c>
    </row>
    <row r="38" spans="10:11">
      <c r="J38">
        <v>31.5</v>
      </c>
      <c r="K38" s="8">
        <f t="shared" si="0"/>
        <v>0.20044699854541248</v>
      </c>
    </row>
    <row r="39" spans="10:11">
      <c r="J39">
        <v>32</v>
      </c>
      <c r="K39" s="8">
        <f t="shared" si="0"/>
        <v>0.20424235257473411</v>
      </c>
    </row>
    <row r="40" spans="10:11">
      <c r="J40">
        <v>32.5</v>
      </c>
      <c r="K40" s="8">
        <f t="shared" si="0"/>
        <v>0.20797886152990175</v>
      </c>
    </row>
    <row r="41" spans="10:11">
      <c r="J41">
        <v>33</v>
      </c>
      <c r="K41" s="8">
        <f t="shared" si="0"/>
        <v>0.21165832231342174</v>
      </c>
    </row>
    <row r="42" spans="10:11">
      <c r="J42">
        <v>33.5</v>
      </c>
      <c r="K42" s="8">
        <f t="shared" si="0"/>
        <v>0.21528245075827601</v>
      </c>
    </row>
    <row r="43" spans="10:11">
      <c r="J43">
        <v>34</v>
      </c>
      <c r="K43" s="8">
        <f t="shared" si="0"/>
        <v>0.2188528864324949</v>
      </c>
    </row>
    <row r="44" spans="10:11">
      <c r="J44">
        <v>34.5</v>
      </c>
      <c r="K44" s="8">
        <f t="shared" si="0"/>
        <v>0.22237119709299269</v>
      </c>
    </row>
    <row r="45" spans="10:11">
      <c r="J45">
        <v>35</v>
      </c>
      <c r="K45" s="8">
        <f t="shared" si="0"/>
        <v>0.22583888281894859</v>
      </c>
    </row>
    <row r="46" spans="10:11">
      <c r="J46">
        <v>35.5</v>
      </c>
      <c r="K46" s="8">
        <f t="shared" si="0"/>
        <v>0.22925737985201011</v>
      </c>
    </row>
    <row r="47" spans="10:11">
      <c r="J47">
        <v>36</v>
      </c>
      <c r="K47" s="8">
        <f t="shared" si="0"/>
        <v>0.23262806416792248</v>
      </c>
    </row>
    <row r="48" spans="10:11">
      <c r="J48">
        <v>36.5</v>
      </c>
      <c r="K48" s="8">
        <f t="shared" si="0"/>
        <v>0.23595225480181548</v>
      </c>
    </row>
    <row r="49" spans="10:11">
      <c r="J49">
        <v>37</v>
      </c>
      <c r="K49" s="8">
        <f t="shared" si="0"/>
        <v>0.23923121694725802</v>
      </c>
    </row>
    <row r="50" spans="10:11">
      <c r="J50">
        <v>37.5</v>
      </c>
      <c r="K50" s="8">
        <f t="shared" si="0"/>
        <v>0.24246616484730399</v>
      </c>
    </row>
    <row r="51" spans="10:11">
      <c r="J51">
        <v>38</v>
      </c>
      <c r="K51" s="8">
        <f t="shared" si="0"/>
        <v>0.24565826449405892</v>
      </c>
    </row>
    <row r="52" spans="10:11">
      <c r="J52">
        <v>38.5</v>
      </c>
      <c r="K52" s="8">
        <f t="shared" si="0"/>
        <v>0.24880863615179105</v>
      </c>
    </row>
    <row r="53" spans="10:11">
      <c r="J53">
        <v>39</v>
      </c>
      <c r="K53" s="8">
        <f t="shared" si="0"/>
        <v>0.25191835671724472</v>
      </c>
    </row>
    <row r="54" spans="10:11">
      <c r="J54">
        <v>39.5</v>
      </c>
      <c r="K54" s="8">
        <f t="shared" si="0"/>
        <v>0.25498846192960534</v>
      </c>
    </row>
    <row r="55" spans="10:11">
      <c r="J55">
        <v>40</v>
      </c>
      <c r="K55" s="8">
        <f t="shared" si="0"/>
        <v>0.25801994844145859</v>
      </c>
    </row>
    <row r="56" spans="10:11">
      <c r="J56">
        <v>40.5</v>
      </c>
      <c r="K56" s="8">
        <f t="shared" si="0"/>
        <v>0.26101377576111084</v>
      </c>
    </row>
    <row r="57" spans="10:11">
      <c r="J57">
        <v>41</v>
      </c>
      <c r="K57" s="8">
        <f t="shared" si="0"/>
        <v>0.26397086807573822</v>
      </c>
    </row>
    <row r="58" spans="10:11">
      <c r="J58">
        <v>41.5</v>
      </c>
      <c r="K58" s="8">
        <f t="shared" si="0"/>
        <v>0.26689211596403317</v>
      </c>
    </row>
    <row r="59" spans="10:11">
      <c r="J59">
        <v>42</v>
      </c>
      <c r="K59" s="8">
        <f t="shared" si="0"/>
        <v>0.26977837800629179</v>
      </c>
    </row>
    <row r="60" spans="10:11">
      <c r="J60">
        <v>42.5</v>
      </c>
      <c r="K60" s="8">
        <f t="shared" si="0"/>
        <v>0.27263048229921949</v>
      </c>
    </row>
    <row r="61" spans="10:11">
      <c r="J61">
        <v>43</v>
      </c>
      <c r="K61" s="8">
        <f t="shared" si="0"/>
        <v>0.27544922788214854</v>
      </c>
    </row>
    <row r="62" spans="10:11">
      <c r="J62">
        <v>43.5</v>
      </c>
      <c r="K62" s="8">
        <f t="shared" si="0"/>
        <v>0.27823538608080778</v>
      </c>
    </row>
    <row r="63" spans="10:11">
      <c r="J63">
        <v>44</v>
      </c>
      <c r="K63" s="8">
        <f t="shared" si="0"/>
        <v>0.28098970177430083</v>
      </c>
    </row>
    <row r="64" spans="10:11">
      <c r="J64">
        <v>44.5</v>
      </c>
      <c r="K64" s="8">
        <f t="shared" si="0"/>
        <v>0.28371289459049887</v>
      </c>
    </row>
    <row r="65" spans="10:11">
      <c r="J65">
        <v>45</v>
      </c>
      <c r="K65" s="8">
        <f t="shared" si="0"/>
        <v>0.28640566003464696</v>
      </c>
    </row>
    <row r="66" spans="10:11">
      <c r="J66">
        <v>45.5</v>
      </c>
      <c r="K66" s="8">
        <f t="shared" si="0"/>
        <v>0.28906867055561403</v>
      </c>
    </row>
    <row r="67" spans="10:11">
      <c r="J67">
        <v>46</v>
      </c>
      <c r="K67" s="8">
        <f t="shared" ref="K67:K75" si="1">$H$3*LN(J67)+$H$4</f>
        <v>0.29170257655387188</v>
      </c>
    </row>
    <row r="68" spans="10:11">
      <c r="J68">
        <v>46.5</v>
      </c>
      <c r="K68" s="8">
        <f t="shared" si="1"/>
        <v>0.29430800733498774</v>
      </c>
    </row>
    <row r="69" spans="10:11">
      <c r="J69">
        <v>47</v>
      </c>
      <c r="K69" s="8">
        <f t="shared" si="1"/>
        <v>0.29688557201212407</v>
      </c>
    </row>
    <row r="70" spans="10:11">
      <c r="J70">
        <v>47.5</v>
      </c>
      <c r="K70" s="8">
        <f t="shared" si="1"/>
        <v>0.2994358603607834</v>
      </c>
    </row>
    <row r="71" spans="10:11">
      <c r="J71">
        <v>48</v>
      </c>
      <c r="K71" s="8">
        <f t="shared" si="1"/>
        <v>0.30195944362880178</v>
      </c>
    </row>
    <row r="72" spans="10:11">
      <c r="J72">
        <v>48.5</v>
      </c>
      <c r="K72" s="8">
        <f t="shared" si="1"/>
        <v>0.30445687530436838</v>
      </c>
    </row>
    <row r="73" spans="10:11">
      <c r="J73">
        <v>49</v>
      </c>
      <c r="K73" s="8">
        <f t="shared" si="1"/>
        <v>0.30692869184466098</v>
      </c>
    </row>
    <row r="74" spans="10:11">
      <c r="J74">
        <v>49.5</v>
      </c>
      <c r="K74" s="8">
        <f t="shared" si="1"/>
        <v>0.30937541336748942</v>
      </c>
    </row>
    <row r="75" spans="10:11">
      <c r="J75">
        <v>50</v>
      </c>
      <c r="K75" s="8">
        <f t="shared" si="1"/>
        <v>0.31179754430818318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90%</vt:lpstr>
      <vt:lpstr>99%</vt:lpstr>
    </vt:vector>
  </TitlesOfParts>
  <Company>IUT de Bordeaux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 ASKRI</dc:creator>
  <cp:lastModifiedBy>Marielle GOGNIAT CHANLON (mgogniat)</cp:lastModifiedBy>
  <dcterms:created xsi:type="dcterms:W3CDTF">2016-10-14T12:37:45Z</dcterms:created>
  <dcterms:modified xsi:type="dcterms:W3CDTF">2017-02-20T14:25:17Z</dcterms:modified>
</cp:coreProperties>
</file>