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98C01D5-3C86-4F8A-B513-05F4EC118AD6}" xr6:coauthVersionLast="47" xr6:coauthVersionMax="47" xr10:uidLastSave="{00000000-0000-0000-0000-000000000000}"/>
  <bookViews>
    <workbookView xWindow="2115" yWindow="2115" windowWidth="21600" windowHeight="11385" xr2:uid="{1ACC94AA-2A17-4F37-BD6C-C6B93D1778AC}"/>
  </bookViews>
  <sheets>
    <sheet name="EXERCÍCIO 1" sheetId="1" r:id="rId1"/>
    <sheet name="EXERCÍCIO 2" sheetId="3" r:id="rId2"/>
    <sheet name="EXERCÍCIO 3" sheetId="4" r:id="rId3"/>
    <sheet name="EXERCÍCIO 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D4" i="5"/>
  <c r="I4" i="5" s="1"/>
  <c r="E5" i="5"/>
  <c r="E6" i="5"/>
  <c r="E7" i="5"/>
  <c r="E8" i="5"/>
  <c r="I8" i="5" s="1"/>
  <c r="E9" i="5"/>
  <c r="E10" i="5"/>
  <c r="E11" i="5"/>
  <c r="E12" i="5"/>
  <c r="I12" i="5" s="1"/>
  <c r="E13" i="5"/>
  <c r="E14" i="5"/>
  <c r="E15" i="5"/>
  <c r="E16" i="5"/>
  <c r="I16" i="5" s="1"/>
  <c r="E4" i="5"/>
  <c r="D5" i="5"/>
  <c r="I5" i="5" s="1"/>
  <c r="D6" i="5"/>
  <c r="I6" i="5" s="1"/>
  <c r="D7" i="5"/>
  <c r="I7" i="5" s="1"/>
  <c r="D8" i="5"/>
  <c r="D9" i="5"/>
  <c r="I9" i="5" s="1"/>
  <c r="D10" i="5"/>
  <c r="I10" i="5" s="1"/>
  <c r="D11" i="5"/>
  <c r="I11" i="5" s="1"/>
  <c r="D12" i="5"/>
  <c r="D13" i="5"/>
  <c r="I13" i="5" s="1"/>
  <c r="D14" i="5"/>
  <c r="I14" i="5" s="1"/>
  <c r="D15" i="5"/>
  <c r="I15" i="5" s="1"/>
  <c r="D16" i="5"/>
  <c r="F18" i="4"/>
  <c r="G4" i="4" s="1"/>
  <c r="K13" i="3"/>
  <c r="K5" i="3"/>
  <c r="K6" i="3"/>
  <c r="K7" i="3"/>
  <c r="K8" i="3"/>
  <c r="K9" i="3"/>
  <c r="K10" i="3"/>
  <c r="K11" i="3"/>
  <c r="K12" i="3"/>
  <c r="K14" i="3"/>
  <c r="J6" i="3"/>
  <c r="J7" i="3"/>
  <c r="J8" i="3"/>
  <c r="J9" i="3"/>
  <c r="J10" i="3"/>
  <c r="J11" i="3"/>
  <c r="J12" i="3"/>
  <c r="J13" i="3"/>
  <c r="J14" i="3"/>
  <c r="J5" i="3"/>
  <c r="H10" i="3"/>
  <c r="H5" i="3"/>
  <c r="H6" i="3"/>
  <c r="H7" i="3"/>
  <c r="H8" i="3"/>
  <c r="H9" i="3"/>
  <c r="H11" i="3"/>
  <c r="H12" i="3"/>
  <c r="H13" i="3"/>
  <c r="H14" i="3"/>
  <c r="I6" i="3"/>
  <c r="I7" i="3"/>
  <c r="I8" i="3"/>
  <c r="I9" i="3"/>
  <c r="I10" i="3"/>
  <c r="I11" i="3"/>
  <c r="I12" i="3"/>
  <c r="I13" i="3"/>
  <c r="I14" i="3"/>
  <c r="I5" i="3"/>
  <c r="N7" i="3"/>
  <c r="N6" i="3"/>
  <c r="N5" i="3"/>
  <c r="N4" i="3"/>
  <c r="G5" i="3"/>
  <c r="G6" i="3"/>
  <c r="G7" i="3"/>
  <c r="G8" i="3"/>
  <c r="G9" i="3"/>
  <c r="G10" i="3"/>
  <c r="G11" i="3"/>
  <c r="G12" i="3"/>
  <c r="G13" i="3"/>
  <c r="G14" i="3"/>
  <c r="F6" i="3"/>
  <c r="F7" i="3"/>
  <c r="F8" i="3"/>
  <c r="F9" i="3"/>
  <c r="F10" i="3"/>
  <c r="F11" i="3"/>
  <c r="F12" i="3"/>
  <c r="F13" i="3"/>
  <c r="F14" i="3"/>
  <c r="F5" i="3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4" i="1"/>
  <c r="H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4" i="1"/>
  <c r="G4" i="1" s="1"/>
  <c r="I18" i="5" l="1"/>
  <c r="I17" i="5"/>
  <c r="H11" i="4"/>
  <c r="H10" i="4"/>
  <c r="H15" i="4"/>
  <c r="H7" i="4"/>
  <c r="H14" i="4"/>
  <c r="H6" i="4"/>
  <c r="H9" i="4"/>
  <c r="H5" i="4"/>
  <c r="H8" i="4"/>
  <c r="H4" i="4"/>
  <c r="H3" i="4"/>
  <c r="F13" i="4"/>
  <c r="H13" i="4" s="1"/>
  <c r="F12" i="4"/>
  <c r="H12" i="4" s="1"/>
  <c r="F11" i="4"/>
  <c r="F9" i="4"/>
  <c r="F8" i="4"/>
  <c r="F6" i="4"/>
  <c r="F5" i="4"/>
  <c r="F4" i="4"/>
  <c r="F3" i="4"/>
  <c r="F10" i="4"/>
  <c r="F7" i="4"/>
  <c r="F15" i="4"/>
  <c r="F14" i="4"/>
  <c r="G13" i="4"/>
  <c r="G12" i="4"/>
  <c r="G15" i="4"/>
  <c r="G11" i="4"/>
  <c r="G10" i="4"/>
  <c r="G9" i="4"/>
  <c r="G8" i="4"/>
  <c r="G7" i="4"/>
  <c r="G14" i="4"/>
  <c r="G6" i="4"/>
  <c r="G5" i="4"/>
  <c r="G3" i="4"/>
</calcChain>
</file>

<file path=xl/sharedStrings.xml><?xml version="1.0" encoding="utf-8"?>
<sst xmlns="http://schemas.openxmlformats.org/spreadsheetml/2006/main" count="115" uniqueCount="111">
  <si>
    <t>ALUNOS</t>
  </si>
  <si>
    <t>Nota1</t>
  </si>
  <si>
    <t>Nota2</t>
  </si>
  <si>
    <t>Média Art.</t>
  </si>
  <si>
    <t>Média Pond</t>
  </si>
  <si>
    <t>STATUS</t>
  </si>
  <si>
    <t>STATUS 2</t>
  </si>
  <si>
    <t>Jorge</t>
  </si>
  <si>
    <t>Gabriel</t>
  </si>
  <si>
    <t>Silvano</t>
  </si>
  <si>
    <t>Lucas</t>
  </si>
  <si>
    <t>Pedro</t>
  </si>
  <si>
    <t>Guilherme</t>
  </si>
  <si>
    <t>Samanta</t>
  </si>
  <si>
    <t>Nelson</t>
  </si>
  <si>
    <t>Babriela</t>
  </si>
  <si>
    <t>Oscar</t>
  </si>
  <si>
    <t>VENDEDOR</t>
  </si>
  <si>
    <t>META</t>
  </si>
  <si>
    <t>VENDAS</t>
  </si>
  <si>
    <t>COMISSÃO</t>
  </si>
  <si>
    <t>MENSAGEM</t>
  </si>
  <si>
    <t>BÔNUS</t>
  </si>
  <si>
    <t>PRÊMIO</t>
  </si>
  <si>
    <t>COMISSÃO 2</t>
  </si>
  <si>
    <t>COMISSÃO 3</t>
  </si>
  <si>
    <t>TOTAL</t>
  </si>
  <si>
    <t>Luís</t>
  </si>
  <si>
    <t>MÉDIA</t>
  </si>
  <si>
    <t xml:space="preserve">Gustavo </t>
  </si>
  <si>
    <t>MAIOR VENDA</t>
  </si>
  <si>
    <t>Roseli</t>
  </si>
  <si>
    <t>MENOR VENDA</t>
  </si>
  <si>
    <t>Amon</t>
  </si>
  <si>
    <t>Tatiane</t>
  </si>
  <si>
    <t>Tiago</t>
  </si>
  <si>
    <t>Carlos</t>
  </si>
  <si>
    <t>Obadias</t>
  </si>
  <si>
    <t>Luciana</t>
  </si>
  <si>
    <t>Cristina</t>
  </si>
  <si>
    <t>TABELA DE COMISSÃO</t>
  </si>
  <si>
    <t>Valor</t>
  </si>
  <si>
    <t>%</t>
  </si>
  <si>
    <t>CLIENTE</t>
  </si>
  <si>
    <t>NR. FISCAL</t>
  </si>
  <si>
    <t>VENCTO</t>
  </si>
  <si>
    <t>VALOR</t>
  </si>
  <si>
    <t>ATRASO</t>
  </si>
  <si>
    <t>SITUAÇÃO</t>
  </si>
  <si>
    <t>A PAGAR</t>
  </si>
  <si>
    <t>Magnun Informática S/A</t>
  </si>
  <si>
    <t>123-1</t>
  </si>
  <si>
    <t>M&amp;M Assosciados</t>
  </si>
  <si>
    <t>161-AD</t>
  </si>
  <si>
    <t>Imobiliária Pavão</t>
  </si>
  <si>
    <t>727/3</t>
  </si>
  <si>
    <t>Naútico Club Brasil</t>
  </si>
  <si>
    <t>IBM - Soluções</t>
  </si>
  <si>
    <t>99-LK</t>
  </si>
  <si>
    <t xml:space="preserve">Sesc - SP </t>
  </si>
  <si>
    <t>7171-1A</t>
  </si>
  <si>
    <t>Computec Informática</t>
  </si>
  <si>
    <t>929-M</t>
  </si>
  <si>
    <t>Obra SA</t>
  </si>
  <si>
    <t>YAY-12</t>
  </si>
  <si>
    <t>Metalúrgica Busche</t>
  </si>
  <si>
    <t>885-KK</t>
  </si>
  <si>
    <t>Avicola FG</t>
  </si>
  <si>
    <t>63-9</t>
  </si>
  <si>
    <t>Carrefuor</t>
  </si>
  <si>
    <t>672-3</t>
  </si>
  <si>
    <t>Lojas Brasileiras</t>
  </si>
  <si>
    <t>Dedine SA</t>
  </si>
  <si>
    <t>626-AP</t>
  </si>
  <si>
    <t>TABELA DE MULTAS</t>
  </si>
  <si>
    <t xml:space="preserve">Data de Hoje: </t>
  </si>
  <si>
    <t>DIAS</t>
  </si>
  <si>
    <t>Localidade</t>
  </si>
  <si>
    <t>Código da Agência</t>
  </si>
  <si>
    <t>Agência</t>
  </si>
  <si>
    <t>Taxa de Desconto</t>
  </si>
  <si>
    <t>Preço em Dolar U$</t>
  </si>
  <si>
    <t>Preço em Real</t>
  </si>
  <si>
    <t>Operadora de Voo</t>
  </si>
  <si>
    <t>Preço Final</t>
  </si>
  <si>
    <t>TABELA DE PREÇOS - VIAGENS INTERNACIONAIS</t>
  </si>
  <si>
    <t>Barcelona</t>
  </si>
  <si>
    <t>Buenos Aires</t>
  </si>
  <si>
    <t>Frankfurt</t>
  </si>
  <si>
    <t>Lisboa</t>
  </si>
  <si>
    <t>Londres/Milão</t>
  </si>
  <si>
    <t>Los Angeles</t>
  </si>
  <si>
    <t>Madri</t>
  </si>
  <si>
    <t>Miami</t>
  </si>
  <si>
    <t>Milão</t>
  </si>
  <si>
    <t>New York</t>
  </si>
  <si>
    <t>Paris/Frankfurt</t>
  </si>
  <si>
    <t>Paris/Londres</t>
  </si>
  <si>
    <t>Roma</t>
  </si>
  <si>
    <t>Valor do Dólar:</t>
  </si>
  <si>
    <t>Menor Preço:</t>
  </si>
  <si>
    <t>Maior Preço:</t>
  </si>
  <si>
    <t>Desconto</t>
  </si>
  <si>
    <t>S.O.S  Turismo</t>
  </si>
  <si>
    <t>International</t>
  </si>
  <si>
    <t>Viaja Brasil</t>
  </si>
  <si>
    <t>Vasp</t>
  </si>
  <si>
    <t>Air Lines</t>
  </si>
  <si>
    <t>Varig</t>
  </si>
  <si>
    <t>TABELA DE AGÊNCIAS</t>
  </si>
  <si>
    <t>MÉDIA DOS ALUNOS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</si>
</sst>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545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A6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3BDFF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6">
    <xf numFmtId="0" fontId="0" fillId="0" borderId="0" xfId="0"/>
    <xf numFmtId="0" fontId="0" fillId="0" borderId="2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6" borderId="2" xfId="0" applyFill="1" applyBorder="1" applyAlignment="1">
      <alignment horizontal="left"/>
    </xf>
    <xf numFmtId="0" fontId="0" fillId="16" borderId="2" xfId="0" applyFill="1" applyBorder="1"/>
    <xf numFmtId="0" fontId="0" fillId="21" borderId="2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165" fontId="0" fillId="17" borderId="2" xfId="0" applyNumberFormat="1" applyFill="1" applyBorder="1" applyAlignment="1">
      <alignment horizontal="center"/>
    </xf>
    <xf numFmtId="165" fontId="0" fillId="18" borderId="2" xfId="0" applyNumberFormat="1" applyFill="1" applyBorder="1" applyAlignment="1">
      <alignment horizontal="center"/>
    </xf>
    <xf numFmtId="165" fontId="0" fillId="19" borderId="2" xfId="0" applyNumberFormat="1" applyFill="1" applyBorder="1" applyAlignment="1">
      <alignment horizontal="center"/>
    </xf>
    <xf numFmtId="164" fontId="0" fillId="20" borderId="2" xfId="1" applyFont="1" applyFill="1" applyBorder="1" applyAlignment="1">
      <alignment horizontal="center"/>
    </xf>
    <xf numFmtId="164" fontId="0" fillId="23" borderId="2" xfId="1" applyFont="1" applyFill="1" applyBorder="1" applyAlignment="1">
      <alignment horizontal="center"/>
    </xf>
    <xf numFmtId="164" fontId="0" fillId="20" borderId="2" xfId="1" applyFont="1" applyFill="1" applyBorder="1"/>
    <xf numFmtId="0" fontId="5" fillId="15" borderId="2" xfId="0" applyFont="1" applyFill="1" applyBorder="1"/>
    <xf numFmtId="0" fontId="7" fillId="10" borderId="0" xfId="0" applyFont="1" applyFill="1"/>
    <xf numFmtId="0" fontId="0" fillId="25" borderId="3" xfId="0" applyFill="1" applyBorder="1"/>
    <xf numFmtId="9" fontId="0" fillId="25" borderId="3" xfId="0" applyNumberFormat="1" applyFill="1" applyBorder="1"/>
    <xf numFmtId="0" fontId="0" fillId="26" borderId="3" xfId="0" applyFill="1" applyBorder="1" applyAlignment="1">
      <alignment horizontal="center"/>
    </xf>
    <xf numFmtId="0" fontId="7" fillId="24" borderId="5" xfId="0" applyFont="1" applyFill="1" applyBorder="1" applyAlignment="1">
      <alignment horizontal="center"/>
    </xf>
    <xf numFmtId="164" fontId="7" fillId="9" borderId="5" xfId="1" applyFont="1" applyFill="1" applyBorder="1"/>
    <xf numFmtId="0" fontId="0" fillId="27" borderId="3" xfId="0" applyFill="1" applyBorder="1" applyAlignment="1">
      <alignment horizontal="center"/>
    </xf>
    <xf numFmtId="165" fontId="0" fillId="25" borderId="3" xfId="0" applyNumberFormat="1" applyFill="1" applyBorder="1" applyAlignment="1">
      <alignment horizontal="center"/>
    </xf>
    <xf numFmtId="165" fontId="0" fillId="28" borderId="3" xfId="0" applyNumberForma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29" borderId="3" xfId="0" applyFill="1" applyBorder="1" applyAlignment="1">
      <alignment horizontal="center"/>
    </xf>
    <xf numFmtId="0" fontId="0" fillId="30" borderId="3" xfId="0" applyFill="1" applyBorder="1" applyAlignment="1">
      <alignment horizontal="center"/>
    </xf>
    <xf numFmtId="0" fontId="0" fillId="19" borderId="3" xfId="0" applyFill="1" applyBorder="1" applyAlignment="1">
      <alignment horizontal="left"/>
    </xf>
    <xf numFmtId="0" fontId="0" fillId="31" borderId="3" xfId="0" applyFill="1" applyBorder="1" applyAlignment="1">
      <alignment horizontal="center"/>
    </xf>
    <xf numFmtId="14" fontId="0" fillId="17" borderId="3" xfId="0" applyNumberFormat="1" applyFill="1" applyBorder="1" applyAlignment="1">
      <alignment horizontal="center"/>
    </xf>
    <xf numFmtId="165" fontId="0" fillId="20" borderId="3" xfId="0" applyNumberFormat="1" applyFill="1" applyBorder="1"/>
    <xf numFmtId="0" fontId="0" fillId="32" borderId="3" xfId="0" applyFill="1" applyBorder="1"/>
    <xf numFmtId="0" fontId="0" fillId="33" borderId="3" xfId="0" applyFill="1" applyBorder="1"/>
    <xf numFmtId="0" fontId="0" fillId="24" borderId="3" xfId="0" applyFill="1" applyBorder="1" applyAlignment="1">
      <alignment horizontal="center"/>
    </xf>
    <xf numFmtId="0" fontId="0" fillId="9" borderId="3" xfId="0" applyFill="1" applyBorder="1"/>
    <xf numFmtId="0" fontId="0" fillId="34" borderId="3" xfId="0" applyFill="1" applyBorder="1" applyAlignment="1">
      <alignment horizontal="center"/>
    </xf>
    <xf numFmtId="9" fontId="0" fillId="13" borderId="3" xfId="0" applyNumberFormat="1" applyFill="1" applyBorder="1" applyAlignment="1">
      <alignment horizontal="center"/>
    </xf>
    <xf numFmtId="0" fontId="0" fillId="34" borderId="0" xfId="0" applyFill="1"/>
    <xf numFmtId="0" fontId="0" fillId="34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0" fontId="0" fillId="13" borderId="9" xfId="0" applyFill="1" applyBorder="1"/>
    <xf numFmtId="0" fontId="0" fillId="13" borderId="6" xfId="0" applyFill="1" applyBorder="1"/>
    <xf numFmtId="0" fontId="0" fillId="13" borderId="10" xfId="0" applyFill="1" applyBorder="1"/>
    <xf numFmtId="0" fontId="0" fillId="34" borderId="7" xfId="0" applyFill="1" applyBorder="1"/>
    <xf numFmtId="0" fontId="0" fillId="34" borderId="9" xfId="0" applyFill="1" applyBorder="1"/>
    <xf numFmtId="0" fontId="0" fillId="34" borderId="14" xfId="0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13" borderId="14" xfId="0" applyFill="1" applyBorder="1" applyAlignment="1">
      <alignment horizontal="center" vertical="center"/>
    </xf>
    <xf numFmtId="10" fontId="0" fillId="13" borderId="15" xfId="0" applyNumberForma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10" fontId="0" fillId="13" borderId="18" xfId="0" applyNumberFormat="1" applyFill="1" applyBorder="1" applyAlignment="1">
      <alignment horizontal="center" vertical="center"/>
    </xf>
    <xf numFmtId="0" fontId="0" fillId="13" borderId="14" xfId="0" applyFill="1" applyBorder="1" applyAlignment="1">
      <alignment vertical="center"/>
    </xf>
    <xf numFmtId="0" fontId="0" fillId="13" borderId="20" xfId="0" applyFill="1" applyBorder="1"/>
    <xf numFmtId="0" fontId="0" fillId="13" borderId="21" xfId="0" applyFill="1" applyBorder="1"/>
    <xf numFmtId="0" fontId="0" fillId="13" borderId="22" xfId="0" applyFill="1" applyBorder="1"/>
    <xf numFmtId="0" fontId="0" fillId="34" borderId="22" xfId="0" applyFill="1" applyBorder="1"/>
    <xf numFmtId="165" fontId="0" fillId="13" borderId="2" xfId="0" applyNumberFormat="1" applyFill="1" applyBorder="1" applyAlignment="1">
      <alignment horizontal="center"/>
    </xf>
    <xf numFmtId="9" fontId="0" fillId="13" borderId="2" xfId="2" applyFont="1" applyFill="1" applyBorder="1" applyAlignment="1">
      <alignment horizontal="center"/>
    </xf>
    <xf numFmtId="166" fontId="0" fillId="13" borderId="2" xfId="0" applyNumberFormat="1" applyFill="1" applyBorder="1" applyAlignment="1">
      <alignment horizontal="center"/>
    </xf>
    <xf numFmtId="166" fontId="0" fillId="13" borderId="8" xfId="0" applyNumberFormat="1" applyFill="1" applyBorder="1" applyAlignment="1">
      <alignment horizontal="center"/>
    </xf>
    <xf numFmtId="165" fontId="0" fillId="13" borderId="15" xfId="0" applyNumberFormat="1" applyFill="1" applyBorder="1" applyAlignment="1">
      <alignment horizontal="center"/>
    </xf>
    <xf numFmtId="165" fontId="0" fillId="34" borderId="15" xfId="0" applyNumberFormat="1" applyFill="1" applyBorder="1"/>
    <xf numFmtId="165" fontId="0" fillId="34" borderId="18" xfId="0" applyNumberFormat="1" applyFill="1" applyBorder="1"/>
    <xf numFmtId="0" fontId="3" fillId="10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11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/>
    </xf>
    <xf numFmtId="0" fontId="0" fillId="34" borderId="8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1" borderId="2" xfId="0" applyFill="1" applyBorder="1"/>
    <xf numFmtId="14" fontId="0" fillId="31" borderId="2" xfId="0" applyNumberFormat="1" applyFill="1" applyBorder="1"/>
  </cellXfs>
  <cellStyles count="3">
    <cellStyle name="Moeda" xfId="1" builtinId="4"/>
    <cellStyle name="Normal" xfId="0" builtinId="0"/>
    <cellStyle name="Porcentagem" xfId="2" builtinId="5"/>
  </cellStyles>
  <dxfs count="20">
    <dxf>
      <font>
        <color theme="1"/>
      </font>
      <fill>
        <patternFill patternType="solid">
          <bgColor rgb="FFFF5457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3BDFF"/>
      <color rgb="FFBA61FF"/>
      <color rgb="FFFF54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f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12</xdr:row>
      <xdr:rowOff>114300</xdr:rowOff>
    </xdr:from>
    <xdr:to>
      <xdr:col>12</xdr:col>
      <xdr:colOff>504825</xdr:colOff>
      <xdr:row>14</xdr:row>
      <xdr:rowOff>180975</xdr:rowOff>
    </xdr:to>
    <xdr:pic>
      <xdr:nvPicPr>
        <xdr:cNvPr id="2" name="Imagem 1" descr="Que Meme De Gato Seria Você | Quizur">
          <a:extLst>
            <a:ext uri="{FF2B5EF4-FFF2-40B4-BE49-F238E27FC236}">
              <a16:creationId xmlns:a16="http://schemas.microsoft.com/office/drawing/2014/main" id="{DDC22AAF-CEE1-45C3-9A60-2C3547357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2400300"/>
          <a:ext cx="4667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380999</xdr:colOff>
      <xdr:row>0</xdr:row>
      <xdr:rowOff>177800</xdr:rowOff>
    </xdr:from>
    <xdr:to>
      <xdr:col>17</xdr:col>
      <xdr:colOff>8762</xdr:colOff>
      <xdr:row>18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A42FD9-4C86-4FEF-B524-9B77BC5AF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9149" y="177800"/>
          <a:ext cx="4504563" cy="357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461-23EB-451E-9827-A45788090A1E}">
  <dimension ref="B2:H13"/>
  <sheetViews>
    <sheetView tabSelected="1" workbookViewId="0">
      <selection activeCell="M7" sqref="M7"/>
    </sheetView>
  </sheetViews>
  <sheetFormatPr defaultRowHeight="15" x14ac:dyDescent="0.25"/>
  <cols>
    <col min="1" max="1" width="7.85546875" customWidth="1"/>
    <col min="2" max="2" width="12" customWidth="1"/>
    <col min="4" max="4" width="11.5703125" customWidth="1"/>
    <col min="5" max="5" width="13.5703125" customWidth="1"/>
    <col min="6" max="6" width="14.7109375" customWidth="1"/>
    <col min="7" max="7" width="14.28515625" customWidth="1"/>
    <col min="8" max="8" width="26.7109375" customWidth="1"/>
  </cols>
  <sheetData>
    <row r="2" spans="2:8" ht="21" x14ac:dyDescent="0.35">
      <c r="C2" s="83" t="s">
        <v>110</v>
      </c>
      <c r="D2" s="83"/>
      <c r="E2" s="83"/>
      <c r="F2" s="83"/>
      <c r="G2" s="83"/>
    </row>
    <row r="3" spans="2:8" ht="15.75" x14ac:dyDescent="0.25">
      <c r="B3" s="3" t="s">
        <v>0</v>
      </c>
      <c r="C3" s="4" t="s">
        <v>1</v>
      </c>
      <c r="D3" s="4" t="s">
        <v>2</v>
      </c>
      <c r="E3" s="5" t="s">
        <v>3</v>
      </c>
      <c r="F3" s="6" t="s">
        <v>4</v>
      </c>
      <c r="G3" s="7" t="s">
        <v>5</v>
      </c>
      <c r="H3" s="1" t="s">
        <v>6</v>
      </c>
    </row>
    <row r="4" spans="2:8" ht="15.75" x14ac:dyDescent="0.25">
      <c r="B4" s="11" t="s">
        <v>7</v>
      </c>
      <c r="C4" s="8">
        <v>10</v>
      </c>
      <c r="D4" s="8">
        <v>10</v>
      </c>
      <c r="E4" s="9">
        <f>(C4+D4)/2</f>
        <v>10</v>
      </c>
      <c r="F4" s="10">
        <f>(C4*4+D4*6)/10</f>
        <v>10</v>
      </c>
      <c r="G4" s="8" t="str">
        <f t="shared" ref="G4:G13" si="0">IF(E4&gt;=6,"Aprovado","Reprovado")</f>
        <v>Aprovado</v>
      </c>
      <c r="H4" s="1" t="str">
        <f>IF(F4&lt;6,"REPROVADO", IF(F4&lt;9, "APROVADO", "APROVADO COM LOUVOR"))</f>
        <v>APROVADO COM LOUVOR</v>
      </c>
    </row>
    <row r="5" spans="2:8" ht="15.75" x14ac:dyDescent="0.25">
      <c r="B5" s="11" t="s">
        <v>8</v>
      </c>
      <c r="C5" s="8">
        <v>4.2</v>
      </c>
      <c r="D5" s="8">
        <v>9.1</v>
      </c>
      <c r="E5" s="9">
        <f t="shared" ref="E5:E13" si="1">(C5+D5)/2</f>
        <v>6.65</v>
      </c>
      <c r="F5" s="10">
        <f t="shared" ref="F5:F13" si="2">(C5*4+D5*6)/10</f>
        <v>7.1399999999999988</v>
      </c>
      <c r="G5" s="8" t="str">
        <f t="shared" si="0"/>
        <v>Aprovado</v>
      </c>
      <c r="H5" s="1" t="str">
        <f>IF(F5&lt;6,"REPROVADO", IF(F5&lt;9, "APROVADO", "APROVADO COM LOUVOR"))</f>
        <v>APROVADO</v>
      </c>
    </row>
    <row r="6" spans="2:8" ht="15.75" x14ac:dyDescent="0.25">
      <c r="B6" s="11" t="s">
        <v>9</v>
      </c>
      <c r="C6" s="8">
        <v>3.3</v>
      </c>
      <c r="D6" s="8">
        <v>4.9000000000000004</v>
      </c>
      <c r="E6" s="9">
        <f t="shared" si="1"/>
        <v>4.0999999999999996</v>
      </c>
      <c r="F6" s="10">
        <f t="shared" si="2"/>
        <v>4.26</v>
      </c>
      <c r="G6" s="8" t="str">
        <f t="shared" si="0"/>
        <v>Reprovado</v>
      </c>
      <c r="H6" s="1" t="str">
        <f t="shared" ref="H6:H13" si="3">IF(F6&lt;6,"REPROVADO", IF(F6&lt;9, "APROVADO", "APROVADO COM LOUVOR"))</f>
        <v>REPROVADO</v>
      </c>
    </row>
    <row r="7" spans="2:8" ht="15.75" x14ac:dyDescent="0.25">
      <c r="B7" s="11" t="s">
        <v>10</v>
      </c>
      <c r="C7" s="8">
        <v>8.6</v>
      </c>
      <c r="D7" s="8">
        <v>5.4</v>
      </c>
      <c r="E7" s="9">
        <f t="shared" si="1"/>
        <v>7</v>
      </c>
      <c r="F7" s="10">
        <f t="shared" si="2"/>
        <v>6.6800000000000015</v>
      </c>
      <c r="G7" s="8" t="str">
        <f t="shared" si="0"/>
        <v>Aprovado</v>
      </c>
      <c r="H7" s="1" t="str">
        <f t="shared" si="3"/>
        <v>APROVADO</v>
      </c>
    </row>
    <row r="8" spans="2:8" ht="15.75" x14ac:dyDescent="0.25">
      <c r="B8" s="11" t="s">
        <v>11</v>
      </c>
      <c r="C8" s="8">
        <v>7.5</v>
      </c>
      <c r="D8" s="8">
        <v>8</v>
      </c>
      <c r="E8" s="9">
        <f t="shared" si="1"/>
        <v>7.75</v>
      </c>
      <c r="F8" s="10">
        <f t="shared" si="2"/>
        <v>7.8</v>
      </c>
      <c r="G8" s="8" t="str">
        <f t="shared" si="0"/>
        <v>Aprovado</v>
      </c>
      <c r="H8" s="1" t="str">
        <f t="shared" si="3"/>
        <v>APROVADO</v>
      </c>
    </row>
    <row r="9" spans="2:8" ht="15.75" x14ac:dyDescent="0.25">
      <c r="B9" s="11" t="s">
        <v>12</v>
      </c>
      <c r="C9" s="8">
        <v>3.5</v>
      </c>
      <c r="D9" s="8">
        <v>1.5</v>
      </c>
      <c r="E9" s="9">
        <f t="shared" si="1"/>
        <v>2.5</v>
      </c>
      <c r="F9" s="10">
        <f t="shared" si="2"/>
        <v>2.2999999999999998</v>
      </c>
      <c r="G9" s="8" t="str">
        <f t="shared" si="0"/>
        <v>Reprovado</v>
      </c>
      <c r="H9" s="1" t="str">
        <f t="shared" si="3"/>
        <v>REPROVADO</v>
      </c>
    </row>
    <row r="10" spans="2:8" ht="15.75" x14ac:dyDescent="0.25">
      <c r="B10" s="11" t="s">
        <v>13</v>
      </c>
      <c r="C10" s="8">
        <v>8.4</v>
      </c>
      <c r="D10" s="8">
        <v>5.9</v>
      </c>
      <c r="E10" s="9">
        <f t="shared" si="1"/>
        <v>7.15</v>
      </c>
      <c r="F10" s="10">
        <f t="shared" si="2"/>
        <v>6.9</v>
      </c>
      <c r="G10" s="8" t="str">
        <f t="shared" si="0"/>
        <v>Aprovado</v>
      </c>
      <c r="H10" s="1" t="str">
        <f t="shared" si="3"/>
        <v>APROVADO</v>
      </c>
    </row>
    <row r="11" spans="2:8" ht="15.75" x14ac:dyDescent="0.25">
      <c r="B11" s="11" t="s">
        <v>14</v>
      </c>
      <c r="C11" s="8">
        <v>6</v>
      </c>
      <c r="D11" s="8">
        <v>8.8000000000000007</v>
      </c>
      <c r="E11" s="9">
        <f t="shared" si="1"/>
        <v>7.4</v>
      </c>
      <c r="F11" s="10">
        <f t="shared" si="2"/>
        <v>7.6800000000000015</v>
      </c>
      <c r="G11" s="8" t="str">
        <f t="shared" si="0"/>
        <v>Aprovado</v>
      </c>
      <c r="H11" s="1" t="str">
        <f t="shared" si="3"/>
        <v>APROVADO</v>
      </c>
    </row>
    <row r="12" spans="2:8" ht="15.75" x14ac:dyDescent="0.25">
      <c r="B12" s="11" t="s">
        <v>15</v>
      </c>
      <c r="C12" s="8">
        <v>1.5</v>
      </c>
      <c r="D12" s="8">
        <v>0</v>
      </c>
      <c r="E12" s="9">
        <f t="shared" si="1"/>
        <v>0.75</v>
      </c>
      <c r="F12" s="10">
        <f t="shared" si="2"/>
        <v>0.6</v>
      </c>
      <c r="G12" s="8" t="str">
        <f t="shared" si="0"/>
        <v>Reprovado</v>
      </c>
      <c r="H12" s="1" t="str">
        <f t="shared" si="3"/>
        <v>REPROVADO</v>
      </c>
    </row>
    <row r="13" spans="2:8" ht="15.75" x14ac:dyDescent="0.25">
      <c r="B13" s="11" t="s">
        <v>16</v>
      </c>
      <c r="C13" s="8">
        <v>4</v>
      </c>
      <c r="D13" s="8">
        <v>10</v>
      </c>
      <c r="E13" s="9">
        <f t="shared" si="1"/>
        <v>7</v>
      </c>
      <c r="F13" s="10">
        <f t="shared" si="2"/>
        <v>7.6</v>
      </c>
      <c r="G13" s="8" t="str">
        <f t="shared" si="0"/>
        <v>Aprovado</v>
      </c>
      <c r="H13" s="1" t="str">
        <f t="shared" si="3"/>
        <v>APROVADO</v>
      </c>
    </row>
  </sheetData>
  <mergeCells count="1">
    <mergeCell ref="C2:G2"/>
  </mergeCells>
  <conditionalFormatting sqref="G4:G13">
    <cfRule type="cellIs" dxfId="19" priority="6" operator="equal">
      <formula>"Reprovado"</formula>
    </cfRule>
    <cfRule type="cellIs" dxfId="18" priority="7" operator="equal">
      <formula>"Aprovado"</formula>
    </cfRule>
    <cfRule type="cellIs" dxfId="17" priority="8" operator="lessThan">
      <formula>6</formula>
    </cfRule>
    <cfRule type="cellIs" dxfId="16" priority="9" operator="greaterThan">
      <formula>6</formula>
    </cfRule>
    <cfRule type="aboveAverage" dxfId="15" priority="10"/>
    <cfRule type="colorScale" priority="11">
      <colorScale>
        <cfvo type="min"/>
        <cfvo type="max"/>
        <color rgb="FFFF7128"/>
        <color rgb="FFFFEF9C"/>
      </colorScale>
    </cfRule>
  </conditionalFormatting>
  <conditionalFormatting sqref="H4">
    <cfRule type="cellIs" dxfId="14" priority="1" operator="equal">
      <formula>"APROVADO COM LOUVOR"</formula>
    </cfRule>
  </conditionalFormatting>
  <conditionalFormatting sqref="H4:H13">
    <cfRule type="cellIs" dxfId="13" priority="2" operator="equal">
      <formula>"APROVADO"</formula>
    </cfRule>
    <cfRule type="cellIs" dxfId="12" priority="3" operator="equal">
      <formula>"APROVADO"</formula>
    </cfRule>
    <cfRule type="cellIs" dxfId="11" priority="4" operator="equal">
      <formula>"REPROVADO"</formula>
    </cfRule>
    <cfRule type="cellIs" dxfId="10" priority="5" operator="equal">
      <formula>"APROVADO COM LOUVOR"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BACF-7A76-4C1C-9F78-2966203FE927}">
  <dimension ref="A1:Z39"/>
  <sheetViews>
    <sheetView topLeftCell="A4" workbookViewId="0">
      <selection activeCell="F21" sqref="F21"/>
    </sheetView>
  </sheetViews>
  <sheetFormatPr defaultRowHeight="15" x14ac:dyDescent="0.25"/>
  <cols>
    <col min="1" max="1" width="8.5703125" customWidth="1"/>
    <col min="2" max="2" width="4" customWidth="1"/>
    <col min="3" max="3" width="11.140625" customWidth="1"/>
    <col min="4" max="5" width="12.140625" bestFit="1" customWidth="1"/>
    <col min="6" max="6" width="14.5703125" customWidth="1"/>
    <col min="7" max="7" width="36.28515625" customWidth="1"/>
    <col min="8" max="8" width="11.7109375" customWidth="1"/>
    <col min="9" max="9" width="14.140625" customWidth="1"/>
    <col min="10" max="10" width="14.42578125" customWidth="1"/>
    <col min="11" max="11" width="16.42578125" customWidth="1"/>
    <col min="12" max="12" width="3.5703125" customWidth="1"/>
    <col min="13" max="13" width="16.28515625" customWidth="1"/>
    <col min="14" max="14" width="13.28515625" bestFit="1" customWidth="1"/>
  </cols>
  <sheetData>
    <row r="1" spans="1:26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x14ac:dyDescent="0.25">
      <c r="A4" s="22"/>
      <c r="B4" s="22"/>
      <c r="C4" s="12" t="s">
        <v>17</v>
      </c>
      <c r="D4" s="13" t="s">
        <v>18</v>
      </c>
      <c r="E4" s="2" t="s">
        <v>19</v>
      </c>
      <c r="F4" s="14" t="s">
        <v>20</v>
      </c>
      <c r="G4" s="15" t="s">
        <v>21</v>
      </c>
      <c r="H4" s="18" t="s">
        <v>22</v>
      </c>
      <c r="I4" s="19" t="s">
        <v>23</v>
      </c>
      <c r="J4" s="35" t="s">
        <v>24</v>
      </c>
      <c r="K4" s="37" t="s">
        <v>25</v>
      </c>
      <c r="L4" s="22"/>
      <c r="M4" s="30" t="s">
        <v>26</v>
      </c>
      <c r="N4" s="29">
        <f>SUM(E5:E14)</f>
        <v>23159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x14ac:dyDescent="0.25">
      <c r="A5" s="22"/>
      <c r="B5" s="22"/>
      <c r="C5" s="16" t="s">
        <v>27</v>
      </c>
      <c r="D5" s="24">
        <v>1100</v>
      </c>
      <c r="E5" s="25">
        <v>900</v>
      </c>
      <c r="F5" s="26">
        <f>IF(E5&gt;=D5/2,0.2*E5,0.1*E5)</f>
        <v>180</v>
      </c>
      <c r="G5" s="20" t="str">
        <f t="shared" ref="G5:G14" si="0">IF(E5=D5,"PARABÉNS VOCÊ ATINGIU A META", IF(E5&lt;D5, "VOCÊ NÃO ATINGIU A META", "PARABÉNS! VOCÊ SUPEROU A META!"))</f>
        <v>VOCÊ NÃO ATINGIU A META</v>
      </c>
      <c r="H5" s="27" t="str">
        <f t="shared" ref="H5:H14" si="1">IF(E5&gt;=D5, (SUM($E$5:$E$14)/10) * 0.07 + 0.05 * E5, "SEM BÔNUS")</f>
        <v>SEM BÔNUS</v>
      </c>
      <c r="I5" s="28" t="str">
        <f t="shared" ref="I5:I14" si="2">IF(AND(SUM($E$5:$E$14)&gt;10000, E5&gt;=D5), 0.05 * E5 + 0.5 * 1412, "SEM PRÊMIO")</f>
        <v>SEM PRÊMIO</v>
      </c>
      <c r="J5" s="36">
        <f>IF(E5&gt;=2000,E5 * 15%, IF(E5&gt;=1000,E5 * 10%, IF(E5 &gt;= 500, E5 * 5%, "SEM COMISSÃO")))</f>
        <v>45</v>
      </c>
      <c r="K5" s="38">
        <f>IF(E5&lt;500,"Sem Comissão",VLOOKUP(E5,$I$22:$J$25,2)*E5)</f>
        <v>45</v>
      </c>
      <c r="L5" s="22"/>
      <c r="M5" s="30" t="s">
        <v>28</v>
      </c>
      <c r="N5" s="29">
        <f>SUM(E5:E14)/10</f>
        <v>2315.9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x14ac:dyDescent="0.25">
      <c r="A6" s="22"/>
      <c r="B6" s="22"/>
      <c r="C6" s="17" t="s">
        <v>29</v>
      </c>
      <c r="D6" s="24">
        <v>2700</v>
      </c>
      <c r="E6" s="25">
        <v>1718</v>
      </c>
      <c r="F6" s="26">
        <f t="shared" ref="F6:F14" si="3">IF(E6&gt;=D6/2,0.2*E6,0.1*E6)</f>
        <v>343.6</v>
      </c>
      <c r="G6" s="20" t="str">
        <f t="shared" si="0"/>
        <v>VOCÊ NÃO ATINGIU A META</v>
      </c>
      <c r="H6" s="27" t="str">
        <f t="shared" si="1"/>
        <v>SEM BÔNUS</v>
      </c>
      <c r="I6" s="28" t="str">
        <f t="shared" si="2"/>
        <v>SEM PRÊMIO</v>
      </c>
      <c r="J6" s="36">
        <f t="shared" ref="J6:J14" si="4">IF(E6&gt;=2000,E6 * 15%, IF(E6&gt;=1000,E6 * 10%, IF(E6 &gt;= 500, E6 * 5%, "SEM COMISSÃO")))</f>
        <v>171.8</v>
      </c>
      <c r="K6" s="38">
        <f t="shared" ref="K6:K14" si="5">IF(E6&lt;500,"Sem Comissão",VLOOKUP(E6,$I$22:$J$25,2)*E6)</f>
        <v>171.8</v>
      </c>
      <c r="L6" s="22"/>
      <c r="M6" s="30" t="s">
        <v>30</v>
      </c>
      <c r="N6" s="29">
        <f>MAX(E5:E14)</f>
        <v>5442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x14ac:dyDescent="0.25">
      <c r="A7" s="22"/>
      <c r="B7" s="22"/>
      <c r="C7" s="17" t="s">
        <v>31</v>
      </c>
      <c r="D7" s="24">
        <v>1000</v>
      </c>
      <c r="E7" s="25">
        <v>5442</v>
      </c>
      <c r="F7" s="26">
        <f t="shared" si="3"/>
        <v>1088.4000000000001</v>
      </c>
      <c r="G7" s="20" t="str">
        <f t="shared" si="0"/>
        <v>PARABÉNS! VOCÊ SUPEROU A META!</v>
      </c>
      <c r="H7" s="27">
        <f t="shared" si="1"/>
        <v>434.21300000000008</v>
      </c>
      <c r="I7" s="28">
        <f t="shared" si="2"/>
        <v>978.1</v>
      </c>
      <c r="J7" s="36">
        <f t="shared" si="4"/>
        <v>816.3</v>
      </c>
      <c r="K7" s="38">
        <f t="shared" si="5"/>
        <v>816.3</v>
      </c>
      <c r="L7" s="22"/>
      <c r="M7" s="30" t="s">
        <v>32</v>
      </c>
      <c r="N7" s="29">
        <f>MIN(E5:E14)</f>
        <v>400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x14ac:dyDescent="0.25">
      <c r="A8" s="22"/>
      <c r="B8" s="22"/>
      <c r="C8" s="17" t="s">
        <v>33</v>
      </c>
      <c r="D8" s="24">
        <v>3000</v>
      </c>
      <c r="E8" s="25">
        <v>4783</v>
      </c>
      <c r="F8" s="26">
        <f t="shared" si="3"/>
        <v>956.6</v>
      </c>
      <c r="G8" s="20" t="str">
        <f t="shared" si="0"/>
        <v>PARABÉNS! VOCÊ SUPEROU A META!</v>
      </c>
      <c r="H8" s="27">
        <f t="shared" si="1"/>
        <v>401.26300000000003</v>
      </c>
      <c r="I8" s="28">
        <f t="shared" si="2"/>
        <v>945.15</v>
      </c>
      <c r="J8" s="36">
        <f t="shared" si="4"/>
        <v>717.44999999999993</v>
      </c>
      <c r="K8" s="38">
        <f t="shared" si="5"/>
        <v>717.44999999999993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x14ac:dyDescent="0.25">
      <c r="A9" s="22"/>
      <c r="B9" s="22"/>
      <c r="C9" s="17" t="s">
        <v>34</v>
      </c>
      <c r="D9" s="24">
        <v>1500</v>
      </c>
      <c r="E9" s="25">
        <v>1500</v>
      </c>
      <c r="F9" s="26">
        <f t="shared" si="3"/>
        <v>300</v>
      </c>
      <c r="G9" s="21" t="str">
        <f t="shared" si="0"/>
        <v>PARABÉNS VOCÊ ATINGIU A META</v>
      </c>
      <c r="H9" s="27">
        <f t="shared" si="1"/>
        <v>237.11300000000003</v>
      </c>
      <c r="I9" s="28">
        <f t="shared" si="2"/>
        <v>781</v>
      </c>
      <c r="J9" s="36">
        <f t="shared" si="4"/>
        <v>150</v>
      </c>
      <c r="K9" s="38">
        <f t="shared" si="5"/>
        <v>150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x14ac:dyDescent="0.25">
      <c r="A10" s="22"/>
      <c r="B10" s="22"/>
      <c r="C10" s="17" t="s">
        <v>35</v>
      </c>
      <c r="D10" s="24">
        <v>900</v>
      </c>
      <c r="E10" s="25">
        <v>2069</v>
      </c>
      <c r="F10" s="26">
        <f t="shared" si="3"/>
        <v>413.8</v>
      </c>
      <c r="G10" s="20" t="str">
        <f t="shared" si="0"/>
        <v>PARABÉNS! VOCÊ SUPEROU A META!</v>
      </c>
      <c r="H10" s="27">
        <f t="shared" si="1"/>
        <v>265.56300000000005</v>
      </c>
      <c r="I10" s="28">
        <f t="shared" si="2"/>
        <v>809.45</v>
      </c>
      <c r="J10" s="36">
        <f t="shared" si="4"/>
        <v>310.34999999999997</v>
      </c>
      <c r="K10" s="38">
        <f t="shared" si="5"/>
        <v>310.34999999999997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x14ac:dyDescent="0.25">
      <c r="A11" s="22"/>
      <c r="B11" s="22"/>
      <c r="C11" s="17" t="s">
        <v>36</v>
      </c>
      <c r="D11" s="24">
        <v>1600</v>
      </c>
      <c r="E11" s="25">
        <v>1600</v>
      </c>
      <c r="F11" s="26">
        <f t="shared" si="3"/>
        <v>320</v>
      </c>
      <c r="G11" s="21" t="str">
        <f t="shared" si="0"/>
        <v>PARABÉNS VOCÊ ATINGIU A META</v>
      </c>
      <c r="H11" s="27">
        <f t="shared" si="1"/>
        <v>242.11300000000003</v>
      </c>
      <c r="I11" s="28">
        <f t="shared" si="2"/>
        <v>786</v>
      </c>
      <c r="J11" s="36">
        <f t="shared" si="4"/>
        <v>160</v>
      </c>
      <c r="K11" s="38">
        <f t="shared" si="5"/>
        <v>160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x14ac:dyDescent="0.25">
      <c r="A12" s="22"/>
      <c r="B12" s="22"/>
      <c r="C12" s="17" t="s">
        <v>37</v>
      </c>
      <c r="D12" s="24">
        <v>3550</v>
      </c>
      <c r="E12" s="25">
        <v>2722</v>
      </c>
      <c r="F12" s="26">
        <f t="shared" si="3"/>
        <v>544.4</v>
      </c>
      <c r="G12" s="20" t="str">
        <f t="shared" si="0"/>
        <v>VOCÊ NÃO ATINGIU A META</v>
      </c>
      <c r="H12" s="27" t="str">
        <f t="shared" si="1"/>
        <v>SEM BÔNUS</v>
      </c>
      <c r="I12" s="28" t="str">
        <f t="shared" si="2"/>
        <v>SEM PRÊMIO</v>
      </c>
      <c r="J12" s="36">
        <f t="shared" si="4"/>
        <v>408.3</v>
      </c>
      <c r="K12" s="38">
        <f t="shared" si="5"/>
        <v>408.3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x14ac:dyDescent="0.25">
      <c r="A13" s="22"/>
      <c r="B13" s="22"/>
      <c r="C13" s="17" t="s">
        <v>38</v>
      </c>
      <c r="D13" s="24">
        <v>5000</v>
      </c>
      <c r="E13" s="25">
        <v>400</v>
      </c>
      <c r="F13" s="26">
        <f t="shared" si="3"/>
        <v>40</v>
      </c>
      <c r="G13" s="20" t="str">
        <f t="shared" si="0"/>
        <v>VOCÊ NÃO ATINGIU A META</v>
      </c>
      <c r="H13" s="27" t="str">
        <f t="shared" si="1"/>
        <v>SEM BÔNUS</v>
      </c>
      <c r="I13" s="28" t="str">
        <f t="shared" si="2"/>
        <v>SEM PRÊMIO</v>
      </c>
      <c r="J13" s="36" t="str">
        <f t="shared" si="4"/>
        <v>SEM COMISSÃO</v>
      </c>
      <c r="K13" s="39" t="str">
        <f>IF(E13&lt;500,"SEM COMISSÃO",VLOOKUP(E13,$I$22:$J$25,2)*E13)</f>
        <v>SEM COMISSÃO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x14ac:dyDescent="0.25">
      <c r="A14" s="22"/>
      <c r="B14" s="22"/>
      <c r="C14" s="17" t="s">
        <v>39</v>
      </c>
      <c r="D14" s="24">
        <v>1750</v>
      </c>
      <c r="E14" s="25">
        <v>2025</v>
      </c>
      <c r="F14" s="26">
        <f t="shared" si="3"/>
        <v>405</v>
      </c>
      <c r="G14" s="20" t="str">
        <f t="shared" si="0"/>
        <v>PARABÉNS! VOCÊ SUPEROU A META!</v>
      </c>
      <c r="H14" s="27">
        <f t="shared" si="1"/>
        <v>263.36300000000006</v>
      </c>
      <c r="I14" s="28">
        <f t="shared" si="2"/>
        <v>807.25</v>
      </c>
      <c r="J14" s="36">
        <f t="shared" si="4"/>
        <v>303.75</v>
      </c>
      <c r="K14" s="38">
        <f t="shared" si="5"/>
        <v>303.75</v>
      </c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x14ac:dyDescent="0.25">
      <c r="A15" s="22"/>
      <c r="B15" s="22"/>
      <c r="C15" s="22"/>
      <c r="D15" s="23"/>
      <c r="E15" s="23"/>
      <c r="F15" s="23"/>
      <c r="G15" s="23"/>
      <c r="H15" s="23"/>
      <c r="I15" s="23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x14ac:dyDescent="0.25">
      <c r="A16" s="22"/>
      <c r="B16" s="22"/>
      <c r="C16" s="22"/>
      <c r="D16" s="22"/>
      <c r="E16" s="22"/>
      <c r="F16" s="23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x14ac:dyDescent="0.25">
      <c r="A17" s="22"/>
      <c r="B17" s="22"/>
      <c r="C17" s="22"/>
      <c r="D17" s="22"/>
      <c r="E17" s="22"/>
      <c r="F17" s="23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x14ac:dyDescent="0.25">
      <c r="A20" s="22"/>
      <c r="B20" s="22"/>
      <c r="C20" s="22"/>
      <c r="D20" s="22"/>
      <c r="E20" s="22"/>
      <c r="F20" s="22"/>
      <c r="G20" s="22"/>
      <c r="H20" s="22"/>
      <c r="I20" s="84" t="s">
        <v>40</v>
      </c>
      <c r="J20" s="84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x14ac:dyDescent="0.25">
      <c r="A21" s="22"/>
      <c r="B21" s="22"/>
      <c r="C21" s="22"/>
      <c r="D21" s="22"/>
      <c r="E21" s="22"/>
      <c r="F21" s="22"/>
      <c r="G21" s="22"/>
      <c r="H21" s="22"/>
      <c r="I21" s="34" t="s">
        <v>41</v>
      </c>
      <c r="J21" s="34" t="s">
        <v>42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x14ac:dyDescent="0.25">
      <c r="A22" s="31"/>
      <c r="B22" s="31"/>
      <c r="C22" s="31"/>
      <c r="D22" s="31"/>
      <c r="E22" s="31"/>
      <c r="F22" s="31"/>
      <c r="G22" s="31"/>
      <c r="H22" s="31"/>
      <c r="I22" s="32">
        <v>0</v>
      </c>
      <c r="J22" s="33">
        <v>0</v>
      </c>
      <c r="K22" s="31"/>
      <c r="L22" s="31"/>
      <c r="M22" s="31"/>
      <c r="N22" s="31"/>
      <c r="O22" s="31"/>
      <c r="P22" s="31"/>
      <c r="Q22" s="31"/>
      <c r="R22" s="31"/>
      <c r="S22" s="22"/>
      <c r="T22" s="22"/>
      <c r="U22" s="22"/>
      <c r="V22" s="22"/>
      <c r="W22" s="22"/>
      <c r="X22" s="22"/>
      <c r="Y22" s="22"/>
      <c r="Z22" s="22"/>
    </row>
    <row r="23" spans="1:26" x14ac:dyDescent="0.25">
      <c r="A23" s="31"/>
      <c r="B23" s="31"/>
      <c r="C23" s="31"/>
      <c r="D23" s="31"/>
      <c r="E23" s="31"/>
      <c r="F23" s="31"/>
      <c r="G23" s="31"/>
      <c r="H23" s="31"/>
      <c r="I23" s="32">
        <v>500</v>
      </c>
      <c r="J23" s="33">
        <v>0.05</v>
      </c>
      <c r="K23" s="31"/>
      <c r="L23" s="31"/>
      <c r="M23" s="31"/>
      <c r="N23" s="31"/>
      <c r="O23" s="31"/>
      <c r="P23" s="31"/>
      <c r="Q23" s="31"/>
      <c r="R23" s="31"/>
      <c r="S23" s="22"/>
      <c r="T23" s="22"/>
      <c r="U23" s="22"/>
      <c r="V23" s="22"/>
      <c r="W23" s="22"/>
      <c r="X23" s="22"/>
      <c r="Y23" s="22"/>
      <c r="Z23" s="22"/>
    </row>
    <row r="24" spans="1:26" x14ac:dyDescent="0.25">
      <c r="A24" s="31"/>
      <c r="B24" s="31"/>
      <c r="C24" s="31"/>
      <c r="D24" s="31"/>
      <c r="E24" s="31"/>
      <c r="F24" s="31"/>
      <c r="G24" s="31"/>
      <c r="H24" s="31"/>
      <c r="I24" s="32">
        <v>1000</v>
      </c>
      <c r="J24" s="33">
        <v>0.1</v>
      </c>
      <c r="K24" s="31"/>
      <c r="L24" s="31"/>
      <c r="M24" s="31"/>
      <c r="N24" s="31"/>
      <c r="O24" s="31"/>
      <c r="P24" s="31"/>
      <c r="Q24" s="31"/>
      <c r="R24" s="31"/>
      <c r="S24" s="22"/>
      <c r="T24" s="22"/>
      <c r="U24" s="22"/>
      <c r="V24" s="22"/>
      <c r="W24" s="22"/>
      <c r="X24" s="22"/>
      <c r="Y24" s="22"/>
      <c r="Z24" s="22"/>
    </row>
    <row r="25" spans="1:26" x14ac:dyDescent="0.25">
      <c r="A25" s="31"/>
      <c r="B25" s="31"/>
      <c r="C25" s="31"/>
      <c r="D25" s="31"/>
      <c r="E25" s="31"/>
      <c r="F25" s="31"/>
      <c r="G25" s="31"/>
      <c r="H25" s="31"/>
      <c r="I25" s="32">
        <v>2000</v>
      </c>
      <c r="J25" s="33">
        <v>0.15</v>
      </c>
      <c r="K25" s="31"/>
      <c r="L25" s="31"/>
      <c r="M25" s="31"/>
      <c r="N25" s="31"/>
      <c r="O25" s="31"/>
      <c r="P25" s="31"/>
      <c r="Q25" s="31"/>
      <c r="R25" s="31"/>
      <c r="S25" s="22"/>
      <c r="T25" s="22"/>
      <c r="U25" s="22"/>
      <c r="V25" s="22"/>
      <c r="W25" s="22"/>
      <c r="X25" s="22"/>
      <c r="Y25" s="22"/>
      <c r="Z25" s="22"/>
    </row>
    <row r="26" spans="1:26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22"/>
      <c r="T26" s="22"/>
      <c r="U26" s="22"/>
      <c r="V26" s="22"/>
      <c r="W26" s="22"/>
      <c r="X26" s="22"/>
      <c r="Y26" s="22"/>
      <c r="Z26" s="22"/>
    </row>
    <row r="27" spans="1:26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22"/>
      <c r="T27" s="22"/>
      <c r="U27" s="22"/>
      <c r="V27" s="22"/>
      <c r="W27" s="22"/>
      <c r="X27" s="22"/>
      <c r="Y27" s="22"/>
      <c r="Z27" s="22"/>
    </row>
    <row r="28" spans="1:26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22"/>
      <c r="T28" s="22"/>
      <c r="U28" s="22"/>
      <c r="V28" s="22"/>
      <c r="W28" s="22"/>
      <c r="X28" s="22"/>
      <c r="Y28" s="22"/>
      <c r="Z28" s="22"/>
    </row>
    <row r="29" spans="1:26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22"/>
      <c r="T29" s="22"/>
      <c r="U29" s="22"/>
      <c r="V29" s="22"/>
      <c r="W29" s="22"/>
      <c r="X29" s="22"/>
      <c r="Y29" s="22"/>
      <c r="Z29" s="22"/>
    </row>
    <row r="30" spans="1:26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22"/>
      <c r="T30" s="22"/>
      <c r="U30" s="22"/>
      <c r="V30" s="22"/>
      <c r="W30" s="22"/>
      <c r="X30" s="22"/>
      <c r="Y30" s="22"/>
      <c r="Z30" s="22"/>
    </row>
    <row r="31" spans="1:26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22"/>
      <c r="T31" s="22"/>
      <c r="U31" s="22"/>
      <c r="V31" s="22"/>
      <c r="W31" s="22"/>
      <c r="X31" s="22"/>
      <c r="Y31" s="22"/>
      <c r="Z31" s="22"/>
    </row>
    <row r="32" spans="1:26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22"/>
      <c r="T32" s="22"/>
      <c r="U32" s="22"/>
      <c r="V32" s="22"/>
      <c r="W32" s="22"/>
      <c r="X32" s="22"/>
      <c r="Y32" s="22"/>
      <c r="Z32" s="22"/>
    </row>
    <row r="33" spans="1:26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22"/>
      <c r="T33" s="22"/>
      <c r="U33" s="22"/>
      <c r="V33" s="22"/>
      <c r="W33" s="22"/>
      <c r="X33" s="22"/>
      <c r="Y33" s="22"/>
      <c r="Z33" s="22"/>
    </row>
    <row r="34" spans="1:26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22"/>
      <c r="T34" s="22"/>
      <c r="U34" s="22"/>
      <c r="V34" s="22"/>
      <c r="W34" s="22"/>
      <c r="X34" s="22"/>
      <c r="Y34" s="22"/>
      <c r="Z34" s="22"/>
    </row>
    <row r="35" spans="1:26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22"/>
      <c r="T35" s="22"/>
      <c r="U35" s="22"/>
      <c r="V35" s="22"/>
      <c r="W35" s="22"/>
      <c r="X35" s="22"/>
      <c r="Y35" s="22"/>
      <c r="Z35" s="22"/>
    </row>
    <row r="36" spans="1:26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</sheetData>
  <mergeCells count="1">
    <mergeCell ref="I20:J20"/>
  </mergeCells>
  <conditionalFormatting sqref="G5:G14">
    <cfRule type="cellIs" dxfId="9" priority="4" operator="equal">
      <formula>"PARABÉNS VOCÊ ATINGIU A META"</formula>
    </cfRule>
    <cfRule type="cellIs" dxfId="8" priority="5" operator="equal">
      <formula>"PARABÉNS VOCÊ ATINGIU A META"</formula>
    </cfRule>
    <cfRule type="cellIs" dxfId="7" priority="6" operator="equal">
      <formula>"PARABÉNS! VOCÊ SUPEROU A META!"</formula>
    </cfRule>
    <cfRule type="cellIs" dxfId="6" priority="7" operator="equal">
      <formula>"PARABÉNS VOCÊ ATINGIU A META"</formula>
    </cfRule>
    <cfRule type="cellIs" dxfId="5" priority="8" operator="equal">
      <formula>"PARABÉNS! VOCÊ ATINGIU A META!"</formula>
    </cfRule>
    <cfRule type="cellIs" dxfId="4" priority="9" operator="equal">
      <formula>"VOCÊ ATINGIU A META!"</formula>
    </cfRule>
    <cfRule type="cellIs" dxfId="3" priority="10" operator="equal">
      <formula>"VOCÊ NÃO ATINGIU A META"</formula>
    </cfRule>
  </conditionalFormatting>
  <conditionalFormatting sqref="K5:K14">
    <cfRule type="cellIs" dxfId="2" priority="1" operator="equal">
      <formula>"SEM COMISSÃO"</formula>
    </cfRule>
    <cfRule type="cellIs" dxfId="1" priority="2" operator="greaterThan">
      <formula>40</formula>
    </cfRule>
    <cfRule type="cellIs" dxfId="0" priority="3" operator="equal">
      <formula>"SEM COMISSÃO"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E0A5-002C-4466-AF40-0CEBDD4B4CA4}">
  <dimension ref="B2:H33"/>
  <sheetViews>
    <sheetView topLeftCell="B1" workbookViewId="0">
      <selection activeCell="H19" sqref="H19"/>
    </sheetView>
  </sheetViews>
  <sheetFormatPr defaultRowHeight="15" x14ac:dyDescent="0.25"/>
  <cols>
    <col min="2" max="2" width="30.28515625" customWidth="1"/>
    <col min="3" max="3" width="16.140625" customWidth="1"/>
    <col min="4" max="4" width="18.28515625" customWidth="1"/>
    <col min="5" max="5" width="18" customWidth="1"/>
    <col min="6" max="6" width="18.85546875" customWidth="1"/>
    <col min="7" max="7" width="16.42578125" customWidth="1"/>
    <col min="8" max="8" width="16.28515625" customWidth="1"/>
  </cols>
  <sheetData>
    <row r="2" spans="2:8" x14ac:dyDescent="0.25">
      <c r="B2" s="40" t="s">
        <v>43</v>
      </c>
      <c r="C2" s="41" t="s">
        <v>44</v>
      </c>
      <c r="D2" s="42" t="s">
        <v>45</v>
      </c>
      <c r="E2" s="43" t="s">
        <v>46</v>
      </c>
      <c r="F2" s="44" t="s">
        <v>47</v>
      </c>
      <c r="G2" s="45" t="s">
        <v>48</v>
      </c>
      <c r="H2" s="52" t="s">
        <v>49</v>
      </c>
    </row>
    <row r="3" spans="2:8" x14ac:dyDescent="0.25">
      <c r="B3" s="46" t="s">
        <v>50</v>
      </c>
      <c r="C3" s="47" t="s">
        <v>51</v>
      </c>
      <c r="D3" s="48">
        <v>45241</v>
      </c>
      <c r="E3" s="49">
        <v>120090</v>
      </c>
      <c r="F3" s="50">
        <f t="shared" ref="F3:F12" ca="1" si="0">IF(D3&gt;=$F$18,"",ABS(D3-$F$18))</f>
        <v>161</v>
      </c>
      <c r="G3" s="51" t="str">
        <f ca="1">IF(D3&gt;$F$18,"A vencer",IF(D3=$F$18,"Vence hoje","Vencida"))</f>
        <v>Vencida</v>
      </c>
      <c r="H3" s="53" t="str">
        <f ca="1">IF(D3&gt;$F$18,E3,IF(ABS(D3-$F$18)&gt;60,"CARTORIO",VLOOKUP(F3,$B$21:$C$33,2)*E3+(E3*1.1)))</f>
        <v>CARTORIO</v>
      </c>
    </row>
    <row r="4" spans="2:8" x14ac:dyDescent="0.25">
      <c r="B4" s="46" t="s">
        <v>52</v>
      </c>
      <c r="C4" s="47" t="s">
        <v>53</v>
      </c>
      <c r="D4" s="48">
        <v>45507</v>
      </c>
      <c r="E4" s="49">
        <v>182</v>
      </c>
      <c r="F4" s="50" t="str">
        <f t="shared" ca="1" si="0"/>
        <v/>
      </c>
      <c r="G4" s="51" t="str">
        <f t="shared" ref="G4:G15" ca="1" si="1">IF(D4&gt;$F$18,"A vencer",IF(D4=$F$18,"Vence hoje","Vencida"))</f>
        <v>A vencer</v>
      </c>
      <c r="H4" s="53">
        <f t="shared" ref="H4:H15" ca="1" si="2">IF(D4&gt;$F$18,E4,IF(ABS(D4-$F$18)&gt;60,"CARTORIO",VLOOKUP(F4,$B$21:$C$33,2)*E4+(E4*1.1)))</f>
        <v>182</v>
      </c>
    </row>
    <row r="5" spans="2:8" x14ac:dyDescent="0.25">
      <c r="B5" s="46" t="s">
        <v>54</v>
      </c>
      <c r="C5" s="47" t="s">
        <v>55</v>
      </c>
      <c r="D5" s="48">
        <v>45574</v>
      </c>
      <c r="E5" s="49">
        <v>727</v>
      </c>
      <c r="F5" s="50" t="str">
        <f t="shared" ca="1" si="0"/>
        <v/>
      </c>
      <c r="G5" s="51" t="str">
        <f t="shared" ca="1" si="1"/>
        <v>A vencer</v>
      </c>
      <c r="H5" s="53">
        <f t="shared" ca="1" si="2"/>
        <v>727</v>
      </c>
    </row>
    <row r="6" spans="2:8" x14ac:dyDescent="0.25">
      <c r="B6" s="46" t="s">
        <v>56</v>
      </c>
      <c r="C6" s="47">
        <v>17</v>
      </c>
      <c r="D6" s="48">
        <v>44947</v>
      </c>
      <c r="E6" s="49">
        <v>8383</v>
      </c>
      <c r="F6" s="50">
        <f t="shared" ca="1" si="0"/>
        <v>455</v>
      </c>
      <c r="G6" s="51" t="str">
        <f t="shared" ca="1" si="1"/>
        <v>Vencida</v>
      </c>
      <c r="H6" s="53" t="str">
        <f t="shared" ca="1" si="2"/>
        <v>CARTORIO</v>
      </c>
    </row>
    <row r="7" spans="2:8" x14ac:dyDescent="0.25">
      <c r="B7" s="46" t="s">
        <v>57</v>
      </c>
      <c r="C7" s="47" t="s">
        <v>58</v>
      </c>
      <c r="D7" s="48">
        <v>45272</v>
      </c>
      <c r="E7" s="49">
        <v>9321</v>
      </c>
      <c r="F7" s="50">
        <f t="shared" ca="1" si="0"/>
        <v>130</v>
      </c>
      <c r="G7" s="51" t="str">
        <f t="shared" ca="1" si="1"/>
        <v>Vencida</v>
      </c>
      <c r="H7" s="53" t="str">
        <f t="shared" ca="1" si="2"/>
        <v>CARTORIO</v>
      </c>
    </row>
    <row r="8" spans="2:8" x14ac:dyDescent="0.25">
      <c r="B8" s="46" t="s">
        <v>59</v>
      </c>
      <c r="C8" s="47" t="s">
        <v>60</v>
      </c>
      <c r="D8" s="48">
        <v>45248</v>
      </c>
      <c r="E8" s="49">
        <v>9394</v>
      </c>
      <c r="F8" s="50">
        <f t="shared" ca="1" si="0"/>
        <v>154</v>
      </c>
      <c r="G8" s="51" t="str">
        <f t="shared" ca="1" si="1"/>
        <v>Vencida</v>
      </c>
      <c r="H8" s="53" t="str">
        <f t="shared" ca="1" si="2"/>
        <v>CARTORIO</v>
      </c>
    </row>
    <row r="9" spans="2:8" x14ac:dyDescent="0.25">
      <c r="B9" s="46" t="s">
        <v>61</v>
      </c>
      <c r="C9" s="47" t="s">
        <v>62</v>
      </c>
      <c r="D9" s="48">
        <v>45214</v>
      </c>
      <c r="E9" s="49">
        <v>8331</v>
      </c>
      <c r="F9" s="50">
        <f t="shared" ca="1" si="0"/>
        <v>188</v>
      </c>
      <c r="G9" s="51" t="str">
        <f t="shared" ca="1" si="1"/>
        <v>Vencida</v>
      </c>
      <c r="H9" s="53" t="str">
        <f t="shared" ca="1" si="2"/>
        <v>CARTORIO</v>
      </c>
    </row>
    <row r="10" spans="2:8" x14ac:dyDescent="0.25">
      <c r="B10" s="46" t="s">
        <v>63</v>
      </c>
      <c r="C10" s="47" t="s">
        <v>64</v>
      </c>
      <c r="D10" s="48">
        <v>45494</v>
      </c>
      <c r="E10" s="49">
        <v>905</v>
      </c>
      <c r="F10" s="50" t="str">
        <f t="shared" ca="1" si="0"/>
        <v/>
      </c>
      <c r="G10" s="51" t="str">
        <f t="shared" ca="1" si="1"/>
        <v>A vencer</v>
      </c>
      <c r="H10" s="53">
        <f t="shared" ca="1" si="2"/>
        <v>905</v>
      </c>
    </row>
    <row r="11" spans="2:8" x14ac:dyDescent="0.25">
      <c r="B11" s="46" t="s">
        <v>65</v>
      </c>
      <c r="C11" s="47" t="s">
        <v>66</v>
      </c>
      <c r="D11" s="48">
        <v>45534</v>
      </c>
      <c r="E11" s="49">
        <v>8939</v>
      </c>
      <c r="F11" s="50" t="str">
        <f t="shared" ca="1" si="0"/>
        <v/>
      </c>
      <c r="G11" s="51" t="str">
        <f t="shared" ca="1" si="1"/>
        <v>A vencer</v>
      </c>
      <c r="H11" s="53">
        <f t="shared" ca="1" si="2"/>
        <v>8939</v>
      </c>
    </row>
    <row r="12" spans="2:8" x14ac:dyDescent="0.25">
      <c r="B12" s="46" t="s">
        <v>67</v>
      </c>
      <c r="C12" s="47" t="s">
        <v>68</v>
      </c>
      <c r="D12" s="48">
        <v>45326</v>
      </c>
      <c r="E12" s="49">
        <v>23033</v>
      </c>
      <c r="F12" s="50">
        <f t="shared" ca="1" si="0"/>
        <v>76</v>
      </c>
      <c r="G12" s="51" t="str">
        <f t="shared" ca="1" si="1"/>
        <v>Vencida</v>
      </c>
      <c r="H12" s="53" t="str">
        <f t="shared" ca="1" si="2"/>
        <v>CARTORIO</v>
      </c>
    </row>
    <row r="13" spans="2:8" x14ac:dyDescent="0.25">
      <c r="B13" s="46" t="s">
        <v>69</v>
      </c>
      <c r="C13" s="47" t="s">
        <v>70</v>
      </c>
      <c r="D13" s="48">
        <v>45364</v>
      </c>
      <c r="E13" s="49">
        <v>9494</v>
      </c>
      <c r="F13" s="50">
        <f ca="1">IF(D13&gt;=$F$18,"",ABS(D13-$F$18))</f>
        <v>38</v>
      </c>
      <c r="G13" s="51" t="str">
        <f t="shared" ca="1" si="1"/>
        <v>Vencida</v>
      </c>
      <c r="H13" s="53">
        <f t="shared" ca="1" si="2"/>
        <v>14430.880000000001</v>
      </c>
    </row>
    <row r="14" spans="2:8" x14ac:dyDescent="0.25">
      <c r="B14" s="46" t="s">
        <v>71</v>
      </c>
      <c r="C14" s="47">
        <v>960</v>
      </c>
      <c r="D14" s="48">
        <v>45489</v>
      </c>
      <c r="E14" s="49">
        <v>6363</v>
      </c>
      <c r="F14" s="50" t="str">
        <f t="shared" ref="F14:F15" ca="1" si="3">IF(D14&gt;=$F$18,"",ABS(D14-$F$18))</f>
        <v/>
      </c>
      <c r="G14" s="51" t="str">
        <f t="shared" ca="1" si="1"/>
        <v>A vencer</v>
      </c>
      <c r="H14" s="53">
        <f t="shared" ca="1" si="2"/>
        <v>6363</v>
      </c>
    </row>
    <row r="15" spans="2:8" x14ac:dyDescent="0.25">
      <c r="B15" s="46" t="s">
        <v>72</v>
      </c>
      <c r="C15" s="47" t="s">
        <v>73</v>
      </c>
      <c r="D15" s="48">
        <v>45181</v>
      </c>
      <c r="E15" s="49">
        <v>828</v>
      </c>
      <c r="F15" s="50">
        <f t="shared" ca="1" si="3"/>
        <v>221</v>
      </c>
      <c r="G15" s="51" t="str">
        <f t="shared" ca="1" si="1"/>
        <v>Vencida</v>
      </c>
      <c r="H15" s="53" t="str">
        <f t="shared" ca="1" si="2"/>
        <v>CARTORIO</v>
      </c>
    </row>
    <row r="18" spans="2:6" x14ac:dyDescent="0.25">
      <c r="B18" s="85" t="s">
        <v>74</v>
      </c>
      <c r="C18" s="85"/>
      <c r="E18" s="94" t="s">
        <v>75</v>
      </c>
      <c r="F18" s="95">
        <f ca="1">TODAY()</f>
        <v>45402</v>
      </c>
    </row>
    <row r="19" spans="2:6" x14ac:dyDescent="0.25">
      <c r="B19" s="56"/>
      <c r="C19" s="56"/>
    </row>
    <row r="20" spans="2:6" x14ac:dyDescent="0.25">
      <c r="B20" s="54" t="s">
        <v>76</v>
      </c>
      <c r="C20" s="54" t="s">
        <v>47</v>
      </c>
    </row>
    <row r="21" spans="2:6" x14ac:dyDescent="0.25">
      <c r="B21" s="40">
        <v>0</v>
      </c>
      <c r="C21" s="55">
        <v>0</v>
      </c>
    </row>
    <row r="22" spans="2:6" x14ac:dyDescent="0.25">
      <c r="B22" s="40">
        <v>5</v>
      </c>
      <c r="C22" s="55">
        <v>0.06</v>
      </c>
    </row>
    <row r="23" spans="2:6" x14ac:dyDescent="0.25">
      <c r="B23" s="40">
        <v>10</v>
      </c>
      <c r="C23" s="55">
        <v>0.12</v>
      </c>
    </row>
    <row r="24" spans="2:6" x14ac:dyDescent="0.25">
      <c r="B24" s="40">
        <v>15</v>
      </c>
      <c r="C24" s="55">
        <v>0.18</v>
      </c>
    </row>
    <row r="25" spans="2:6" x14ac:dyDescent="0.25">
      <c r="B25" s="40">
        <v>20</v>
      </c>
      <c r="C25" s="55">
        <v>0.24</v>
      </c>
    </row>
    <row r="26" spans="2:6" x14ac:dyDescent="0.25">
      <c r="B26" s="40">
        <v>25</v>
      </c>
      <c r="C26" s="55">
        <v>0.3</v>
      </c>
    </row>
    <row r="27" spans="2:6" x14ac:dyDescent="0.25">
      <c r="B27" s="40">
        <v>30</v>
      </c>
      <c r="C27" s="55">
        <v>0.36</v>
      </c>
    </row>
    <row r="28" spans="2:6" x14ac:dyDescent="0.25">
      <c r="B28" s="40">
        <v>35</v>
      </c>
      <c r="C28" s="55">
        <v>0.42</v>
      </c>
    </row>
    <row r="29" spans="2:6" x14ac:dyDescent="0.25">
      <c r="B29" s="40">
        <v>40</v>
      </c>
      <c r="C29" s="55">
        <v>0.48</v>
      </c>
    </row>
    <row r="30" spans="2:6" x14ac:dyDescent="0.25">
      <c r="B30" s="40">
        <v>45</v>
      </c>
      <c r="C30" s="55">
        <v>0.54</v>
      </c>
    </row>
    <row r="31" spans="2:6" x14ac:dyDescent="0.25">
      <c r="B31" s="40">
        <v>50</v>
      </c>
      <c r="C31" s="55">
        <v>0.6</v>
      </c>
    </row>
    <row r="32" spans="2:6" x14ac:dyDescent="0.25">
      <c r="B32" s="40">
        <v>55</v>
      </c>
      <c r="C32" s="55">
        <v>0.66</v>
      </c>
    </row>
    <row r="33" spans="2:3" x14ac:dyDescent="0.25">
      <c r="B33" s="40">
        <v>60</v>
      </c>
      <c r="C33" s="55">
        <v>0.72</v>
      </c>
    </row>
  </sheetData>
  <mergeCells count="1">
    <mergeCell ref="B18:C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56D5-2277-47DD-BCEA-D680AE501157}">
  <dimension ref="B1:I24"/>
  <sheetViews>
    <sheetView workbookViewId="0">
      <selection activeCell="J20" sqref="J20"/>
    </sheetView>
  </sheetViews>
  <sheetFormatPr defaultRowHeight="15" x14ac:dyDescent="0.25"/>
  <cols>
    <col min="2" max="2" width="16.85546875" customWidth="1"/>
    <col min="3" max="3" width="14.140625" customWidth="1"/>
    <col min="4" max="4" width="13.85546875" customWidth="1"/>
    <col min="5" max="6" width="11.85546875" customWidth="1"/>
    <col min="7" max="7" width="12.28515625" customWidth="1"/>
    <col min="8" max="8" width="12.140625" customWidth="1"/>
    <col min="9" max="9" width="13.7109375" customWidth="1"/>
  </cols>
  <sheetData>
    <row r="1" spans="2:9" ht="15.75" thickBot="1" x14ac:dyDescent="0.3"/>
    <row r="2" spans="2:9" ht="33.6" customHeight="1" x14ac:dyDescent="0.25">
      <c r="B2" s="86" t="s">
        <v>85</v>
      </c>
      <c r="C2" s="87"/>
      <c r="D2" s="87"/>
      <c r="E2" s="87"/>
      <c r="F2" s="87"/>
      <c r="G2" s="87"/>
      <c r="H2" s="87"/>
      <c r="I2" s="88"/>
    </row>
    <row r="3" spans="2:9" ht="30" x14ac:dyDescent="0.25">
      <c r="B3" s="64" t="s">
        <v>77</v>
      </c>
      <c r="C3" s="57" t="s">
        <v>78</v>
      </c>
      <c r="D3" s="57" t="s">
        <v>79</v>
      </c>
      <c r="E3" s="57" t="s">
        <v>80</v>
      </c>
      <c r="F3" s="57" t="s">
        <v>81</v>
      </c>
      <c r="G3" s="57" t="s">
        <v>82</v>
      </c>
      <c r="H3" s="57" t="s">
        <v>83</v>
      </c>
      <c r="I3" s="65" t="s">
        <v>84</v>
      </c>
    </row>
    <row r="4" spans="2:9" x14ac:dyDescent="0.25">
      <c r="B4" s="71" t="s">
        <v>86</v>
      </c>
      <c r="C4" s="58">
        <v>6</v>
      </c>
      <c r="D4" s="14" t="str">
        <f>IF(AND(C4&gt;=4,C4&lt;=6),VLOOKUP(C4,$B$22:$E$24,2), "Desconhecido")</f>
        <v>Viaja Brasil</v>
      </c>
      <c r="E4" s="77">
        <f>IF(AND(C4&gt;=4,C4&lt;=6),VLOOKUP(C4,$B$22:$E$24,4), "Desconhecido")</f>
        <v>0.02</v>
      </c>
      <c r="F4" s="78">
        <v>720</v>
      </c>
      <c r="G4" s="76">
        <f>F4*$D$17</f>
        <v>3592.8</v>
      </c>
      <c r="H4" s="14" t="str">
        <f>IF(AND(C4&gt;=4,C4&lt;=6),VLOOKUP(C4,$B$22:$E$24,3), "Desconhecido")</f>
        <v>Varig</v>
      </c>
      <c r="I4" s="80">
        <f>IF(D4="Desconhecido", G4, G4-(G4*E4))</f>
        <v>3520.944</v>
      </c>
    </row>
    <row r="5" spans="2:9" x14ac:dyDescent="0.25">
      <c r="B5" s="71" t="s">
        <v>87</v>
      </c>
      <c r="C5" s="58">
        <v>5</v>
      </c>
      <c r="D5" s="14" t="str">
        <f t="shared" ref="D5:D16" si="0">IF(AND(C5&gt;=4,C5&lt;=6),VLOOKUP(C5,$B$22:$E$24,2), "Desconhecido")</f>
        <v>International</v>
      </c>
      <c r="E5" s="77">
        <f t="shared" ref="E5:E16" si="1">IF(AND(C5&gt;=4,C5&lt;=6),VLOOKUP(C5,$B$22:$E$24,4), "Desconhecido")</f>
        <v>2.1999999999999999E-2</v>
      </c>
      <c r="F5" s="78">
        <v>210</v>
      </c>
      <c r="G5" s="76">
        <f t="shared" ref="G5:G16" si="2">F5*$D$17</f>
        <v>1047.9000000000001</v>
      </c>
      <c r="H5" s="14" t="str">
        <f t="shared" ref="H5:H16" si="3">IF(AND(C5&gt;=4,C5&lt;=6),VLOOKUP(C5,$B$22:$E$24,3), "Desconhecido")</f>
        <v>Air Lines</v>
      </c>
      <c r="I5" s="80">
        <f t="shared" ref="I5:I16" si="4">IF(D5="Desconhecido", G5, G5-(G5*E5))</f>
        <v>1024.8462000000002</v>
      </c>
    </row>
    <row r="6" spans="2:9" x14ac:dyDescent="0.25">
      <c r="B6" s="71" t="s">
        <v>88</v>
      </c>
      <c r="C6" s="58">
        <v>4</v>
      </c>
      <c r="D6" s="14" t="str">
        <f t="shared" si="0"/>
        <v>S.O.S  Turismo</v>
      </c>
      <c r="E6" s="77">
        <f t="shared" si="1"/>
        <v>2.8000000000000001E-2</v>
      </c>
      <c r="F6" s="78">
        <v>580</v>
      </c>
      <c r="G6" s="76">
        <f t="shared" si="2"/>
        <v>2894.2000000000003</v>
      </c>
      <c r="H6" s="14" t="str">
        <f t="shared" si="3"/>
        <v>Vasp</v>
      </c>
      <c r="I6" s="80">
        <f t="shared" si="4"/>
        <v>2813.1624000000002</v>
      </c>
    </row>
    <row r="7" spans="2:9" x14ac:dyDescent="0.25">
      <c r="B7" s="71" t="s">
        <v>89</v>
      </c>
      <c r="C7" s="58">
        <v>6</v>
      </c>
      <c r="D7" s="14" t="str">
        <f t="shared" si="0"/>
        <v>Viaja Brasil</v>
      </c>
      <c r="E7" s="77">
        <f t="shared" si="1"/>
        <v>0.02</v>
      </c>
      <c r="F7" s="78">
        <v>700</v>
      </c>
      <c r="G7" s="76">
        <f t="shared" si="2"/>
        <v>3493</v>
      </c>
      <c r="H7" s="14" t="str">
        <f t="shared" si="3"/>
        <v>Varig</v>
      </c>
      <c r="I7" s="80">
        <f t="shared" si="4"/>
        <v>3423.14</v>
      </c>
    </row>
    <row r="8" spans="2:9" x14ac:dyDescent="0.25">
      <c r="B8" s="71" t="s">
        <v>90</v>
      </c>
      <c r="C8" s="58">
        <v>4</v>
      </c>
      <c r="D8" s="14" t="str">
        <f t="shared" si="0"/>
        <v>S.O.S  Turismo</v>
      </c>
      <c r="E8" s="77">
        <f t="shared" si="1"/>
        <v>2.8000000000000001E-2</v>
      </c>
      <c r="F8" s="78">
        <v>710</v>
      </c>
      <c r="G8" s="76">
        <f t="shared" si="2"/>
        <v>3542.9</v>
      </c>
      <c r="H8" s="14" t="str">
        <f t="shared" si="3"/>
        <v>Vasp</v>
      </c>
      <c r="I8" s="80">
        <f t="shared" si="4"/>
        <v>3443.6988000000001</v>
      </c>
    </row>
    <row r="9" spans="2:9" x14ac:dyDescent="0.25">
      <c r="B9" s="71" t="s">
        <v>91</v>
      </c>
      <c r="C9" s="58">
        <v>10</v>
      </c>
      <c r="D9" s="14" t="str">
        <f t="shared" si="0"/>
        <v>Desconhecido</v>
      </c>
      <c r="E9" s="77" t="str">
        <f t="shared" si="1"/>
        <v>Desconhecido</v>
      </c>
      <c r="F9" s="78">
        <v>680</v>
      </c>
      <c r="G9" s="76">
        <f t="shared" si="2"/>
        <v>3393.2000000000003</v>
      </c>
      <c r="H9" s="14" t="str">
        <f t="shared" si="3"/>
        <v>Desconhecido</v>
      </c>
      <c r="I9" s="80">
        <f t="shared" si="4"/>
        <v>3393.2000000000003</v>
      </c>
    </row>
    <row r="10" spans="2:9" x14ac:dyDescent="0.25">
      <c r="B10" s="71" t="s">
        <v>92</v>
      </c>
      <c r="C10" s="58">
        <v>5</v>
      </c>
      <c r="D10" s="14" t="str">
        <f t="shared" si="0"/>
        <v>International</v>
      </c>
      <c r="E10" s="77">
        <f t="shared" si="1"/>
        <v>2.1999999999999999E-2</v>
      </c>
      <c r="F10" s="78">
        <v>580</v>
      </c>
      <c r="G10" s="76">
        <f t="shared" si="2"/>
        <v>2894.2000000000003</v>
      </c>
      <c r="H10" s="14" t="str">
        <f t="shared" si="3"/>
        <v>Air Lines</v>
      </c>
      <c r="I10" s="80">
        <f t="shared" si="4"/>
        <v>2830.5276000000003</v>
      </c>
    </row>
    <row r="11" spans="2:9" x14ac:dyDescent="0.25">
      <c r="B11" s="71" t="s">
        <v>93</v>
      </c>
      <c r="C11" s="58">
        <v>4</v>
      </c>
      <c r="D11" s="14" t="str">
        <f t="shared" si="0"/>
        <v>S.O.S  Turismo</v>
      </c>
      <c r="E11" s="77">
        <f t="shared" si="1"/>
        <v>2.8000000000000001E-2</v>
      </c>
      <c r="F11" s="78">
        <v>450</v>
      </c>
      <c r="G11" s="76">
        <f t="shared" si="2"/>
        <v>2245.5</v>
      </c>
      <c r="H11" s="14" t="str">
        <f t="shared" si="3"/>
        <v>Vasp</v>
      </c>
      <c r="I11" s="80">
        <f t="shared" si="4"/>
        <v>2182.6260000000002</v>
      </c>
    </row>
    <row r="12" spans="2:9" x14ac:dyDescent="0.25">
      <c r="B12" s="71" t="s">
        <v>94</v>
      </c>
      <c r="C12" s="58">
        <v>5</v>
      </c>
      <c r="D12" s="14" t="str">
        <f t="shared" si="0"/>
        <v>International</v>
      </c>
      <c r="E12" s="77">
        <f t="shared" si="1"/>
        <v>2.1999999999999999E-2</v>
      </c>
      <c r="F12" s="78">
        <v>800</v>
      </c>
      <c r="G12" s="76">
        <f t="shared" si="2"/>
        <v>3992</v>
      </c>
      <c r="H12" s="14" t="str">
        <f t="shared" si="3"/>
        <v>Air Lines</v>
      </c>
      <c r="I12" s="80">
        <f t="shared" si="4"/>
        <v>3904.1759999999999</v>
      </c>
    </row>
    <row r="13" spans="2:9" x14ac:dyDescent="0.25">
      <c r="B13" s="71" t="s">
        <v>95</v>
      </c>
      <c r="C13" s="58">
        <v>6</v>
      </c>
      <c r="D13" s="14" t="str">
        <f t="shared" si="0"/>
        <v>Viaja Brasil</v>
      </c>
      <c r="E13" s="77">
        <f t="shared" si="1"/>
        <v>0.02</v>
      </c>
      <c r="F13" s="78">
        <v>620</v>
      </c>
      <c r="G13" s="76">
        <f t="shared" si="2"/>
        <v>3093.8</v>
      </c>
      <c r="H13" s="14" t="str">
        <f t="shared" si="3"/>
        <v>Varig</v>
      </c>
      <c r="I13" s="80">
        <f t="shared" si="4"/>
        <v>3031.924</v>
      </c>
    </row>
    <row r="14" spans="2:9" x14ac:dyDescent="0.25">
      <c r="B14" s="71" t="s">
        <v>96</v>
      </c>
      <c r="C14" s="58">
        <v>6</v>
      </c>
      <c r="D14" s="14" t="str">
        <f t="shared" si="0"/>
        <v>Viaja Brasil</v>
      </c>
      <c r="E14" s="77">
        <f t="shared" si="1"/>
        <v>0.02</v>
      </c>
      <c r="F14" s="78">
        <v>778</v>
      </c>
      <c r="G14" s="76">
        <f t="shared" si="2"/>
        <v>3882.2200000000003</v>
      </c>
      <c r="H14" s="14" t="str">
        <f t="shared" si="3"/>
        <v>Varig</v>
      </c>
      <c r="I14" s="80">
        <f t="shared" si="4"/>
        <v>3804.5756000000001</v>
      </c>
    </row>
    <row r="15" spans="2:9" x14ac:dyDescent="0.25">
      <c r="B15" s="71" t="s">
        <v>97</v>
      </c>
      <c r="C15" s="58">
        <v>4</v>
      </c>
      <c r="D15" s="14" t="str">
        <f t="shared" si="0"/>
        <v>S.O.S  Turismo</v>
      </c>
      <c r="E15" s="77">
        <f t="shared" si="1"/>
        <v>2.8000000000000001E-2</v>
      </c>
      <c r="F15" s="78">
        <v>700</v>
      </c>
      <c r="G15" s="76">
        <f t="shared" si="2"/>
        <v>3493</v>
      </c>
      <c r="H15" s="14" t="str">
        <f t="shared" si="3"/>
        <v>Vasp</v>
      </c>
      <c r="I15" s="80">
        <f t="shared" si="4"/>
        <v>3395.1959999999999</v>
      </c>
    </row>
    <row r="16" spans="2:9" x14ac:dyDescent="0.25">
      <c r="B16" s="71" t="s">
        <v>98</v>
      </c>
      <c r="C16" s="58">
        <v>4</v>
      </c>
      <c r="D16" s="14" t="str">
        <f t="shared" si="0"/>
        <v>S.O.S  Turismo</v>
      </c>
      <c r="E16" s="77">
        <f t="shared" si="1"/>
        <v>2.8000000000000001E-2</v>
      </c>
      <c r="F16" s="79">
        <v>890</v>
      </c>
      <c r="G16" s="76">
        <f t="shared" si="2"/>
        <v>4441.1000000000004</v>
      </c>
      <c r="H16" s="14" t="str">
        <f t="shared" si="3"/>
        <v>Vasp</v>
      </c>
      <c r="I16" s="80">
        <f t="shared" si="4"/>
        <v>4316.7492000000002</v>
      </c>
    </row>
    <row r="17" spans="2:9" x14ac:dyDescent="0.25">
      <c r="B17" s="89" t="s">
        <v>99</v>
      </c>
      <c r="C17" s="90"/>
      <c r="D17" s="63">
        <v>4.99</v>
      </c>
      <c r="E17" s="59"/>
      <c r="F17" s="60"/>
      <c r="G17" s="61"/>
      <c r="H17" s="62" t="s">
        <v>100</v>
      </c>
      <c r="I17" s="81">
        <f>MIN(I4:I16)</f>
        <v>1024.8462000000002</v>
      </c>
    </row>
    <row r="18" spans="2:9" ht="15.75" thickBot="1" x14ac:dyDescent="0.3">
      <c r="B18" s="72"/>
      <c r="C18" s="73"/>
      <c r="D18" s="73"/>
      <c r="E18" s="73"/>
      <c r="F18" s="73"/>
      <c r="G18" s="74"/>
      <c r="H18" s="75" t="s">
        <v>101</v>
      </c>
      <c r="I18" s="82">
        <f>MAX(I4:I16)</f>
        <v>4316.7492000000002</v>
      </c>
    </row>
    <row r="19" spans="2:9" ht="15.75" thickBot="1" x14ac:dyDescent="0.3"/>
    <row r="20" spans="2:9" x14ac:dyDescent="0.25">
      <c r="B20" s="91" t="s">
        <v>109</v>
      </c>
      <c r="C20" s="92"/>
      <c r="D20" s="92"/>
      <c r="E20" s="93"/>
    </row>
    <row r="21" spans="2:9" ht="30" x14ac:dyDescent="0.25">
      <c r="B21" s="64" t="s">
        <v>78</v>
      </c>
      <c r="C21" s="57" t="s">
        <v>79</v>
      </c>
      <c r="D21" s="57" t="s">
        <v>83</v>
      </c>
      <c r="E21" s="65" t="s">
        <v>102</v>
      </c>
    </row>
    <row r="22" spans="2:9" x14ac:dyDescent="0.25">
      <c r="B22" s="66">
        <v>4</v>
      </c>
      <c r="C22" s="58" t="s">
        <v>103</v>
      </c>
      <c r="D22" s="58" t="s">
        <v>106</v>
      </c>
      <c r="E22" s="67">
        <v>2.8000000000000001E-2</v>
      </c>
    </row>
    <row r="23" spans="2:9" x14ac:dyDescent="0.25">
      <c r="B23" s="66">
        <v>5</v>
      </c>
      <c r="C23" s="58" t="s">
        <v>104</v>
      </c>
      <c r="D23" s="58" t="s">
        <v>107</v>
      </c>
      <c r="E23" s="67">
        <v>2.1999999999999999E-2</v>
      </c>
    </row>
    <row r="24" spans="2:9" ht="15.75" thickBot="1" x14ac:dyDescent="0.3">
      <c r="B24" s="68">
        <v>6</v>
      </c>
      <c r="C24" s="69" t="s">
        <v>105</v>
      </c>
      <c r="D24" s="69" t="s">
        <v>108</v>
      </c>
      <c r="E24" s="70">
        <v>0.02</v>
      </c>
    </row>
  </sheetData>
  <mergeCells count="3">
    <mergeCell ref="B2:I2"/>
    <mergeCell ref="B17:C17"/>
    <mergeCell ref="B20:E2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EXERCÍCIO 1</vt:lpstr>
      <vt:lpstr>EXERCÍCIO 2</vt:lpstr>
      <vt:lpstr>EXERCÍCIO 3</vt:lpstr>
      <vt:lpstr>EXERCÍCIO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</dc:creator>
  <cp:keywords/>
  <dc:description/>
  <cp:lastModifiedBy>KAYNAN LIMA DE MATOS</cp:lastModifiedBy>
  <cp:revision/>
  <dcterms:created xsi:type="dcterms:W3CDTF">2024-03-06T13:11:35Z</dcterms:created>
  <dcterms:modified xsi:type="dcterms:W3CDTF">2024-04-20T23:39:23Z</dcterms:modified>
  <cp:category/>
  <cp:contentStatus/>
</cp:coreProperties>
</file>