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180" windowHeight="960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8" i="1"/>
  <c r="B17"/>
  <c r="O6"/>
  <c r="O5"/>
  <c r="N2"/>
  <c r="N5"/>
  <c r="N6"/>
  <c r="M4"/>
  <c r="M7"/>
  <c r="N7" s="1"/>
  <c r="M6"/>
  <c r="M5"/>
  <c r="E24"/>
  <c r="E23"/>
  <c r="D24"/>
  <c r="D23"/>
  <c r="E12"/>
  <c r="E11"/>
  <c r="D12"/>
  <c r="D11"/>
  <c r="E5"/>
  <c r="E4"/>
  <c r="B11"/>
  <c r="B10"/>
  <c r="B5"/>
  <c r="B4"/>
  <c r="S16"/>
  <c r="S17" s="1"/>
  <c r="O7" l="1"/>
</calcChain>
</file>

<file path=xl/sharedStrings.xml><?xml version="1.0" encoding="utf-8"?>
<sst xmlns="http://schemas.openxmlformats.org/spreadsheetml/2006/main" count="28" uniqueCount="20">
  <si>
    <t>Pinpoint 1</t>
  </si>
  <si>
    <t>Cabo de la vela</t>
  </si>
  <si>
    <t>LONG (minutes)</t>
  </si>
  <si>
    <t>LAT (minutes)</t>
  </si>
  <si>
    <t>X (pixels)</t>
  </si>
  <si>
    <t>Y (pixels)</t>
  </si>
  <si>
    <t>Pinpoint 2</t>
  </si>
  <si>
    <t>Estrecho de Gibraltar</t>
  </si>
  <si>
    <t>Lat minutes / pixel</t>
  </si>
  <si>
    <t>Long minutes / pixel (Equator)</t>
  </si>
  <si>
    <t>LONG to pixels</t>
  </si>
  <si>
    <t>LAT to pixels</t>
  </si>
  <si>
    <t>Expedition Automatic Map Calibrator</t>
  </si>
  <si>
    <t>Equator</t>
  </si>
  <si>
    <t>Lat</t>
  </si>
  <si>
    <t>Step Length</t>
  </si>
  <si>
    <t>Cos</t>
  </si>
  <si>
    <t>Band Length</t>
  </si>
  <si>
    <t>km</t>
  </si>
  <si>
    <t>Conversor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</si>
</sst>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trendline>
            <c:trendlineType val="linear"/>
            <c:dispEq val="1"/>
            <c:trendlineLbl>
              <c:layout>
                <c:manualLayout>
                  <c:x val="-8.3373943077962216E-4"/>
                  <c:y val="-0.10263354761814197"/>
                </c:manualLayout>
              </c:layout>
              <c:numFmt formatCode="General" sourceLinked="0"/>
            </c:trendlineLbl>
          </c:trendline>
          <c:xVal>
            <c:numRef>
              <c:f>Hoja1!$D$11:$D$12</c:f>
              <c:numCache>
                <c:formatCode>General</c:formatCode>
                <c:ptCount val="2"/>
                <c:pt idx="0">
                  <c:v>-329.14998000000003</c:v>
                </c:pt>
                <c:pt idx="1">
                  <c:v>-4330.3666799999992</c:v>
                </c:pt>
              </c:numCache>
            </c:numRef>
          </c:xVal>
          <c:yVal>
            <c:numRef>
              <c:f>Hoja1!$E$11:$E$12</c:f>
              <c:numCache>
                <c:formatCode>General</c:formatCode>
                <c:ptCount val="2"/>
                <c:pt idx="0">
                  <c:v>3268</c:v>
                </c:pt>
                <c:pt idx="1">
                  <c:v>1938</c:v>
                </c:pt>
              </c:numCache>
            </c:numRef>
          </c:yVal>
          <c:smooth val="1"/>
        </c:ser>
        <c:axId val="56605312"/>
        <c:axId val="56627584"/>
      </c:scatterChart>
      <c:valAx>
        <c:axId val="56605312"/>
        <c:scaling>
          <c:orientation val="minMax"/>
        </c:scaling>
        <c:axPos val="b"/>
        <c:numFmt formatCode="General" sourceLinked="1"/>
        <c:tickLblPos val="nextTo"/>
        <c:crossAx val="56627584"/>
        <c:crosses val="autoZero"/>
        <c:crossBetween val="midCat"/>
      </c:valAx>
      <c:valAx>
        <c:axId val="56627584"/>
        <c:scaling>
          <c:orientation val="minMax"/>
        </c:scaling>
        <c:axPos val="l"/>
        <c:majorGridlines/>
        <c:numFmt formatCode="General" sourceLinked="1"/>
        <c:tickLblPos val="nextTo"/>
        <c:crossAx val="56605312"/>
        <c:crosses val="autoZero"/>
        <c:crossBetween val="midCat"/>
        <c:majorUnit val="2000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Hoja1!$D$23:$D$24</c:f>
              <c:numCache>
                <c:formatCode>General</c:formatCode>
                <c:ptCount val="2"/>
                <c:pt idx="0">
                  <c:v>2158.3000199999997</c:v>
                </c:pt>
                <c:pt idx="1">
                  <c:v>732.44999999999993</c:v>
                </c:pt>
              </c:numCache>
            </c:numRef>
          </c:xVal>
          <c:yVal>
            <c:numRef>
              <c:f>Hoja1!$E$23:$E$24</c:f>
              <c:numCache>
                <c:formatCode>General</c:formatCode>
                <c:ptCount val="2"/>
                <c:pt idx="0">
                  <c:v>859</c:v>
                </c:pt>
                <c:pt idx="1">
                  <c:v>1335</c:v>
                </c:pt>
              </c:numCache>
            </c:numRef>
          </c:yVal>
          <c:smooth val="1"/>
        </c:ser>
        <c:axId val="56647680"/>
        <c:axId val="56649216"/>
      </c:scatterChart>
      <c:valAx>
        <c:axId val="56647680"/>
        <c:scaling>
          <c:orientation val="minMax"/>
        </c:scaling>
        <c:axPos val="b"/>
        <c:numFmt formatCode="General" sourceLinked="1"/>
        <c:tickLblPos val="nextTo"/>
        <c:crossAx val="56649216"/>
        <c:crosses val="autoZero"/>
        <c:crossBetween val="midCat"/>
      </c:valAx>
      <c:valAx>
        <c:axId val="56649216"/>
        <c:scaling>
          <c:orientation val="minMax"/>
        </c:scaling>
        <c:axPos val="l"/>
        <c:majorGridlines/>
        <c:numFmt formatCode="General" sourceLinked="1"/>
        <c:tickLblPos val="nextTo"/>
        <c:crossAx val="56647680"/>
        <c:crosses val="autoZero"/>
        <c:crossBetween val="midCat"/>
        <c:majorUnit val="500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9</xdr:row>
      <xdr:rowOff>19050</xdr:rowOff>
    </xdr:from>
    <xdr:to>
      <xdr:col>9</xdr:col>
      <xdr:colOff>247650</xdr:colOff>
      <xdr:row>19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361949</xdr:colOff>
      <xdr:row>21</xdr:row>
      <xdr:rowOff>171450</xdr:rowOff>
    </xdr:from>
    <xdr:to>
      <xdr:col>9</xdr:col>
      <xdr:colOff>285750</xdr:colOff>
      <xdr:row>32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>
      <selection activeCell="B17" sqref="B17"/>
    </sheetView>
  </sheetViews>
  <sheetFormatPr baseColWidth="10" defaultRowHeight="15"/>
  <cols>
    <col min="1" max="1" width="15.7109375" customWidth="1"/>
    <col min="2" max="2" width="21.7109375" customWidth="1"/>
    <col min="4" max="4" width="31.5703125" customWidth="1"/>
  </cols>
  <sheetData>
    <row r="1" spans="1:19">
      <c r="A1" s="1" t="s">
        <v>12</v>
      </c>
      <c r="N1" t="s">
        <v>15</v>
      </c>
    </row>
    <row r="2" spans="1:19">
      <c r="N2">
        <f>((N4/360)/60)*E5</f>
        <v>0.56756328503550535</v>
      </c>
      <c r="O2" t="s">
        <v>18</v>
      </c>
    </row>
    <row r="3" spans="1:19">
      <c r="A3" t="s">
        <v>0</v>
      </c>
      <c r="B3" t="s">
        <v>1</v>
      </c>
      <c r="L3" t="s">
        <v>14</v>
      </c>
      <c r="M3" t="s">
        <v>16</v>
      </c>
      <c r="N3" t="s">
        <v>17</v>
      </c>
    </row>
    <row r="4" spans="1:19">
      <c r="A4" t="s">
        <v>2</v>
      </c>
      <c r="B4">
        <f>-72.172778*60</f>
        <v>-4330.3666799999992</v>
      </c>
      <c r="D4" t="s">
        <v>8</v>
      </c>
      <c r="E4">
        <f>ABS((B5-B11)/(B7-B13))</f>
        <v>2.9954832352941172</v>
      </c>
      <c r="L4" t="s">
        <v>13</v>
      </c>
      <c r="M4">
        <f>COS(RADIANS(0))</f>
        <v>1</v>
      </c>
      <c r="N4">
        <v>4075</v>
      </c>
      <c r="O4">
        <v>3</v>
      </c>
    </row>
    <row r="5" spans="1:19">
      <c r="A5" t="s">
        <v>3</v>
      </c>
      <c r="B5">
        <f>12.2075*60</f>
        <v>732.44999999999993</v>
      </c>
      <c r="D5" t="s">
        <v>9</v>
      </c>
      <c r="E5">
        <f>ABS((B4-B10)/(B6-B12))</f>
        <v>3.0084336090225556</v>
      </c>
      <c r="L5">
        <v>30</v>
      </c>
      <c r="M5">
        <f>COS(RADIANS(L5))</f>
        <v>0.86602540378443871</v>
      </c>
      <c r="N5">
        <f>$N$4*M5</f>
        <v>3529.0535204215876</v>
      </c>
      <c r="O5">
        <f>$O$4/M5</f>
        <v>3.4641016151377544</v>
      </c>
    </row>
    <row r="6" spans="1:19">
      <c r="A6" t="s">
        <v>4</v>
      </c>
      <c r="B6">
        <v>1938</v>
      </c>
      <c r="L6">
        <v>60</v>
      </c>
      <c r="M6">
        <f>COS(RADIANS(L6))</f>
        <v>0.50000000000000011</v>
      </c>
      <c r="N6">
        <f>$N$4*M6</f>
        <v>2037.5000000000005</v>
      </c>
      <c r="O6">
        <f>$O$4/M6</f>
        <v>5.9999999999999982</v>
      </c>
    </row>
    <row r="7" spans="1:19">
      <c r="A7" t="s">
        <v>5</v>
      </c>
      <c r="B7">
        <v>1335</v>
      </c>
      <c r="L7">
        <v>85</v>
      </c>
      <c r="M7">
        <f>COS(RADIANS(L7))</f>
        <v>8.7155742747658138E-2</v>
      </c>
      <c r="N7">
        <f>$N$4*M7</f>
        <v>355.15965169670693</v>
      </c>
      <c r="O7">
        <f>$O$4/M7</f>
        <v>34.421139737009582</v>
      </c>
    </row>
    <row r="9" spans="1:19">
      <c r="A9" t="s">
        <v>6</v>
      </c>
      <c r="B9" t="s">
        <v>7</v>
      </c>
    </row>
    <row r="10" spans="1:19">
      <c r="A10" t="s">
        <v>2</v>
      </c>
      <c r="B10">
        <f>-5.485833*60</f>
        <v>-329.14998000000003</v>
      </c>
      <c r="D10" t="s">
        <v>10</v>
      </c>
    </row>
    <row r="11" spans="1:19">
      <c r="A11" t="s">
        <v>3</v>
      </c>
      <c r="B11">
        <f>35.971667*60</f>
        <v>2158.3000199999997</v>
      </c>
      <c r="D11">
        <f>B10</f>
        <v>-329.14998000000003</v>
      </c>
      <c r="E11">
        <f>B12</f>
        <v>3268</v>
      </c>
    </row>
    <row r="12" spans="1:19">
      <c r="A12" t="s">
        <v>4</v>
      </c>
      <c r="B12">
        <v>3268</v>
      </c>
      <c r="D12">
        <f>B4</f>
        <v>-4330.3666799999992</v>
      </c>
      <c r="E12">
        <f>B6</f>
        <v>1938</v>
      </c>
    </row>
    <row r="13" spans="1:19">
      <c r="A13" t="s">
        <v>5</v>
      </c>
      <c r="B13">
        <v>859</v>
      </c>
    </row>
    <row r="16" spans="1:19">
      <c r="A16" t="s">
        <v>19</v>
      </c>
      <c r="R16">
        <v>-5</v>
      </c>
      <c r="S16">
        <f>R16*60</f>
        <v>-300</v>
      </c>
    </row>
    <row r="17" spans="1:19">
      <c r="A17" t="s">
        <v>2</v>
      </c>
      <c r="B17">
        <f>(B19-3378)/0.3324</f>
        <v>-2063.7785800240677</v>
      </c>
      <c r="R17">
        <v>54</v>
      </c>
      <c r="S17">
        <f>S16+R17</f>
        <v>-246</v>
      </c>
    </row>
    <row r="18" spans="1:19">
      <c r="A18" t="s">
        <v>3</v>
      </c>
      <c r="B18">
        <f>(B20-1580)/-0.3338</f>
        <v>-1821.4499700419415</v>
      </c>
    </row>
    <row r="19" spans="1:19">
      <c r="A19" t="s">
        <v>4</v>
      </c>
      <c r="B19">
        <v>2692</v>
      </c>
    </row>
    <row r="20" spans="1:19">
      <c r="A20" t="s">
        <v>5</v>
      </c>
      <c r="B20">
        <v>2188</v>
      </c>
    </row>
    <row r="22" spans="1:19">
      <c r="D22" t="s">
        <v>11</v>
      </c>
    </row>
    <row r="23" spans="1:19">
      <c r="D23">
        <f>B11</f>
        <v>2158.3000199999997</v>
      </c>
      <c r="E23">
        <f>B13</f>
        <v>859</v>
      </c>
    </row>
    <row r="24" spans="1:19">
      <c r="D24">
        <f>B5</f>
        <v>732.44999999999993</v>
      </c>
      <c r="E24">
        <f>B7</f>
        <v>1335</v>
      </c>
    </row>
    <row r="25" spans="1:19">
      <c r="Q25">
        <v>2234</v>
      </c>
      <c r="R25">
        <v>-246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2011-04-05T02:33:03Z</dcterms:created>
  <dcterms:modified xsi:type="dcterms:W3CDTF">2011-04-11T05:29:41Z</dcterms:modified>
</cp:coreProperties>
</file>