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-Kayto\Armachat-Compact-Documentation\"/>
    </mc:Choice>
  </mc:AlternateContent>
  <xr:revisionPtr revIDLastSave="0" documentId="13_ncr:1_{8B3CAA40-94D8-4AEC-B4C4-19160F1095F4}" xr6:coauthVersionLast="47" xr6:coauthVersionMax="47" xr10:uidLastSave="{00000000-0000-0000-0000-000000000000}"/>
  <bookViews>
    <workbookView xWindow="-120" yWindow="-120" windowWidth="29040" windowHeight="15720" activeTab="1" xr2:uid="{8D7C0F3F-E92C-411F-B0D1-B1E0EFC87F37}"/>
  </bookViews>
  <sheets>
    <sheet name="config.py" sheetId="2" r:id="rId1"/>
    <sheet name="code.py" sheetId="5" r:id="rId2"/>
    <sheet name="binary" sheetId="3" r:id="rId3"/>
    <sheet name="loraProfi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4" l="1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L16" i="4" s="1"/>
  <c r="J16" i="4"/>
  <c r="K16" i="4"/>
  <c r="D17" i="4"/>
  <c r="E17" i="4"/>
  <c r="F17" i="4"/>
  <c r="G17" i="4"/>
  <c r="H17" i="4"/>
  <c r="I17" i="4"/>
  <c r="L17" i="4" s="1"/>
  <c r="J17" i="4"/>
  <c r="K17" i="4"/>
  <c r="D18" i="4"/>
  <c r="E18" i="4"/>
  <c r="F18" i="4"/>
  <c r="G18" i="4"/>
  <c r="H18" i="4"/>
  <c r="I18" i="4"/>
  <c r="L18" i="4" s="1"/>
  <c r="J18" i="4"/>
  <c r="K18" i="4"/>
  <c r="D19" i="4"/>
  <c r="E19" i="4"/>
  <c r="F19" i="4"/>
  <c r="G19" i="4"/>
  <c r="H19" i="4"/>
  <c r="I19" i="4"/>
  <c r="J19" i="4"/>
  <c r="K19" i="4"/>
  <c r="K14" i="4"/>
  <c r="J14" i="4"/>
  <c r="I14" i="4"/>
  <c r="H14" i="4"/>
  <c r="G14" i="4"/>
  <c r="F14" i="4"/>
  <c r="E14" i="4"/>
  <c r="D14" i="4"/>
  <c r="C15" i="4"/>
  <c r="C16" i="4"/>
  <c r="C17" i="4"/>
  <c r="C18" i="4"/>
  <c r="C19" i="4"/>
  <c r="C14" i="4"/>
  <c r="N9" i="4"/>
  <c r="N10" i="4"/>
  <c r="L9" i="4"/>
  <c r="L10" i="4"/>
  <c r="J9" i="4"/>
  <c r="J10" i="4"/>
  <c r="J8" i="4"/>
  <c r="L8" i="4"/>
  <c r="N8" i="4"/>
  <c r="N7" i="4"/>
  <c r="N6" i="4"/>
  <c r="N5" i="4"/>
  <c r="N4" i="4"/>
  <c r="N3" i="4"/>
  <c r="L7" i="4"/>
  <c r="L6" i="4"/>
  <c r="L5" i="4"/>
  <c r="L4" i="4"/>
  <c r="L3" i="4"/>
  <c r="J4" i="4"/>
  <c r="J5" i="4"/>
  <c r="J6" i="4"/>
  <c r="J7" i="4"/>
  <c r="J3" i="4"/>
  <c r="L14" i="4" l="1"/>
  <c r="L15" i="4"/>
  <c r="L19" i="4"/>
</calcChain>
</file>

<file path=xl/sharedStrings.xml><?xml version="1.0" encoding="utf-8"?>
<sst xmlns="http://schemas.openxmlformats.org/spreadsheetml/2006/main" count="477" uniqueCount="212">
  <si>
    <t>Variable</t>
  </si>
  <si>
    <t>Description</t>
  </si>
  <si>
    <t>loraProfile</t>
  </si>
  <si>
    <t>unitName</t>
  </si>
  <si>
    <t>freq</t>
  </si>
  <si>
    <t>The frequency for the LoRa radio module. Valid values are:
RFM95W: 868/915 MHz
RFM97W: 868/915 MHz
RFM96W/RFM98W: 433/470 MHz</t>
  </si>
  <si>
    <t>Used</t>
  </si>
  <si>
    <t>Yes</t>
  </si>
  <si>
    <t>No</t>
  </si>
  <si>
    <t>power</t>
  </si>
  <si>
    <t>myName</t>
  </si>
  <si>
    <t>myGroup3</t>
  </si>
  <si>
    <t>myGroup2</t>
  </si>
  <si>
    <t>myGroup1</t>
  </si>
  <si>
    <t>myID</t>
  </si>
  <si>
    <t>dest3</t>
  </si>
  <si>
    <t>dest2</t>
  </si>
  <si>
    <t>dest1</t>
  </si>
  <si>
    <t>dest0</t>
  </si>
  <si>
    <t>msgId3</t>
  </si>
  <si>
    <t>msgId2</t>
  </si>
  <si>
    <t>msgId1</t>
  </si>
  <si>
    <t>msgId0</t>
  </si>
  <si>
    <t>password</t>
  </si>
  <si>
    <t>passwordIv</t>
  </si>
  <si>
    <t>bright</t>
  </si>
  <si>
    <t>sleep</t>
  </si>
  <si>
    <t>font</t>
  </si>
  <si>
    <t>theme</t>
  </si>
  <si>
    <t>volume</t>
  </si>
  <si>
    <t>maxLines</t>
  </si>
  <si>
    <t>maxChars</t>
  </si>
  <si>
    <t>model</t>
  </si>
  <si>
    <t>cols</t>
  </si>
  <si>
    <t>rows</t>
  </si>
  <si>
    <t>keys1</t>
  </si>
  <si>
    <t>keys2</t>
  </si>
  <si>
    <t>keys3</t>
  </si>
  <si>
    <t>The model of the ARMACHAT. Valid values are "max" and "compact"</t>
  </si>
  <si>
    <t>Volatile Write</t>
  </si>
  <si>
    <t>Non-Volatile Write</t>
  </si>
  <si>
    <t>No*</t>
  </si>
  <si>
    <t>The GP IO numbers for the keyboard columns</t>
  </si>
  <si>
    <t>The GP IO numbers for the keyboard rows</t>
  </si>
  <si>
    <t>Matrix for key assignments for lowercase characters</t>
  </si>
  <si>
    <t>Matrix for key assignments for numeric characters</t>
  </si>
  <si>
    <t>Matrix for key assignments for uppercase characters</t>
  </si>
  <si>
    <t>Maximum lines visible on the display</t>
  </si>
  <si>
    <t>Maximum characters visible on the display per line</t>
  </si>
  <si>
    <t>The volume of the buzzer</t>
  </si>
  <si>
    <t>Displayed</t>
  </si>
  <si>
    <t>A</t>
  </si>
  <si>
    <t>B</t>
  </si>
  <si>
    <t>C</t>
  </si>
  <si>
    <t>D</t>
  </si>
  <si>
    <t>E</t>
  </si>
  <si>
    <t>F</t>
  </si>
  <si>
    <t>Display 1</t>
  </si>
  <si>
    <t>Display 2</t>
  </si>
  <si>
    <t>Bw125Cr45Sf128</t>
  </si>
  <si>
    <t>Bw500Cr45Sf128</t>
  </si>
  <si>
    <t>Bw31_25Cr48Sf512</t>
  </si>
  <si>
    <t>Bw125Cr48Sf4096</t>
  </si>
  <si>
    <t>Bw125Cr45Sf2048</t>
  </si>
  <si>
    <t>Bw31Cr48Sf4096</t>
  </si>
  <si>
    <t>Slow+long range</t>
  </si>
  <si>
    <t>Slow+Extra long range</t>
  </si>
  <si>
    <t>Cr</t>
  </si>
  <si>
    <t>CRC</t>
  </si>
  <si>
    <t>Bw (kHz)</t>
  </si>
  <si>
    <t>4/5</t>
  </si>
  <si>
    <t>4/8</t>
  </si>
  <si>
    <t>Sf (chips/symbol)</t>
  </si>
  <si>
    <t>on</t>
  </si>
  <si>
    <t>Value</t>
  </si>
  <si>
    <t>0x72</t>
  </si>
  <si>
    <t>0x92</t>
  </si>
  <si>
    <t>0x48</t>
  </si>
  <si>
    <t>0x78</t>
  </si>
  <si>
    <t>0x74</t>
  </si>
  <si>
    <t>0x94</t>
  </si>
  <si>
    <t>0xC4</t>
  </si>
  <si>
    <t>0xB4</t>
  </si>
  <si>
    <t>0x04</t>
  </si>
  <si>
    <t>0x0C</t>
  </si>
  <si>
    <t>Value b</t>
  </si>
  <si>
    <t>Pofile 1
Register 0x1d</t>
  </si>
  <si>
    <t>Pofile 2
Register 0x1e</t>
  </si>
  <si>
    <t>Pofile 3
Register 0x26</t>
  </si>
  <si>
    <t>CodingRate</t>
  </si>
  <si>
    <t>ImplicitHeaderModeOn</t>
  </si>
  <si>
    <t>SpreadingFactor</t>
  </si>
  <si>
    <t>TxContinuousMode</t>
  </si>
  <si>
    <t>RxPayloadCrcOn</t>
  </si>
  <si>
    <t>MobileNode</t>
  </si>
  <si>
    <t>AgcAutoOn</t>
  </si>
  <si>
    <t>SymbTimeout MSB</t>
  </si>
  <si>
    <t>Explicit Header mode</t>
  </si>
  <si>
    <t>normal mode</t>
  </si>
  <si>
    <t>CRC on</t>
  </si>
  <si>
    <t>Use for static node</t>
  </si>
  <si>
    <t>LNA gain set by the internal AGC loop</t>
  </si>
  <si>
    <t>Validated against datasheet from Hoperf Electronic (RF96_97_98.pdf pages 106 &amp; 107 of 121)</t>
  </si>
  <si>
    <t>4/6</t>
  </si>
  <si>
    <t>Use for mobile node</t>
  </si>
  <si>
    <t>Short/Fast</t>
  </si>
  <si>
    <t>Speed (kbps)</t>
  </si>
  <si>
    <t>Short/Slow</t>
  </si>
  <si>
    <t>Bw250Cr47Sf1024</t>
  </si>
  <si>
    <t>Medium/Fast</t>
  </si>
  <si>
    <t>4/7</t>
  </si>
  <si>
    <t>Bw250Cr46Sf2048</t>
  </si>
  <si>
    <t>Medium/Slow</t>
  </si>
  <si>
    <t>Long/Fast</t>
  </si>
  <si>
    <t>0x82</t>
  </si>
  <si>
    <t>0x84</t>
  </si>
  <si>
    <t>0xA4</t>
  </si>
  <si>
    <t>Long/Slow</t>
  </si>
  <si>
    <t>P1</t>
  </si>
  <si>
    <t>P2</t>
  </si>
  <si>
    <t>P3</t>
  </si>
  <si>
    <t>Python Code</t>
  </si>
  <si>
    <t>Numeric value for one of the 6 LoRa profiles defined in the ulora library.
# Matches Mestastic values in table at
# https://meshtastic.org/docs/settings/channel
# 1 =&gt; Bw500Cr45Sf128       Short/Fast
# 2 =&gt; Bw125Cr45Sf128       Short/Slow
# 3 =&gt; Bw250Cr47Sf1024      Medium/Fast
# 4 =&gt; Bw250Cr46Sf2048      Medium/Slow
# 5 =&gt; Bw31_25Cr48Sf512     Long/Fast
# 6 =&gt; Bw125Cr48Sf4096      Long/Slow</t>
  </si>
  <si>
    <t>Globals</t>
  </si>
  <si>
    <t>CS</t>
  </si>
  <si>
    <t>EditorScreen</t>
  </si>
  <si>
    <t>FREQ_LIST</t>
  </si>
  <si>
    <t>KBL</t>
  </si>
  <si>
    <t>LED</t>
  </si>
  <si>
    <t>PWMOut</t>
  </si>
  <si>
    <t>RESET</t>
  </si>
  <si>
    <t>SMPSmode</t>
  </si>
  <si>
    <t>ST7789</t>
  </si>
  <si>
    <t>SimpleTextDisplay</t>
  </si>
  <si>
    <t>VBUS_status</t>
  </si>
  <si>
    <t>VSYS_voltage</t>
  </si>
  <si>
    <t>__file__</t>
  </si>
  <si>
    <t>__name__</t>
  </si>
  <si>
    <t>adafruit_matrixkeypad</t>
  </si>
  <si>
    <t>aesio</t>
  </si>
  <si>
    <t>analogio</t>
  </si>
  <si>
    <t>backlight</t>
  </si>
  <si>
    <t>beep</t>
  </si>
  <si>
    <t>bitmap_font</t>
  </si>
  <si>
    <t>board</t>
  </si>
  <si>
    <t>busio</t>
  </si>
  <si>
    <t>changeMessageStatus</t>
  </si>
  <si>
    <t>clearScreen</t>
  </si>
  <si>
    <t>config</t>
  </si>
  <si>
    <t>countMessages</t>
  </si>
  <si>
    <t>digitalio</t>
  </si>
  <si>
    <t>display</t>
  </si>
  <si>
    <t>display_bus</t>
  </si>
  <si>
    <t>displayio</t>
  </si>
  <si>
    <t>editor</t>
  </si>
  <si>
    <t>font_file</t>
  </si>
  <si>
    <t>gc</t>
  </si>
  <si>
    <t>getListIndex</t>
  </si>
  <si>
    <t>get_VSYSvoltage</t>
  </si>
  <si>
    <t>hexlify</t>
  </si>
  <si>
    <t>label</t>
  </si>
  <si>
    <t>loraProfileSetup</t>
  </si>
  <si>
    <t>message</t>
  </si>
  <si>
    <t>messages</t>
  </si>
  <si>
    <t>microcontroller</t>
  </si>
  <si>
    <t>modemPreset</t>
  </si>
  <si>
    <t>modemPresetConfig</t>
  </si>
  <si>
    <t>modemPresetDescription</t>
  </si>
  <si>
    <t>msgCounter</t>
  </si>
  <si>
    <t>os</t>
  </si>
  <si>
    <t>radioInit</t>
  </si>
  <si>
    <t>random</t>
  </si>
  <si>
    <t>readKeyboard</t>
  </si>
  <si>
    <t>receiveMessage</t>
  </si>
  <si>
    <t>rfm9x</t>
  </si>
  <si>
    <t>ring</t>
  </si>
  <si>
    <t>screen</t>
  </si>
  <si>
    <t>screenSafeText</t>
  </si>
  <si>
    <t>sendMessage</t>
  </si>
  <si>
    <t>setup</t>
  </si>
  <si>
    <t>showMemory</t>
  </si>
  <si>
    <t>spi</t>
  </si>
  <si>
    <t>spi_clk</t>
  </si>
  <si>
    <t>spi_mosi</t>
  </si>
  <si>
    <t>splash</t>
  </si>
  <si>
    <t>terminalio</t>
  </si>
  <si>
    <t>text</t>
  </si>
  <si>
    <t>text_area</t>
  </si>
  <si>
    <t>tft_cs</t>
  </si>
  <si>
    <t>tft_dc</t>
  </si>
  <si>
    <t>time</t>
  </si>
  <si>
    <t>ulora</t>
  </si>
  <si>
    <t>valueUp</t>
  </si>
  <si>
    <t>valueUpList</t>
  </si>
  <si>
    <t>Type</t>
  </si>
  <si>
    <t>list</t>
  </si>
  <si>
    <t>tuple</t>
  </si>
  <si>
    <t>DigitalInOut</t>
  </si>
  <si>
    <t>type</t>
  </si>
  <si>
    <t>AnalogIn</t>
  </si>
  <si>
    <t>str</t>
  </si>
  <si>
    <t>module</t>
  </si>
  <si>
    <t>Pin</t>
  </si>
  <si>
    <t>function</t>
  </si>
  <si>
    <t>FourWire</t>
  </si>
  <si>
    <t>PCF</t>
  </si>
  <si>
    <t>int</t>
  </si>
  <si>
    <t>LoRa</t>
  </si>
  <si>
    <t>SPI</t>
  </si>
  <si>
    <t>Group</t>
  </si>
  <si>
    <t>Label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</si>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</sst>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6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0" borderId="1" xfId="0" quotePrefix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quotePrefix="1" applyFill="1" applyBorder="1"/>
    <xf numFmtId="16" fontId="0" fillId="2" borderId="1" xfId="0" quotePrefix="1" applyNumberFormat="1" applyFill="1" applyBorder="1"/>
    <xf numFmtId="0" fontId="0" fillId="0" borderId="1" xfId="0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3FCF-5327-4714-ACA1-F4C71F2EEC58}">
  <dimension ref="A1:F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 x14ac:dyDescent="0.25"/>
  <cols>
    <col min="1" max="1" width="11" bestFit="1" customWidth="1"/>
    <col min="2" max="2" width="66.28515625" bestFit="1" customWidth="1"/>
    <col min="3" max="3" width="9.7109375" bestFit="1" customWidth="1"/>
    <col min="5" max="5" width="13.7109375" bestFit="1" customWidth="1"/>
    <col min="6" max="6" width="18.285156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50</v>
      </c>
      <c r="D1" s="2" t="s">
        <v>6</v>
      </c>
      <c r="E1" s="2" t="s">
        <v>39</v>
      </c>
      <c r="F1" s="2" t="s">
        <v>40</v>
      </c>
    </row>
    <row r="2" spans="1:6" x14ac:dyDescent="0.25">
      <c r="A2" t="s">
        <v>3</v>
      </c>
      <c r="C2" t="s">
        <v>8</v>
      </c>
      <c r="D2" t="s">
        <v>8</v>
      </c>
      <c r="E2" t="s">
        <v>8</v>
      </c>
      <c r="F2" t="s">
        <v>8</v>
      </c>
    </row>
    <row r="3" spans="1:6" ht="60" x14ac:dyDescent="0.25">
      <c r="A3" t="s">
        <v>4</v>
      </c>
      <c r="B3" s="1" t="s">
        <v>5</v>
      </c>
      <c r="C3" t="s">
        <v>7</v>
      </c>
      <c r="D3" t="s">
        <v>7</v>
      </c>
      <c r="E3" t="s">
        <v>7</v>
      </c>
      <c r="F3" t="s">
        <v>8</v>
      </c>
    </row>
    <row r="4" spans="1:6" x14ac:dyDescent="0.25">
      <c r="A4" t="s">
        <v>9</v>
      </c>
      <c r="C4" t="s">
        <v>7</v>
      </c>
      <c r="D4" t="s">
        <v>7</v>
      </c>
      <c r="E4" t="s">
        <v>7</v>
      </c>
      <c r="F4" t="s">
        <v>8</v>
      </c>
    </row>
    <row r="5" spans="1:6" ht="150" x14ac:dyDescent="0.25">
      <c r="A5" t="s">
        <v>2</v>
      </c>
      <c r="B5" s="1" t="s">
        <v>122</v>
      </c>
      <c r="C5" s="1" t="s">
        <v>7</v>
      </c>
      <c r="D5" t="s">
        <v>7</v>
      </c>
      <c r="E5" t="s">
        <v>7</v>
      </c>
      <c r="F5" t="s">
        <v>8</v>
      </c>
    </row>
    <row r="6" spans="1:6" x14ac:dyDescent="0.25">
      <c r="A6" t="s">
        <v>10</v>
      </c>
      <c r="C6" t="s">
        <v>7</v>
      </c>
      <c r="D6" t="s">
        <v>7</v>
      </c>
      <c r="E6" t="s">
        <v>7</v>
      </c>
      <c r="F6" t="s">
        <v>8</v>
      </c>
    </row>
    <row r="7" spans="1:6" x14ac:dyDescent="0.25">
      <c r="A7" t="s">
        <v>11</v>
      </c>
      <c r="C7" t="s">
        <v>7</v>
      </c>
      <c r="D7" t="s">
        <v>7</v>
      </c>
      <c r="E7" t="s">
        <v>8</v>
      </c>
      <c r="F7" t="s">
        <v>8</v>
      </c>
    </row>
    <row r="8" spans="1:6" x14ac:dyDescent="0.25">
      <c r="A8" t="s">
        <v>12</v>
      </c>
      <c r="C8" t="s">
        <v>7</v>
      </c>
      <c r="D8" t="s">
        <v>7</v>
      </c>
      <c r="E8" t="s">
        <v>8</v>
      </c>
      <c r="F8" t="s">
        <v>8</v>
      </c>
    </row>
    <row r="9" spans="1:6" x14ac:dyDescent="0.25">
      <c r="A9" t="s">
        <v>13</v>
      </c>
      <c r="C9" t="s">
        <v>7</v>
      </c>
      <c r="D9" t="s">
        <v>7</v>
      </c>
      <c r="E9" t="s">
        <v>8</v>
      </c>
      <c r="F9" t="s">
        <v>8</v>
      </c>
    </row>
    <row r="10" spans="1:6" x14ac:dyDescent="0.25">
      <c r="A10" t="s">
        <v>14</v>
      </c>
      <c r="C10" t="s">
        <v>7</v>
      </c>
      <c r="D10" t="s">
        <v>7</v>
      </c>
      <c r="E10" t="s">
        <v>8</v>
      </c>
      <c r="F10" t="s">
        <v>8</v>
      </c>
    </row>
    <row r="11" spans="1:6" x14ac:dyDescent="0.25">
      <c r="A11" t="s">
        <v>15</v>
      </c>
      <c r="C11" t="s">
        <v>8</v>
      </c>
      <c r="D11" t="s">
        <v>7</v>
      </c>
      <c r="E11" t="s">
        <v>8</v>
      </c>
      <c r="F11" t="s">
        <v>8</v>
      </c>
    </row>
    <row r="12" spans="1:6" x14ac:dyDescent="0.25">
      <c r="A12" t="s">
        <v>16</v>
      </c>
      <c r="C12" t="s">
        <v>8</v>
      </c>
      <c r="D12" t="s">
        <v>7</v>
      </c>
      <c r="E12" t="s">
        <v>8</v>
      </c>
      <c r="F12" t="s">
        <v>8</v>
      </c>
    </row>
    <row r="13" spans="1:6" x14ac:dyDescent="0.25">
      <c r="A13" t="s">
        <v>17</v>
      </c>
      <c r="C13" t="s">
        <v>8</v>
      </c>
      <c r="D13" t="s">
        <v>7</v>
      </c>
      <c r="E13" t="s">
        <v>8</v>
      </c>
      <c r="F13" t="s">
        <v>8</v>
      </c>
    </row>
    <row r="14" spans="1:6" x14ac:dyDescent="0.25">
      <c r="A14" t="s">
        <v>18</v>
      </c>
      <c r="C14" t="s">
        <v>7</v>
      </c>
      <c r="D14" t="s">
        <v>7</v>
      </c>
      <c r="E14" t="s">
        <v>8</v>
      </c>
      <c r="F14" t="s">
        <v>8</v>
      </c>
    </row>
    <row r="15" spans="1:6" x14ac:dyDescent="0.25">
      <c r="A15" t="s">
        <v>19</v>
      </c>
      <c r="C15" t="s">
        <v>8</v>
      </c>
      <c r="D15" t="s">
        <v>7</v>
      </c>
      <c r="E15" t="s">
        <v>41</v>
      </c>
      <c r="F15" t="s">
        <v>8</v>
      </c>
    </row>
    <row r="16" spans="1:6" x14ac:dyDescent="0.25">
      <c r="A16" t="s">
        <v>20</v>
      </c>
      <c r="C16" t="s">
        <v>8</v>
      </c>
      <c r="D16" t="s">
        <v>7</v>
      </c>
      <c r="E16" t="s">
        <v>41</v>
      </c>
      <c r="F16" t="s">
        <v>8</v>
      </c>
    </row>
    <row r="17" spans="1:6" x14ac:dyDescent="0.25">
      <c r="A17" t="s">
        <v>21</v>
      </c>
      <c r="C17" t="s">
        <v>8</v>
      </c>
      <c r="D17" t="s">
        <v>7</v>
      </c>
      <c r="E17" t="s">
        <v>41</v>
      </c>
      <c r="F17" t="s">
        <v>8</v>
      </c>
    </row>
    <row r="18" spans="1:6" x14ac:dyDescent="0.25">
      <c r="A18" t="s">
        <v>22</v>
      </c>
      <c r="C18" t="s">
        <v>8</v>
      </c>
      <c r="D18" t="s">
        <v>7</v>
      </c>
      <c r="E18" t="s">
        <v>41</v>
      </c>
      <c r="F18" t="s">
        <v>8</v>
      </c>
    </row>
    <row r="19" spans="1:6" x14ac:dyDescent="0.25">
      <c r="A19" t="s">
        <v>23</v>
      </c>
      <c r="C19" t="s">
        <v>8</v>
      </c>
      <c r="D19" t="s">
        <v>7</v>
      </c>
      <c r="E19" t="s">
        <v>8</v>
      </c>
      <c r="F19" t="s">
        <v>8</v>
      </c>
    </row>
    <row r="20" spans="1:6" x14ac:dyDescent="0.25">
      <c r="A20" t="s">
        <v>24</v>
      </c>
      <c r="C20" t="s">
        <v>8</v>
      </c>
      <c r="D20" t="s">
        <v>7</v>
      </c>
      <c r="E20" t="s">
        <v>8</v>
      </c>
      <c r="F20" t="s">
        <v>8</v>
      </c>
    </row>
    <row r="21" spans="1:6" x14ac:dyDescent="0.25">
      <c r="A21" t="s">
        <v>25</v>
      </c>
      <c r="C21" t="s">
        <v>7</v>
      </c>
      <c r="D21" t="s">
        <v>7</v>
      </c>
      <c r="E21" t="s">
        <v>8</v>
      </c>
      <c r="F21" t="s">
        <v>8</v>
      </c>
    </row>
    <row r="22" spans="1:6" x14ac:dyDescent="0.25">
      <c r="A22" t="s">
        <v>26</v>
      </c>
      <c r="C22" t="s">
        <v>7</v>
      </c>
      <c r="D22" t="s">
        <v>7</v>
      </c>
      <c r="E22" t="s">
        <v>8</v>
      </c>
      <c r="F22" t="s">
        <v>8</v>
      </c>
    </row>
    <row r="23" spans="1:6" x14ac:dyDescent="0.25">
      <c r="A23" t="s">
        <v>27</v>
      </c>
      <c r="C23" t="s">
        <v>7</v>
      </c>
      <c r="D23" t="s">
        <v>7</v>
      </c>
      <c r="E23" t="s">
        <v>8</v>
      </c>
      <c r="F23" t="s">
        <v>8</v>
      </c>
    </row>
    <row r="24" spans="1:6" x14ac:dyDescent="0.25">
      <c r="A24" t="s">
        <v>28</v>
      </c>
      <c r="C24" t="s">
        <v>7</v>
      </c>
      <c r="D24" t="s">
        <v>7</v>
      </c>
      <c r="E24" t="s">
        <v>8</v>
      </c>
      <c r="F24" t="s">
        <v>8</v>
      </c>
    </row>
    <row r="25" spans="1:6" x14ac:dyDescent="0.25">
      <c r="A25" t="s">
        <v>29</v>
      </c>
      <c r="B25" t="s">
        <v>49</v>
      </c>
      <c r="C25" t="s">
        <v>7</v>
      </c>
      <c r="D25" t="s">
        <v>7</v>
      </c>
      <c r="E25" t="s">
        <v>7</v>
      </c>
      <c r="F25" t="s">
        <v>8</v>
      </c>
    </row>
    <row r="26" spans="1:6" x14ac:dyDescent="0.25">
      <c r="A26" t="s">
        <v>30</v>
      </c>
      <c r="B26" t="s">
        <v>47</v>
      </c>
      <c r="C26" t="s">
        <v>8</v>
      </c>
      <c r="D26" t="s">
        <v>7</v>
      </c>
      <c r="E26" t="s">
        <v>8</v>
      </c>
      <c r="F26" t="s">
        <v>8</v>
      </c>
    </row>
    <row r="27" spans="1:6" x14ac:dyDescent="0.25">
      <c r="A27" t="s">
        <v>31</v>
      </c>
      <c r="B27" t="s">
        <v>48</v>
      </c>
      <c r="C27" t="s">
        <v>8</v>
      </c>
      <c r="D27" t="s">
        <v>7</v>
      </c>
      <c r="E27" t="s">
        <v>8</v>
      </c>
      <c r="F27" t="s">
        <v>8</v>
      </c>
    </row>
    <row r="28" spans="1:6" x14ac:dyDescent="0.25">
      <c r="A28" t="s">
        <v>32</v>
      </c>
      <c r="B28" t="s">
        <v>38</v>
      </c>
      <c r="C28" t="s">
        <v>8</v>
      </c>
      <c r="D28" t="s">
        <v>7</v>
      </c>
      <c r="E28" t="s">
        <v>8</v>
      </c>
      <c r="F28" t="s">
        <v>8</v>
      </c>
    </row>
    <row r="29" spans="1:6" x14ac:dyDescent="0.25">
      <c r="A29" t="s">
        <v>33</v>
      </c>
      <c r="B29" t="s">
        <v>42</v>
      </c>
      <c r="C29" t="s">
        <v>8</v>
      </c>
      <c r="D29" t="s">
        <v>7</v>
      </c>
      <c r="E29" t="s">
        <v>8</v>
      </c>
      <c r="F29" t="s">
        <v>8</v>
      </c>
    </row>
    <row r="30" spans="1:6" x14ac:dyDescent="0.25">
      <c r="A30" t="s">
        <v>34</v>
      </c>
      <c r="B30" t="s">
        <v>43</v>
      </c>
      <c r="C30" t="s">
        <v>8</v>
      </c>
      <c r="D30" t="s">
        <v>7</v>
      </c>
      <c r="E30" t="s">
        <v>8</v>
      </c>
      <c r="F30" t="s">
        <v>8</v>
      </c>
    </row>
    <row r="31" spans="1:6" x14ac:dyDescent="0.25">
      <c r="A31" t="s">
        <v>35</v>
      </c>
      <c r="B31" t="s">
        <v>44</v>
      </c>
      <c r="C31" t="s">
        <v>8</v>
      </c>
      <c r="D31" t="s">
        <v>7</v>
      </c>
      <c r="E31" t="s">
        <v>8</v>
      </c>
      <c r="F31" t="s">
        <v>8</v>
      </c>
    </row>
    <row r="32" spans="1:6" x14ac:dyDescent="0.25">
      <c r="A32" t="s">
        <v>36</v>
      </c>
      <c r="B32" t="s">
        <v>45</v>
      </c>
      <c r="C32" t="s">
        <v>8</v>
      </c>
      <c r="D32" t="s">
        <v>7</v>
      </c>
      <c r="E32" t="s">
        <v>8</v>
      </c>
      <c r="F32" t="s">
        <v>8</v>
      </c>
    </row>
    <row r="33" spans="1:6" x14ac:dyDescent="0.25">
      <c r="A33" t="s">
        <v>37</v>
      </c>
      <c r="B33" t="s">
        <v>46</v>
      </c>
      <c r="C33" t="s">
        <v>8</v>
      </c>
      <c r="D33" t="s">
        <v>7</v>
      </c>
      <c r="E33" t="s">
        <v>8</v>
      </c>
      <c r="F3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BA15-0604-4D03-AB13-CCFB96E3109C}">
  <dimension ref="A1:C72"/>
  <sheetViews>
    <sheetView tabSelected="1" workbookViewId="0">
      <selection activeCell="C4" sqref="C4"/>
    </sheetView>
  </sheetViews>
  <sheetFormatPr defaultRowHeight="15" x14ac:dyDescent="0.25"/>
  <cols>
    <col min="1" max="1" width="3" bestFit="1" customWidth="1"/>
    <col min="2" max="2" width="24.140625" bestFit="1" customWidth="1"/>
    <col min="3" max="3" width="17.7109375" bestFit="1" customWidth="1"/>
  </cols>
  <sheetData>
    <row r="1" spans="1:3" x14ac:dyDescent="0.25">
      <c r="A1" s="2" t="s">
        <v>211</v>
      </c>
      <c r="B1" s="2" t="s">
        <v>123</v>
      </c>
      <c r="C1" s="2" t="s">
        <v>194</v>
      </c>
    </row>
    <row r="2" spans="1:3" x14ac:dyDescent="0.25">
      <c r="A2">
        <v>1</v>
      </c>
      <c r="B2" t="s">
        <v>124</v>
      </c>
      <c r="C2" t="s">
        <v>197</v>
      </c>
    </row>
    <row r="3" spans="1:3" x14ac:dyDescent="0.25">
      <c r="A3">
        <v>2</v>
      </c>
      <c r="B3" t="s">
        <v>125</v>
      </c>
      <c r="C3" t="s">
        <v>133</v>
      </c>
    </row>
    <row r="4" spans="1:3" x14ac:dyDescent="0.25">
      <c r="A4">
        <v>3</v>
      </c>
      <c r="B4" t="s">
        <v>126</v>
      </c>
      <c r="C4" t="s">
        <v>195</v>
      </c>
    </row>
    <row r="5" spans="1:3" x14ac:dyDescent="0.25">
      <c r="A5">
        <v>4</v>
      </c>
      <c r="B5" t="s">
        <v>127</v>
      </c>
      <c r="C5" t="s">
        <v>197</v>
      </c>
    </row>
    <row r="6" spans="1:3" x14ac:dyDescent="0.25">
      <c r="A6">
        <v>5</v>
      </c>
      <c r="B6" t="s">
        <v>128</v>
      </c>
      <c r="C6" t="s">
        <v>197</v>
      </c>
    </row>
    <row r="7" spans="1:3" x14ac:dyDescent="0.25">
      <c r="A7">
        <v>6</v>
      </c>
      <c r="B7" t="s">
        <v>129</v>
      </c>
      <c r="C7" t="s">
        <v>198</v>
      </c>
    </row>
    <row r="8" spans="1:3" x14ac:dyDescent="0.25">
      <c r="A8">
        <v>7</v>
      </c>
      <c r="B8" t="s">
        <v>130</v>
      </c>
      <c r="C8" t="s">
        <v>197</v>
      </c>
    </row>
    <row r="9" spans="1:3" x14ac:dyDescent="0.25">
      <c r="A9">
        <v>8</v>
      </c>
      <c r="B9" t="s">
        <v>131</v>
      </c>
      <c r="C9" t="s">
        <v>197</v>
      </c>
    </row>
    <row r="10" spans="1:3" x14ac:dyDescent="0.25">
      <c r="A10">
        <v>9</v>
      </c>
      <c r="B10" t="s">
        <v>132</v>
      </c>
      <c r="C10" t="s">
        <v>198</v>
      </c>
    </row>
    <row r="11" spans="1:3" x14ac:dyDescent="0.25">
      <c r="A11">
        <v>10</v>
      </c>
      <c r="B11" t="s">
        <v>133</v>
      </c>
      <c r="C11" t="s">
        <v>198</v>
      </c>
    </row>
    <row r="12" spans="1:3" x14ac:dyDescent="0.25">
      <c r="A12">
        <v>11</v>
      </c>
      <c r="B12" t="s">
        <v>134</v>
      </c>
      <c r="C12" t="s">
        <v>197</v>
      </c>
    </row>
    <row r="13" spans="1:3" x14ac:dyDescent="0.25">
      <c r="A13">
        <v>12</v>
      </c>
      <c r="B13" t="s">
        <v>135</v>
      </c>
      <c r="C13" t="s">
        <v>199</v>
      </c>
    </row>
    <row r="14" spans="1:3" x14ac:dyDescent="0.25">
      <c r="A14">
        <v>13</v>
      </c>
      <c r="B14" t="s">
        <v>136</v>
      </c>
      <c r="C14" t="s">
        <v>200</v>
      </c>
    </row>
    <row r="15" spans="1:3" x14ac:dyDescent="0.25">
      <c r="A15">
        <v>14</v>
      </c>
      <c r="B15" t="s">
        <v>137</v>
      </c>
      <c r="C15" t="s">
        <v>200</v>
      </c>
    </row>
    <row r="16" spans="1:3" x14ac:dyDescent="0.25">
      <c r="A16">
        <v>15</v>
      </c>
      <c r="B16" t="s">
        <v>138</v>
      </c>
      <c r="C16" t="s">
        <v>201</v>
      </c>
    </row>
    <row r="17" spans="1:3" x14ac:dyDescent="0.25">
      <c r="A17">
        <v>16</v>
      </c>
      <c r="B17" t="s">
        <v>139</v>
      </c>
      <c r="C17" t="s">
        <v>201</v>
      </c>
    </row>
    <row r="18" spans="1:3" x14ac:dyDescent="0.25">
      <c r="A18">
        <v>17</v>
      </c>
      <c r="B18" t="s">
        <v>140</v>
      </c>
      <c r="C18" t="s">
        <v>201</v>
      </c>
    </row>
    <row r="19" spans="1:3" x14ac:dyDescent="0.25">
      <c r="A19">
        <v>18</v>
      </c>
      <c r="B19" t="s">
        <v>141</v>
      </c>
      <c r="C19" t="s">
        <v>202</v>
      </c>
    </row>
    <row r="20" spans="1:3" x14ac:dyDescent="0.25">
      <c r="A20">
        <v>19</v>
      </c>
      <c r="B20" t="s">
        <v>142</v>
      </c>
      <c r="C20" t="s">
        <v>203</v>
      </c>
    </row>
    <row r="21" spans="1:3" x14ac:dyDescent="0.25">
      <c r="A21">
        <v>20</v>
      </c>
      <c r="B21" t="s">
        <v>143</v>
      </c>
      <c r="C21" t="s">
        <v>201</v>
      </c>
    </row>
    <row r="22" spans="1:3" x14ac:dyDescent="0.25">
      <c r="A22">
        <v>21</v>
      </c>
      <c r="B22" t="s">
        <v>144</v>
      </c>
      <c r="C22" t="s">
        <v>201</v>
      </c>
    </row>
    <row r="23" spans="1:3" x14ac:dyDescent="0.25">
      <c r="A23">
        <v>22</v>
      </c>
      <c r="B23" t="s">
        <v>145</v>
      </c>
      <c r="C23" t="s">
        <v>201</v>
      </c>
    </row>
    <row r="24" spans="1:3" x14ac:dyDescent="0.25">
      <c r="A24">
        <v>23</v>
      </c>
      <c r="B24" t="s">
        <v>146</v>
      </c>
      <c r="C24" t="s">
        <v>203</v>
      </c>
    </row>
    <row r="25" spans="1:3" x14ac:dyDescent="0.25">
      <c r="A25">
        <v>24</v>
      </c>
      <c r="B25" t="s">
        <v>147</v>
      </c>
      <c r="C25" t="s">
        <v>203</v>
      </c>
    </row>
    <row r="26" spans="1:3" x14ac:dyDescent="0.25">
      <c r="A26">
        <v>25</v>
      </c>
      <c r="B26" t="s">
        <v>148</v>
      </c>
      <c r="C26" t="s">
        <v>201</v>
      </c>
    </row>
    <row r="27" spans="1:3" x14ac:dyDescent="0.25">
      <c r="A27">
        <v>26</v>
      </c>
      <c r="B27" t="s">
        <v>149</v>
      </c>
      <c r="C27" t="s">
        <v>203</v>
      </c>
    </row>
    <row r="28" spans="1:3" x14ac:dyDescent="0.25">
      <c r="A28">
        <v>27</v>
      </c>
      <c r="B28" t="s">
        <v>150</v>
      </c>
      <c r="C28" t="s">
        <v>201</v>
      </c>
    </row>
    <row r="29" spans="1:3" x14ac:dyDescent="0.25">
      <c r="A29">
        <v>28</v>
      </c>
      <c r="B29" t="s">
        <v>151</v>
      </c>
      <c r="C29" t="s">
        <v>132</v>
      </c>
    </row>
    <row r="30" spans="1:3" x14ac:dyDescent="0.25">
      <c r="A30">
        <v>29</v>
      </c>
      <c r="B30" t="s">
        <v>152</v>
      </c>
      <c r="C30" t="s">
        <v>204</v>
      </c>
    </row>
    <row r="31" spans="1:3" x14ac:dyDescent="0.25">
      <c r="A31">
        <v>30</v>
      </c>
      <c r="B31" t="s">
        <v>153</v>
      </c>
      <c r="C31" t="s">
        <v>201</v>
      </c>
    </row>
    <row r="32" spans="1:3" x14ac:dyDescent="0.25">
      <c r="A32">
        <v>31</v>
      </c>
      <c r="B32" t="s">
        <v>154</v>
      </c>
      <c r="C32" t="s">
        <v>203</v>
      </c>
    </row>
    <row r="33" spans="1:3" x14ac:dyDescent="0.25">
      <c r="A33">
        <v>32</v>
      </c>
      <c r="B33" t="s">
        <v>27</v>
      </c>
      <c r="C33" t="s">
        <v>205</v>
      </c>
    </row>
    <row r="34" spans="1:3" x14ac:dyDescent="0.25">
      <c r="A34">
        <v>33</v>
      </c>
      <c r="B34" t="s">
        <v>155</v>
      </c>
      <c r="C34" t="s">
        <v>200</v>
      </c>
    </row>
    <row r="35" spans="1:3" x14ac:dyDescent="0.25">
      <c r="A35">
        <v>34</v>
      </c>
      <c r="B35" t="s">
        <v>156</v>
      </c>
      <c r="C35" t="s">
        <v>201</v>
      </c>
    </row>
    <row r="36" spans="1:3" x14ac:dyDescent="0.25">
      <c r="A36">
        <v>35</v>
      </c>
      <c r="B36" t="s">
        <v>157</v>
      </c>
      <c r="C36" t="s">
        <v>203</v>
      </c>
    </row>
    <row r="37" spans="1:3" x14ac:dyDescent="0.25">
      <c r="A37">
        <v>36</v>
      </c>
      <c r="B37" t="s">
        <v>158</v>
      </c>
      <c r="C37" t="s">
        <v>203</v>
      </c>
    </row>
    <row r="38" spans="1:3" x14ac:dyDescent="0.25">
      <c r="A38">
        <v>37</v>
      </c>
      <c r="B38" t="s">
        <v>159</v>
      </c>
      <c r="C38" t="s">
        <v>203</v>
      </c>
    </row>
    <row r="39" spans="1:3" x14ac:dyDescent="0.25">
      <c r="A39">
        <v>38</v>
      </c>
      <c r="B39" t="s">
        <v>160</v>
      </c>
      <c r="C39" t="s">
        <v>201</v>
      </c>
    </row>
    <row r="40" spans="1:3" x14ac:dyDescent="0.25">
      <c r="A40">
        <v>39</v>
      </c>
      <c r="B40" t="s">
        <v>161</v>
      </c>
      <c r="C40" t="s">
        <v>203</v>
      </c>
    </row>
    <row r="41" spans="1:3" x14ac:dyDescent="0.25">
      <c r="A41">
        <v>40</v>
      </c>
      <c r="B41" t="s">
        <v>162</v>
      </c>
      <c r="C41" t="s">
        <v>200</v>
      </c>
    </row>
    <row r="42" spans="1:3" x14ac:dyDescent="0.25">
      <c r="A42">
        <v>41</v>
      </c>
      <c r="B42" t="s">
        <v>163</v>
      </c>
      <c r="C42" t="s">
        <v>195</v>
      </c>
    </row>
    <row r="43" spans="1:3" x14ac:dyDescent="0.25">
      <c r="A43">
        <v>42</v>
      </c>
      <c r="B43" t="s">
        <v>164</v>
      </c>
      <c r="C43" t="s">
        <v>201</v>
      </c>
    </row>
    <row r="44" spans="1:3" x14ac:dyDescent="0.25">
      <c r="A44">
        <v>43</v>
      </c>
      <c r="B44" t="s">
        <v>165</v>
      </c>
      <c r="C44" t="s">
        <v>196</v>
      </c>
    </row>
    <row r="45" spans="1:3" x14ac:dyDescent="0.25">
      <c r="A45">
        <v>44</v>
      </c>
      <c r="B45" t="s">
        <v>166</v>
      </c>
      <c r="C45" t="s">
        <v>200</v>
      </c>
    </row>
    <row r="46" spans="1:3" x14ac:dyDescent="0.25">
      <c r="A46">
        <v>45</v>
      </c>
      <c r="B46" t="s">
        <v>167</v>
      </c>
      <c r="C46" t="s">
        <v>200</v>
      </c>
    </row>
    <row r="47" spans="1:3" x14ac:dyDescent="0.25">
      <c r="A47">
        <v>46</v>
      </c>
      <c r="B47" t="s">
        <v>168</v>
      </c>
      <c r="C47" t="s">
        <v>206</v>
      </c>
    </row>
    <row r="48" spans="1:3" x14ac:dyDescent="0.25">
      <c r="A48">
        <v>47</v>
      </c>
      <c r="B48" t="s">
        <v>169</v>
      </c>
      <c r="C48" t="s">
        <v>201</v>
      </c>
    </row>
    <row r="49" spans="1:3" x14ac:dyDescent="0.25">
      <c r="A49">
        <v>48</v>
      </c>
      <c r="B49" t="s">
        <v>170</v>
      </c>
      <c r="C49" t="s">
        <v>203</v>
      </c>
    </row>
    <row r="50" spans="1:3" x14ac:dyDescent="0.25">
      <c r="A50">
        <v>49</v>
      </c>
      <c r="B50" t="s">
        <v>171</v>
      </c>
      <c r="C50" t="s">
        <v>201</v>
      </c>
    </row>
    <row r="51" spans="1:3" x14ac:dyDescent="0.25">
      <c r="A51">
        <v>50</v>
      </c>
      <c r="B51" t="s">
        <v>172</v>
      </c>
      <c r="C51" t="s">
        <v>203</v>
      </c>
    </row>
    <row r="52" spans="1:3" x14ac:dyDescent="0.25">
      <c r="A52">
        <v>51</v>
      </c>
      <c r="B52" t="s">
        <v>173</v>
      </c>
      <c r="C52" t="s">
        <v>203</v>
      </c>
    </row>
    <row r="53" spans="1:3" x14ac:dyDescent="0.25">
      <c r="A53">
        <v>52</v>
      </c>
      <c r="B53" t="s">
        <v>174</v>
      </c>
      <c r="C53" t="s">
        <v>207</v>
      </c>
    </row>
    <row r="54" spans="1:3" x14ac:dyDescent="0.25">
      <c r="A54">
        <v>53</v>
      </c>
      <c r="B54" t="s">
        <v>175</v>
      </c>
      <c r="C54" t="s">
        <v>203</v>
      </c>
    </row>
    <row r="55" spans="1:3" x14ac:dyDescent="0.25">
      <c r="A55">
        <v>54</v>
      </c>
      <c r="B55" t="s">
        <v>176</v>
      </c>
      <c r="C55" t="s">
        <v>133</v>
      </c>
    </row>
    <row r="56" spans="1:3" x14ac:dyDescent="0.25">
      <c r="A56">
        <v>55</v>
      </c>
      <c r="B56" t="s">
        <v>177</v>
      </c>
      <c r="C56" t="s">
        <v>203</v>
      </c>
    </row>
    <row r="57" spans="1:3" x14ac:dyDescent="0.25">
      <c r="A57">
        <v>56</v>
      </c>
      <c r="B57" t="s">
        <v>178</v>
      </c>
      <c r="C57" t="s">
        <v>203</v>
      </c>
    </row>
    <row r="58" spans="1:3" x14ac:dyDescent="0.25">
      <c r="A58">
        <v>57</v>
      </c>
      <c r="B58" t="s">
        <v>179</v>
      </c>
      <c r="C58" t="s">
        <v>203</v>
      </c>
    </row>
    <row r="59" spans="1:3" x14ac:dyDescent="0.25">
      <c r="A59">
        <v>58</v>
      </c>
      <c r="B59" t="s">
        <v>180</v>
      </c>
      <c r="C59" t="s">
        <v>203</v>
      </c>
    </row>
    <row r="60" spans="1:3" x14ac:dyDescent="0.25">
      <c r="A60">
        <v>59</v>
      </c>
      <c r="B60" t="s">
        <v>181</v>
      </c>
      <c r="C60" t="s">
        <v>208</v>
      </c>
    </row>
    <row r="61" spans="1:3" x14ac:dyDescent="0.25">
      <c r="A61">
        <v>60</v>
      </c>
      <c r="B61" t="s">
        <v>182</v>
      </c>
      <c r="C61" t="s">
        <v>202</v>
      </c>
    </row>
    <row r="62" spans="1:3" x14ac:dyDescent="0.25">
      <c r="A62">
        <v>61</v>
      </c>
      <c r="B62" t="s">
        <v>183</v>
      </c>
      <c r="C62" t="s">
        <v>202</v>
      </c>
    </row>
    <row r="63" spans="1:3" x14ac:dyDescent="0.25">
      <c r="A63">
        <v>62</v>
      </c>
      <c r="B63" t="s">
        <v>184</v>
      </c>
      <c r="C63" t="s">
        <v>209</v>
      </c>
    </row>
    <row r="64" spans="1:3" x14ac:dyDescent="0.25">
      <c r="A64">
        <v>63</v>
      </c>
      <c r="B64" t="s">
        <v>185</v>
      </c>
      <c r="C64" t="s">
        <v>201</v>
      </c>
    </row>
    <row r="65" spans="1:3" x14ac:dyDescent="0.25">
      <c r="A65">
        <v>64</v>
      </c>
      <c r="B65" t="s">
        <v>186</v>
      </c>
      <c r="C65" t="s">
        <v>200</v>
      </c>
    </row>
    <row r="66" spans="1:3" x14ac:dyDescent="0.25">
      <c r="A66">
        <v>65</v>
      </c>
      <c r="B66" t="s">
        <v>187</v>
      </c>
      <c r="C66" t="s">
        <v>210</v>
      </c>
    </row>
    <row r="67" spans="1:3" x14ac:dyDescent="0.25">
      <c r="A67">
        <v>66</v>
      </c>
      <c r="B67" t="s">
        <v>188</v>
      </c>
      <c r="C67" t="s">
        <v>202</v>
      </c>
    </row>
    <row r="68" spans="1:3" x14ac:dyDescent="0.25">
      <c r="A68">
        <v>67</v>
      </c>
      <c r="B68" t="s">
        <v>189</v>
      </c>
      <c r="C68" t="s">
        <v>202</v>
      </c>
    </row>
    <row r="69" spans="1:3" x14ac:dyDescent="0.25">
      <c r="A69">
        <v>68</v>
      </c>
      <c r="B69" t="s">
        <v>190</v>
      </c>
      <c r="C69" t="s">
        <v>201</v>
      </c>
    </row>
    <row r="70" spans="1:3" x14ac:dyDescent="0.25">
      <c r="A70">
        <v>69</v>
      </c>
      <c r="B70" t="s">
        <v>191</v>
      </c>
      <c r="C70" t="s">
        <v>201</v>
      </c>
    </row>
    <row r="71" spans="1:3" x14ac:dyDescent="0.25">
      <c r="A71">
        <v>70</v>
      </c>
      <c r="B71" t="s">
        <v>192</v>
      </c>
      <c r="C71" t="s">
        <v>203</v>
      </c>
    </row>
    <row r="72" spans="1:3" x14ac:dyDescent="0.25">
      <c r="A72">
        <v>71</v>
      </c>
      <c r="B72" t="s">
        <v>193</v>
      </c>
      <c r="C72" t="s">
        <v>203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D7A2-8391-4ADB-A590-3104D9FECDC1}">
  <dimension ref="A1:E17"/>
  <sheetViews>
    <sheetView workbookViewId="0">
      <selection activeCell="B14" sqref="B14:E14"/>
    </sheetView>
  </sheetViews>
  <sheetFormatPr defaultRowHeight="15" x14ac:dyDescent="0.25"/>
  <sheetData>
    <row r="1" spans="1:5" x14ac:dyDescent="0.25">
      <c r="B1">
        <v>3</v>
      </c>
      <c r="C1">
        <v>2</v>
      </c>
      <c r="D1">
        <v>1</v>
      </c>
      <c r="E1">
        <v>0</v>
      </c>
    </row>
    <row r="2" spans="1:5" x14ac:dyDescent="0.25">
      <c r="A2" s="3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 s="3">
        <v>1</v>
      </c>
      <c r="B3">
        <v>0</v>
      </c>
      <c r="C3">
        <v>0</v>
      </c>
      <c r="D3">
        <v>0</v>
      </c>
      <c r="E3">
        <v>1</v>
      </c>
    </row>
    <row r="4" spans="1:5" x14ac:dyDescent="0.25">
      <c r="A4" s="3">
        <v>2</v>
      </c>
      <c r="B4">
        <v>0</v>
      </c>
      <c r="C4">
        <v>0</v>
      </c>
      <c r="D4">
        <v>1</v>
      </c>
      <c r="E4">
        <v>0</v>
      </c>
    </row>
    <row r="5" spans="1:5" x14ac:dyDescent="0.25">
      <c r="A5" s="3">
        <v>3</v>
      </c>
      <c r="B5">
        <v>0</v>
      </c>
      <c r="C5">
        <v>0</v>
      </c>
      <c r="D5">
        <v>1</v>
      </c>
      <c r="E5">
        <v>1</v>
      </c>
    </row>
    <row r="6" spans="1:5" x14ac:dyDescent="0.25">
      <c r="A6" s="3">
        <v>4</v>
      </c>
      <c r="B6">
        <v>0</v>
      </c>
      <c r="C6">
        <v>1</v>
      </c>
      <c r="D6">
        <v>0</v>
      </c>
      <c r="E6">
        <v>0</v>
      </c>
    </row>
    <row r="7" spans="1:5" x14ac:dyDescent="0.25">
      <c r="A7" s="3">
        <v>5</v>
      </c>
      <c r="B7">
        <v>0</v>
      </c>
      <c r="C7">
        <v>1</v>
      </c>
      <c r="D7">
        <v>0</v>
      </c>
      <c r="E7">
        <v>1</v>
      </c>
    </row>
    <row r="8" spans="1:5" x14ac:dyDescent="0.25">
      <c r="A8" s="3">
        <v>6</v>
      </c>
      <c r="B8">
        <v>0</v>
      </c>
      <c r="C8">
        <v>1</v>
      </c>
      <c r="D8">
        <v>1</v>
      </c>
      <c r="E8">
        <v>0</v>
      </c>
    </row>
    <row r="9" spans="1:5" x14ac:dyDescent="0.25">
      <c r="A9" s="3">
        <v>7</v>
      </c>
      <c r="B9">
        <v>0</v>
      </c>
      <c r="C9">
        <v>1</v>
      </c>
      <c r="D9">
        <v>1</v>
      </c>
      <c r="E9">
        <v>1</v>
      </c>
    </row>
    <row r="10" spans="1:5" x14ac:dyDescent="0.25">
      <c r="A10" s="3">
        <v>8</v>
      </c>
      <c r="B10">
        <v>1</v>
      </c>
      <c r="C10">
        <v>0</v>
      </c>
      <c r="D10">
        <v>0</v>
      </c>
      <c r="E10">
        <v>0</v>
      </c>
    </row>
    <row r="11" spans="1:5" x14ac:dyDescent="0.25">
      <c r="A11" s="3">
        <v>9</v>
      </c>
      <c r="B11">
        <v>1</v>
      </c>
      <c r="C11">
        <v>0</v>
      </c>
      <c r="D11">
        <v>0</v>
      </c>
      <c r="E11">
        <v>1</v>
      </c>
    </row>
    <row r="12" spans="1:5" x14ac:dyDescent="0.25">
      <c r="A12" s="3" t="s">
        <v>51</v>
      </c>
      <c r="B12">
        <v>1</v>
      </c>
      <c r="C12">
        <v>0</v>
      </c>
      <c r="D12">
        <v>1</v>
      </c>
      <c r="E12">
        <v>0</v>
      </c>
    </row>
    <row r="13" spans="1:5" x14ac:dyDescent="0.25">
      <c r="A13" s="3" t="s">
        <v>52</v>
      </c>
      <c r="B13">
        <v>1</v>
      </c>
      <c r="C13">
        <v>0</v>
      </c>
      <c r="D13">
        <v>1</v>
      </c>
      <c r="E13">
        <v>1</v>
      </c>
    </row>
    <row r="14" spans="1:5" x14ac:dyDescent="0.25">
      <c r="A14" s="3" t="s">
        <v>53</v>
      </c>
      <c r="B14">
        <v>1</v>
      </c>
      <c r="C14">
        <v>1</v>
      </c>
      <c r="D14">
        <v>0</v>
      </c>
      <c r="E14">
        <v>0</v>
      </c>
    </row>
    <row r="15" spans="1:5" x14ac:dyDescent="0.25">
      <c r="A15" s="3" t="s">
        <v>54</v>
      </c>
      <c r="B15">
        <v>1</v>
      </c>
      <c r="C15">
        <v>1</v>
      </c>
      <c r="D15">
        <v>0</v>
      </c>
      <c r="E15">
        <v>1</v>
      </c>
    </row>
    <row r="16" spans="1:5" x14ac:dyDescent="0.25">
      <c r="A16" s="3" t="s">
        <v>55</v>
      </c>
      <c r="B16">
        <v>1</v>
      </c>
      <c r="C16">
        <v>1</v>
      </c>
      <c r="D16">
        <v>1</v>
      </c>
      <c r="E16">
        <v>0</v>
      </c>
    </row>
    <row r="17" spans="1:5" x14ac:dyDescent="0.25">
      <c r="A17" s="3" t="s">
        <v>56</v>
      </c>
      <c r="B17">
        <v>1</v>
      </c>
      <c r="C17">
        <v>1</v>
      </c>
      <c r="D17">
        <v>1</v>
      </c>
      <c r="E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72F3-57A4-4A91-B3C8-01D30D1CD003}">
  <dimension ref="A1:W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4" sqref="C14"/>
    </sheetView>
  </sheetViews>
  <sheetFormatPr defaultRowHeight="15" x14ac:dyDescent="0.25"/>
  <cols>
    <col min="1" max="1" width="10.42578125" bestFit="1" customWidth="1"/>
    <col min="2" max="2" width="17.5703125" bestFit="1" customWidth="1"/>
    <col min="3" max="3" width="28.7109375" bestFit="1" customWidth="1"/>
    <col min="4" max="4" width="12.5703125" bestFit="1" customWidth="1"/>
    <col min="5" max="5" width="8.7109375" bestFit="1" customWidth="1"/>
    <col min="6" max="6" width="3.85546875" bestFit="1" customWidth="1"/>
    <col min="7" max="7" width="16.5703125" bestFit="1" customWidth="1"/>
    <col min="8" max="8" width="4.42578125" bestFit="1" customWidth="1"/>
    <col min="9" max="9" width="6.140625" bestFit="1" customWidth="1"/>
    <col min="10" max="10" width="9.42578125" bestFit="1" customWidth="1"/>
    <col min="11" max="11" width="6.140625" bestFit="1" customWidth="1"/>
    <col min="12" max="12" width="9.42578125" bestFit="1" customWidth="1"/>
    <col min="13" max="13" width="6.140625" bestFit="1" customWidth="1"/>
    <col min="14" max="14" width="9.42578125" bestFit="1" customWidth="1"/>
    <col min="15" max="15" width="8.7109375" bestFit="1" customWidth="1"/>
    <col min="16" max="16" width="11.140625" bestFit="1" customWidth="1"/>
    <col min="17" max="17" width="22.42578125" bestFit="1" customWidth="1"/>
    <col min="18" max="18" width="15.42578125" bestFit="1" customWidth="1"/>
    <col min="19" max="19" width="18.7109375" bestFit="1" customWidth="1"/>
    <col min="20" max="20" width="15.5703125" bestFit="1" customWidth="1"/>
    <col min="21" max="21" width="18" bestFit="1" customWidth="1"/>
    <col min="22" max="22" width="19.28515625" bestFit="1" customWidth="1"/>
    <col min="23" max="23" width="34.7109375" bestFit="1" customWidth="1"/>
  </cols>
  <sheetData>
    <row r="1" spans="1:23" ht="33" customHeight="1" x14ac:dyDescent="0.25">
      <c r="I1" s="22" t="s">
        <v>86</v>
      </c>
      <c r="J1" s="22"/>
      <c r="K1" s="22" t="s">
        <v>87</v>
      </c>
      <c r="L1" s="22"/>
      <c r="M1" s="22" t="s">
        <v>88</v>
      </c>
      <c r="N1" s="22"/>
      <c r="O1" s="23" t="s">
        <v>102</v>
      </c>
      <c r="P1" s="23"/>
      <c r="Q1" s="23"/>
      <c r="R1" s="23"/>
      <c r="S1" s="23"/>
      <c r="T1" s="23"/>
      <c r="U1" s="23"/>
      <c r="V1" s="23"/>
      <c r="W1" s="23"/>
    </row>
    <row r="2" spans="1:23" s="2" customFormat="1" x14ac:dyDescent="0.25">
      <c r="A2" s="4" t="s">
        <v>2</v>
      </c>
      <c r="B2" s="4" t="s">
        <v>57</v>
      </c>
      <c r="C2" s="4" t="s">
        <v>58</v>
      </c>
      <c r="D2" s="4" t="s">
        <v>106</v>
      </c>
      <c r="E2" s="4" t="s">
        <v>69</v>
      </c>
      <c r="F2" s="4" t="s">
        <v>67</v>
      </c>
      <c r="G2" s="4" t="s">
        <v>72</v>
      </c>
      <c r="H2" s="4" t="s">
        <v>68</v>
      </c>
      <c r="I2" s="4" t="s">
        <v>74</v>
      </c>
      <c r="J2" s="4" t="s">
        <v>85</v>
      </c>
      <c r="K2" s="4" t="s">
        <v>74</v>
      </c>
      <c r="L2" s="4" t="s">
        <v>85</v>
      </c>
      <c r="M2" s="4" t="s">
        <v>74</v>
      </c>
      <c r="N2" s="4" t="s">
        <v>85</v>
      </c>
      <c r="O2" s="5" t="s">
        <v>69</v>
      </c>
      <c r="P2" s="5" t="s">
        <v>89</v>
      </c>
      <c r="Q2" s="5" t="s">
        <v>90</v>
      </c>
      <c r="R2" s="6" t="s">
        <v>91</v>
      </c>
      <c r="S2" s="6" t="s">
        <v>92</v>
      </c>
      <c r="T2" s="6" t="s">
        <v>93</v>
      </c>
      <c r="U2" s="6" t="s">
        <v>96</v>
      </c>
      <c r="V2" s="14" t="s">
        <v>94</v>
      </c>
      <c r="W2" s="14" t="s">
        <v>95</v>
      </c>
    </row>
    <row r="3" spans="1:23" x14ac:dyDescent="0.25">
      <c r="A3" s="7">
        <v>1</v>
      </c>
      <c r="B3" s="7" t="s">
        <v>59</v>
      </c>
      <c r="C3" s="7" t="s">
        <v>107</v>
      </c>
      <c r="D3" s="7">
        <v>4.6900000000000004</v>
      </c>
      <c r="E3" s="7">
        <v>125</v>
      </c>
      <c r="F3" s="8" t="s">
        <v>70</v>
      </c>
      <c r="G3" s="7">
        <v>128</v>
      </c>
      <c r="H3" s="9" t="s">
        <v>73</v>
      </c>
      <c r="I3" s="10" t="s">
        <v>75</v>
      </c>
      <c r="J3" s="10" t="str">
        <f>LEFT(HEX2BIN(RIGHT(I3,2),8), 4) &amp; " " &amp; RIGHT(HEX2BIN(RIGHT(I3,2),8), 4)</f>
        <v>0111 0010</v>
      </c>
      <c r="K3" s="10" t="s">
        <v>79</v>
      </c>
      <c r="L3" s="10" t="str">
        <f>LEFT(HEX2BIN(RIGHT(K3,2),8), 4) &amp; " " &amp; RIGHT(HEX2BIN(RIGHT(K3,2),8), 4)</f>
        <v>0111 0100</v>
      </c>
      <c r="M3" s="10" t="s">
        <v>83</v>
      </c>
      <c r="N3" s="10" t="str">
        <f>LEFT(HEX2BIN(RIGHT(M3,2),8), 4) &amp; " " &amp; RIGHT(HEX2BIN(RIGHT(M3,2),8), 4)</f>
        <v>0000 0100</v>
      </c>
      <c r="O3" s="11">
        <v>125</v>
      </c>
      <c r="P3" s="16" t="s">
        <v>70</v>
      </c>
      <c r="Q3" s="11" t="s">
        <v>97</v>
      </c>
      <c r="R3" s="12">
        <v>128</v>
      </c>
      <c r="S3" s="12" t="s">
        <v>98</v>
      </c>
      <c r="T3" s="12" t="s">
        <v>99</v>
      </c>
      <c r="U3" s="12">
        <v>0</v>
      </c>
      <c r="V3" s="15" t="s">
        <v>100</v>
      </c>
      <c r="W3" s="15" t="s">
        <v>101</v>
      </c>
    </row>
    <row r="4" spans="1:23" x14ac:dyDescent="0.25">
      <c r="A4" s="7">
        <v>2</v>
      </c>
      <c r="B4" s="7" t="s">
        <v>60</v>
      </c>
      <c r="C4" s="7" t="s">
        <v>105</v>
      </c>
      <c r="D4" s="7">
        <v>18.89</v>
      </c>
      <c r="E4" s="7">
        <v>500</v>
      </c>
      <c r="F4" s="8" t="s">
        <v>70</v>
      </c>
      <c r="G4" s="7">
        <v>128</v>
      </c>
      <c r="H4" s="9" t="s">
        <v>73</v>
      </c>
      <c r="I4" s="10" t="s">
        <v>76</v>
      </c>
      <c r="J4" s="10" t="str">
        <f t="shared" ref="J4:J10" si="0">LEFT(HEX2BIN(RIGHT(I4,2),8), 4) &amp; " " &amp; RIGHT(HEX2BIN(RIGHT(I4,2),8), 4)</f>
        <v>1001 0010</v>
      </c>
      <c r="K4" s="10" t="s">
        <v>79</v>
      </c>
      <c r="L4" s="10" t="str">
        <f t="shared" ref="L4:L10" si="1">LEFT(HEX2BIN(RIGHT(K4,2),8), 4) &amp; " " &amp; RIGHT(HEX2BIN(RIGHT(K4,2),8), 4)</f>
        <v>0111 0100</v>
      </c>
      <c r="M4" s="10" t="s">
        <v>83</v>
      </c>
      <c r="N4" s="10" t="str">
        <f t="shared" ref="N4:N10" si="2">LEFT(HEX2BIN(RIGHT(M4,2),8), 4) &amp; " " &amp; RIGHT(HEX2BIN(RIGHT(M4,2),8), 4)</f>
        <v>0000 0100</v>
      </c>
      <c r="O4" s="11">
        <v>500</v>
      </c>
      <c r="P4" s="16" t="s">
        <v>70</v>
      </c>
      <c r="Q4" s="11" t="s">
        <v>97</v>
      </c>
      <c r="R4" s="12">
        <v>128</v>
      </c>
      <c r="S4" s="12" t="s">
        <v>98</v>
      </c>
      <c r="T4" s="12" t="s">
        <v>99</v>
      </c>
      <c r="U4" s="12">
        <v>0</v>
      </c>
      <c r="V4" s="15" t="s">
        <v>100</v>
      </c>
      <c r="W4" s="15" t="s">
        <v>101</v>
      </c>
    </row>
    <row r="5" spans="1:23" x14ac:dyDescent="0.25">
      <c r="A5" s="7">
        <v>3</v>
      </c>
      <c r="B5" s="7" t="s">
        <v>61</v>
      </c>
      <c r="C5" s="7" t="s">
        <v>113</v>
      </c>
      <c r="D5" s="7">
        <v>0.19</v>
      </c>
      <c r="E5" s="7">
        <v>31.25</v>
      </c>
      <c r="F5" s="13" t="s">
        <v>71</v>
      </c>
      <c r="G5" s="7">
        <v>512</v>
      </c>
      <c r="H5" s="9" t="s">
        <v>73</v>
      </c>
      <c r="I5" s="10" t="s">
        <v>77</v>
      </c>
      <c r="J5" s="10" t="str">
        <f t="shared" si="0"/>
        <v>0100 1000</v>
      </c>
      <c r="K5" s="10" t="s">
        <v>80</v>
      </c>
      <c r="L5" s="10" t="str">
        <f t="shared" si="1"/>
        <v>1001 0100</v>
      </c>
      <c r="M5" s="10" t="s">
        <v>83</v>
      </c>
      <c r="N5" s="10" t="str">
        <f t="shared" si="2"/>
        <v>0000 0100</v>
      </c>
      <c r="O5" s="11">
        <v>31.25</v>
      </c>
      <c r="P5" s="16" t="s">
        <v>71</v>
      </c>
      <c r="Q5" s="11" t="s">
        <v>97</v>
      </c>
      <c r="R5" s="12">
        <v>512</v>
      </c>
      <c r="S5" s="12" t="s">
        <v>98</v>
      </c>
      <c r="T5" s="12" t="s">
        <v>99</v>
      </c>
      <c r="U5" s="12">
        <v>0</v>
      </c>
      <c r="V5" s="15" t="s">
        <v>100</v>
      </c>
      <c r="W5" s="15" t="s">
        <v>101</v>
      </c>
    </row>
    <row r="6" spans="1:23" x14ac:dyDescent="0.25">
      <c r="A6" s="7">
        <v>4</v>
      </c>
      <c r="B6" s="7" t="s">
        <v>62</v>
      </c>
      <c r="C6" s="7" t="s">
        <v>117</v>
      </c>
      <c r="D6" s="7">
        <v>0.13</v>
      </c>
      <c r="E6" s="7">
        <v>125</v>
      </c>
      <c r="F6" s="13" t="s">
        <v>71</v>
      </c>
      <c r="G6" s="7">
        <v>4096</v>
      </c>
      <c r="H6" s="9" t="s">
        <v>73</v>
      </c>
      <c r="I6" s="10" t="s">
        <v>78</v>
      </c>
      <c r="J6" s="10" t="str">
        <f t="shared" si="0"/>
        <v>0111 1000</v>
      </c>
      <c r="K6" s="10" t="s">
        <v>81</v>
      </c>
      <c r="L6" s="10" t="str">
        <f t="shared" si="1"/>
        <v>1100 0100</v>
      </c>
      <c r="M6" s="10" t="s">
        <v>84</v>
      </c>
      <c r="N6" s="10" t="str">
        <f t="shared" si="2"/>
        <v>0000 1100</v>
      </c>
      <c r="O6" s="11">
        <v>125</v>
      </c>
      <c r="P6" s="16" t="s">
        <v>71</v>
      </c>
      <c r="Q6" s="11" t="s">
        <v>97</v>
      </c>
      <c r="R6" s="12">
        <v>4096</v>
      </c>
      <c r="S6" s="12" t="s">
        <v>98</v>
      </c>
      <c r="T6" s="12" t="s">
        <v>99</v>
      </c>
      <c r="U6" s="12">
        <v>0</v>
      </c>
      <c r="V6" s="15" t="s">
        <v>104</v>
      </c>
      <c r="W6" s="15" t="s">
        <v>101</v>
      </c>
    </row>
    <row r="7" spans="1:23" x14ac:dyDescent="0.25">
      <c r="A7" s="7">
        <v>5</v>
      </c>
      <c r="B7" s="7" t="s">
        <v>63</v>
      </c>
      <c r="C7" s="7" t="s">
        <v>65</v>
      </c>
      <c r="D7" s="7"/>
      <c r="E7" s="7">
        <v>125</v>
      </c>
      <c r="F7" s="13" t="s">
        <v>70</v>
      </c>
      <c r="G7" s="7">
        <v>2048</v>
      </c>
      <c r="H7" s="9" t="s">
        <v>73</v>
      </c>
      <c r="I7" s="10" t="s">
        <v>75</v>
      </c>
      <c r="J7" s="10" t="str">
        <f t="shared" si="0"/>
        <v>0111 0010</v>
      </c>
      <c r="K7" s="10" t="s">
        <v>82</v>
      </c>
      <c r="L7" s="10" t="str">
        <f t="shared" si="1"/>
        <v>1011 0100</v>
      </c>
      <c r="M7" s="10" t="s">
        <v>83</v>
      </c>
      <c r="N7" s="10" t="str">
        <f t="shared" si="2"/>
        <v>0000 0100</v>
      </c>
      <c r="O7" s="11">
        <v>125</v>
      </c>
      <c r="P7" s="17" t="s">
        <v>70</v>
      </c>
      <c r="Q7" s="11" t="s">
        <v>97</v>
      </c>
      <c r="R7" s="12">
        <v>2048</v>
      </c>
      <c r="S7" s="12" t="s">
        <v>98</v>
      </c>
      <c r="T7" s="12" t="s">
        <v>99</v>
      </c>
      <c r="U7" s="12">
        <v>0</v>
      </c>
      <c r="V7" s="15" t="s">
        <v>100</v>
      </c>
      <c r="W7" s="15" t="s">
        <v>101</v>
      </c>
    </row>
    <row r="8" spans="1:23" x14ac:dyDescent="0.25">
      <c r="A8" s="7">
        <v>6</v>
      </c>
      <c r="B8" s="7" t="s">
        <v>64</v>
      </c>
      <c r="C8" s="7" t="s">
        <v>66</v>
      </c>
      <c r="D8" s="7"/>
      <c r="E8" s="7">
        <v>31.25</v>
      </c>
      <c r="F8" s="13" t="s">
        <v>70</v>
      </c>
      <c r="G8" s="7">
        <v>4096</v>
      </c>
      <c r="H8" s="9" t="s">
        <v>73</v>
      </c>
      <c r="I8" s="10" t="s">
        <v>77</v>
      </c>
      <c r="J8" s="10" t="str">
        <f t="shared" si="0"/>
        <v>0100 1000</v>
      </c>
      <c r="K8" s="10" t="s">
        <v>81</v>
      </c>
      <c r="L8" s="10" t="str">
        <f t="shared" si="1"/>
        <v>1100 0100</v>
      </c>
      <c r="M8" s="10" t="s">
        <v>83</v>
      </c>
      <c r="N8" s="10" t="str">
        <f t="shared" si="2"/>
        <v>0000 0100</v>
      </c>
      <c r="O8" s="11">
        <v>31.25</v>
      </c>
      <c r="P8" s="16" t="s">
        <v>70</v>
      </c>
      <c r="Q8" s="11" t="s">
        <v>97</v>
      </c>
      <c r="R8" s="12">
        <v>4096</v>
      </c>
      <c r="S8" s="12" t="s">
        <v>98</v>
      </c>
      <c r="T8" s="12" t="s">
        <v>99</v>
      </c>
      <c r="U8" s="12">
        <v>0</v>
      </c>
      <c r="V8" s="15" t="s">
        <v>100</v>
      </c>
      <c r="W8" s="15" t="s">
        <v>101</v>
      </c>
    </row>
    <row r="9" spans="1:23" x14ac:dyDescent="0.25">
      <c r="A9" s="7"/>
      <c r="B9" s="7" t="s">
        <v>108</v>
      </c>
      <c r="C9" s="7" t="s">
        <v>109</v>
      </c>
      <c r="D9" s="7">
        <v>1.2</v>
      </c>
      <c r="E9" s="7">
        <v>250</v>
      </c>
      <c r="F9" s="13" t="s">
        <v>110</v>
      </c>
      <c r="G9" s="7">
        <v>1024</v>
      </c>
      <c r="H9" s="9" t="s">
        <v>73</v>
      </c>
      <c r="I9" s="10" t="s">
        <v>114</v>
      </c>
      <c r="J9" s="10" t="str">
        <f t="shared" si="0"/>
        <v>1000 0010</v>
      </c>
      <c r="K9" s="10" t="s">
        <v>116</v>
      </c>
      <c r="L9" s="10" t="str">
        <f t="shared" si="1"/>
        <v>1010 0100</v>
      </c>
      <c r="M9" s="10" t="s">
        <v>83</v>
      </c>
      <c r="N9" s="10" t="str">
        <f t="shared" si="2"/>
        <v>0000 0100</v>
      </c>
      <c r="O9" s="11">
        <v>250</v>
      </c>
      <c r="P9" s="16" t="s">
        <v>110</v>
      </c>
      <c r="Q9" s="11" t="s">
        <v>97</v>
      </c>
      <c r="R9" s="12">
        <v>1024</v>
      </c>
      <c r="S9" s="12" t="s">
        <v>98</v>
      </c>
      <c r="T9" s="12" t="s">
        <v>99</v>
      </c>
      <c r="U9" s="12">
        <v>0</v>
      </c>
      <c r="V9" s="15" t="s">
        <v>100</v>
      </c>
      <c r="W9" s="15" t="s">
        <v>101</v>
      </c>
    </row>
    <row r="10" spans="1:23" x14ac:dyDescent="0.25">
      <c r="A10" s="7"/>
      <c r="B10" s="7" t="s">
        <v>111</v>
      </c>
      <c r="C10" s="7" t="s">
        <v>112</v>
      </c>
      <c r="D10" s="7">
        <v>0.75</v>
      </c>
      <c r="E10" s="7">
        <v>250</v>
      </c>
      <c r="F10" s="13" t="s">
        <v>103</v>
      </c>
      <c r="G10" s="7">
        <v>2048</v>
      </c>
      <c r="H10" s="9" t="s">
        <v>73</v>
      </c>
      <c r="I10" s="10" t="s">
        <v>115</v>
      </c>
      <c r="J10" s="10" t="str">
        <f t="shared" si="0"/>
        <v>1000 0100</v>
      </c>
      <c r="K10" s="10" t="s">
        <v>82</v>
      </c>
      <c r="L10" s="10" t="str">
        <f t="shared" si="1"/>
        <v>1011 0100</v>
      </c>
      <c r="M10" s="10" t="s">
        <v>83</v>
      </c>
      <c r="N10" s="10" t="str">
        <f t="shared" si="2"/>
        <v>0000 0100</v>
      </c>
      <c r="O10" s="11">
        <v>250</v>
      </c>
      <c r="P10" s="16" t="s">
        <v>103</v>
      </c>
      <c r="Q10" s="11" t="s">
        <v>97</v>
      </c>
      <c r="R10" s="12">
        <v>2048</v>
      </c>
      <c r="S10" s="12" t="s">
        <v>98</v>
      </c>
      <c r="T10" s="12" t="s">
        <v>99</v>
      </c>
      <c r="U10" s="12">
        <v>0</v>
      </c>
      <c r="V10" s="15" t="s">
        <v>100</v>
      </c>
      <c r="W10" s="15" t="s">
        <v>101</v>
      </c>
    </row>
    <row r="13" spans="1:23" s="3" customFormat="1" x14ac:dyDescent="0.25">
      <c r="A13" s="4" t="s">
        <v>2</v>
      </c>
      <c r="B13" s="4" t="s">
        <v>57</v>
      </c>
      <c r="C13" s="4" t="s">
        <v>58</v>
      </c>
      <c r="D13" s="4" t="s">
        <v>106</v>
      </c>
      <c r="E13" s="4" t="s">
        <v>69</v>
      </c>
      <c r="F13" s="4" t="s">
        <v>67</v>
      </c>
      <c r="G13" s="4" t="s">
        <v>72</v>
      </c>
      <c r="H13" s="4" t="s">
        <v>68</v>
      </c>
      <c r="I13" s="4" t="s">
        <v>118</v>
      </c>
      <c r="J13" s="4" t="s">
        <v>119</v>
      </c>
      <c r="K13" s="4" t="s">
        <v>120</v>
      </c>
      <c r="L13" s="24" t="s">
        <v>121</v>
      </c>
      <c r="M13" s="24"/>
      <c r="N13" s="24"/>
      <c r="O13" s="24"/>
      <c r="P13" s="24"/>
      <c r="Q13" s="24"/>
    </row>
    <row r="14" spans="1:23" ht="78" customHeight="1" x14ac:dyDescent="0.25">
      <c r="A14" s="7">
        <v>1</v>
      </c>
      <c r="B14" s="7" t="s">
        <v>60</v>
      </c>
      <c r="C14" s="7" t="str">
        <f>VLOOKUP($B14,$B$3:$N$10,2,FALSE)</f>
        <v>Short/Fast</v>
      </c>
      <c r="D14" s="7">
        <f>VLOOKUP($B14,$B$3:$N$10,3,FALSE)</f>
        <v>18.89</v>
      </c>
      <c r="E14" s="7">
        <f>VLOOKUP($B14,$B$3:$N$10,4,FALSE)</f>
        <v>500</v>
      </c>
      <c r="F14" s="7" t="str">
        <f>VLOOKUP($B14,$B$3:$N$10,5,FALSE)</f>
        <v>4/5</v>
      </c>
      <c r="G14" s="7">
        <f>VLOOKUP($B14,$B$3:$N$10,6,FALSE)</f>
        <v>128</v>
      </c>
      <c r="H14" s="7" t="str">
        <f>VLOOKUP($B14,$B$3:$N$10,7,FALSE)</f>
        <v>on</v>
      </c>
      <c r="I14" s="7" t="str">
        <f>VLOOKUP($B14,$B$3:$N$10,8,FALSE)</f>
        <v>0x92</v>
      </c>
      <c r="J14" s="7" t="str">
        <f>VLOOKUP($B14,$B$3:$N$10,10,FALSE)</f>
        <v>0x74</v>
      </c>
      <c r="K14" s="7" t="str">
        <f>VLOOKUP($B14,$B$3:$N$10,12,FALSE)</f>
        <v>0x04</v>
      </c>
      <c r="L14" s="19" t="str">
        <f>"    if profile == " &amp; A14 &amp; ":" &amp; CHAR(13) &amp; CHAR(10) &amp;
"        modemPreset = (" &amp; I14 &amp; ", " &amp; J14 &amp; ", " &amp; K14 &amp; ")  # Bw = " &amp; E14 &amp; "kHz, Cr = " &amp; F14 &amp; "," &amp; CHAR(13) &amp; CHAR(10) &amp;
"        #   Sf = " &amp; G14 &amp; "chips/symbol, CRC on." &amp; CHAR(13) &amp; CHAR(10) &amp;
"        modemPresetConfig = """ &amp; B14 &amp; """" &amp; CHAR(13) &amp; CHAR(10) &amp;
"        modemPresetDescription = """ &amp; C14 &amp; """"</f>
        <v xml:space="preserve">    if profile == 1:_x000D_
        modemPreset = (0x92, 0x74, 0x04)  # Bw = 500kHz, Cr = 4/5,_x000D_
        #   Sf = 128chips/symbol, CRC on._x000D_
        modemPresetConfig = "Bw500Cr45Sf128"_x000D_
        modemPresetDescription = "Short/Fast"</v>
      </c>
      <c r="M14" s="20"/>
      <c r="N14" s="20"/>
      <c r="O14" s="20"/>
      <c r="P14" s="20"/>
      <c r="Q14" s="21"/>
    </row>
    <row r="15" spans="1:23" ht="78" customHeight="1" x14ac:dyDescent="0.25">
      <c r="A15" s="7">
        <v>2</v>
      </c>
      <c r="B15" s="7" t="s">
        <v>59</v>
      </c>
      <c r="C15" s="7" t="str">
        <f t="shared" ref="C15:C19" si="3">VLOOKUP($B15,$B$3:$N$10,2,FALSE)</f>
        <v>Short/Slow</v>
      </c>
      <c r="D15" s="7">
        <f t="shared" ref="D15:D19" si="4">VLOOKUP($B15,$B$3:$N$10,3,FALSE)</f>
        <v>4.6900000000000004</v>
      </c>
      <c r="E15" s="7">
        <f t="shared" ref="E15:E19" si="5">VLOOKUP($B15,$B$3:$N$10,4,FALSE)</f>
        <v>125</v>
      </c>
      <c r="F15" s="7" t="str">
        <f t="shared" ref="F15:F19" si="6">VLOOKUP($B15,$B$3:$N$10,5,FALSE)</f>
        <v>4/5</v>
      </c>
      <c r="G15" s="7">
        <f t="shared" ref="G15:G19" si="7">VLOOKUP($B15,$B$3:$N$10,6,FALSE)</f>
        <v>128</v>
      </c>
      <c r="H15" s="7" t="str">
        <f t="shared" ref="H15:H19" si="8">VLOOKUP($B15,$B$3:$N$10,7,FALSE)</f>
        <v>on</v>
      </c>
      <c r="I15" s="7" t="str">
        <f t="shared" ref="I15:I19" si="9">VLOOKUP($B15,$B$3:$N$10,8,FALSE)</f>
        <v>0x72</v>
      </c>
      <c r="J15" s="7" t="str">
        <f t="shared" ref="J15:J19" si="10">VLOOKUP($B15,$B$3:$N$10,10,FALSE)</f>
        <v>0x74</v>
      </c>
      <c r="K15" s="7" t="str">
        <f t="shared" ref="K15:K19" si="11">VLOOKUP($B15,$B$3:$N$10,12,FALSE)</f>
        <v>0x04</v>
      </c>
      <c r="L15" s="19" t="str">
        <f t="shared" ref="L15:L19" si="12">"    if profile == " &amp; A15 &amp; ":" &amp; CHAR(13) &amp; CHAR(10) &amp;
"        modemPreset = (" &amp; I15 &amp; ", " &amp; J15 &amp; ", " &amp; K15 &amp; ")  # Bw = " &amp; E15 &amp; "kHz, Cr = " &amp; F15 &amp; "," &amp; CHAR(13) &amp; CHAR(10) &amp;
"        #   Sf = " &amp; G15 &amp; "chips/symbol, CRC on." &amp; CHAR(13) &amp; CHAR(10) &amp;
"        modemPresetConfig = """ &amp; B15 &amp; """" &amp; CHAR(13) &amp; CHAR(10) &amp;
"        modemPresetDescription = """ &amp; C15 &amp; """"</f>
        <v xml:space="preserve">    if profile == 2:_x000D_
        modemPreset = (0x72, 0x74, 0x04)  # Bw = 125kHz, Cr = 4/5,_x000D_
        #   Sf = 128chips/symbol, CRC on._x000D_
        modemPresetConfig = "Bw125Cr45Sf128"_x000D_
        modemPresetDescription = "Short/Slow"</v>
      </c>
      <c r="M15" s="20"/>
      <c r="N15" s="20"/>
      <c r="O15" s="20"/>
      <c r="P15" s="20"/>
      <c r="Q15" s="21"/>
    </row>
    <row r="16" spans="1:23" ht="78" customHeight="1" x14ac:dyDescent="0.25">
      <c r="A16" s="7">
        <v>3</v>
      </c>
      <c r="B16" s="18" t="s">
        <v>108</v>
      </c>
      <c r="C16" s="7" t="str">
        <f t="shared" si="3"/>
        <v>Medium/Fast</v>
      </c>
      <c r="D16" s="7">
        <f t="shared" si="4"/>
        <v>1.2</v>
      </c>
      <c r="E16" s="7">
        <f t="shared" si="5"/>
        <v>250</v>
      </c>
      <c r="F16" s="7" t="str">
        <f t="shared" si="6"/>
        <v>4/7</v>
      </c>
      <c r="G16" s="7">
        <f t="shared" si="7"/>
        <v>1024</v>
      </c>
      <c r="H16" s="7" t="str">
        <f t="shared" si="8"/>
        <v>on</v>
      </c>
      <c r="I16" s="7" t="str">
        <f t="shared" si="9"/>
        <v>0x82</v>
      </c>
      <c r="J16" s="7" t="str">
        <f t="shared" si="10"/>
        <v>0xA4</v>
      </c>
      <c r="K16" s="7" t="str">
        <f t="shared" si="11"/>
        <v>0x04</v>
      </c>
      <c r="L16" s="19" t="str">
        <f t="shared" si="12"/>
        <v xml:space="preserve">    if profile == 3:_x000D_
        modemPreset = (0x82, 0xA4, 0x04)  # Bw = 250kHz, Cr = 4/7,_x000D_
        #   Sf = 1024chips/symbol, CRC on._x000D_
        modemPresetConfig = "Bw250Cr47Sf1024"_x000D_
        modemPresetDescription = "Medium/Fast"</v>
      </c>
      <c r="M16" s="20"/>
      <c r="N16" s="20"/>
      <c r="O16" s="20"/>
      <c r="P16" s="20"/>
      <c r="Q16" s="21"/>
    </row>
    <row r="17" spans="1:17" ht="78" customHeight="1" x14ac:dyDescent="0.25">
      <c r="A17" s="7">
        <v>4</v>
      </c>
      <c r="B17" s="18" t="s">
        <v>111</v>
      </c>
      <c r="C17" s="7" t="str">
        <f t="shared" si="3"/>
        <v>Medium/Slow</v>
      </c>
      <c r="D17" s="7">
        <f t="shared" si="4"/>
        <v>0.75</v>
      </c>
      <c r="E17" s="7">
        <f t="shared" si="5"/>
        <v>250</v>
      </c>
      <c r="F17" s="7" t="str">
        <f t="shared" si="6"/>
        <v>4/6</v>
      </c>
      <c r="G17" s="7">
        <f t="shared" si="7"/>
        <v>2048</v>
      </c>
      <c r="H17" s="7" t="str">
        <f t="shared" si="8"/>
        <v>on</v>
      </c>
      <c r="I17" s="7" t="str">
        <f t="shared" si="9"/>
        <v>0x84</v>
      </c>
      <c r="J17" s="7" t="str">
        <f t="shared" si="10"/>
        <v>0xB4</v>
      </c>
      <c r="K17" s="7" t="str">
        <f t="shared" si="11"/>
        <v>0x04</v>
      </c>
      <c r="L17" s="19" t="str">
        <f t="shared" si="12"/>
        <v xml:space="preserve">    if profile == 4:_x000D_
        modemPreset = (0x84, 0xB4, 0x04)  # Bw = 250kHz, Cr = 4/6,_x000D_
        #   Sf = 2048chips/symbol, CRC on._x000D_
        modemPresetConfig = "Bw250Cr46Sf2048"_x000D_
        modemPresetDescription = "Medium/Slow"</v>
      </c>
      <c r="M17" s="20"/>
      <c r="N17" s="20"/>
      <c r="O17" s="20"/>
      <c r="P17" s="20"/>
      <c r="Q17" s="21"/>
    </row>
    <row r="18" spans="1:17" ht="78" customHeight="1" x14ac:dyDescent="0.25">
      <c r="A18" s="7">
        <v>5</v>
      </c>
      <c r="B18" s="18" t="s">
        <v>61</v>
      </c>
      <c r="C18" s="7" t="str">
        <f t="shared" si="3"/>
        <v>Long/Fast</v>
      </c>
      <c r="D18" s="7">
        <f t="shared" si="4"/>
        <v>0.19</v>
      </c>
      <c r="E18" s="7">
        <f t="shared" si="5"/>
        <v>31.25</v>
      </c>
      <c r="F18" s="7" t="str">
        <f t="shared" si="6"/>
        <v>4/8</v>
      </c>
      <c r="G18" s="7">
        <f t="shared" si="7"/>
        <v>512</v>
      </c>
      <c r="H18" s="7" t="str">
        <f t="shared" si="8"/>
        <v>on</v>
      </c>
      <c r="I18" s="7" t="str">
        <f t="shared" si="9"/>
        <v>0x48</v>
      </c>
      <c r="J18" s="7" t="str">
        <f t="shared" si="10"/>
        <v>0x94</v>
      </c>
      <c r="K18" s="7" t="str">
        <f t="shared" si="11"/>
        <v>0x04</v>
      </c>
      <c r="L18" s="19" t="str">
        <f t="shared" si="12"/>
        <v xml:space="preserve">    if profile == 5:_x000D_
        modemPreset = (0x48, 0x94, 0x04)  # Bw = 31.25kHz, Cr = 4/8,_x000D_
        #   Sf = 512chips/symbol, CRC on._x000D_
        modemPresetConfig = "Bw31_25Cr48Sf512"_x000D_
        modemPresetDescription = "Long/Fast"</v>
      </c>
      <c r="M18" s="20"/>
      <c r="N18" s="20"/>
      <c r="O18" s="20"/>
      <c r="P18" s="20"/>
      <c r="Q18" s="21"/>
    </row>
    <row r="19" spans="1:17" ht="78" customHeight="1" x14ac:dyDescent="0.25">
      <c r="A19" s="7">
        <v>6</v>
      </c>
      <c r="B19" s="18" t="s">
        <v>62</v>
      </c>
      <c r="C19" s="7" t="str">
        <f t="shared" si="3"/>
        <v>Long/Slow</v>
      </c>
      <c r="D19" s="7">
        <f t="shared" si="4"/>
        <v>0.13</v>
      </c>
      <c r="E19" s="7">
        <f t="shared" si="5"/>
        <v>125</v>
      </c>
      <c r="F19" s="7" t="str">
        <f t="shared" si="6"/>
        <v>4/8</v>
      </c>
      <c r="G19" s="7">
        <f t="shared" si="7"/>
        <v>4096</v>
      </c>
      <c r="H19" s="7" t="str">
        <f t="shared" si="8"/>
        <v>on</v>
      </c>
      <c r="I19" s="7" t="str">
        <f t="shared" si="9"/>
        <v>0x78</v>
      </c>
      <c r="J19" s="7" t="str">
        <f t="shared" si="10"/>
        <v>0xC4</v>
      </c>
      <c r="K19" s="7" t="str">
        <f t="shared" si="11"/>
        <v>0x0C</v>
      </c>
      <c r="L19" s="19" t="str">
        <f t="shared" si="12"/>
        <v xml:space="preserve">    if profile == 6:_x000D_
        modemPreset = (0x78, 0xC4, 0x0C)  # Bw = 125kHz, Cr = 4/8,_x000D_
        #   Sf = 4096chips/symbol, CRC on._x000D_
        modemPresetConfig = "Bw125Cr48Sf4096"_x000D_
        modemPresetDescription = "Long/Slow"</v>
      </c>
      <c r="M19" s="20"/>
      <c r="N19" s="20"/>
      <c r="O19" s="20"/>
      <c r="P19" s="20"/>
      <c r="Q19" s="21"/>
    </row>
  </sheetData>
  <mergeCells count="11">
    <mergeCell ref="I1:J1"/>
    <mergeCell ref="K1:L1"/>
    <mergeCell ref="L17:Q17"/>
    <mergeCell ref="L18:Q18"/>
    <mergeCell ref="L19:Q19"/>
    <mergeCell ref="M1:N1"/>
    <mergeCell ref="O1:W1"/>
    <mergeCell ref="L13:Q13"/>
    <mergeCell ref="L14:Q14"/>
    <mergeCell ref="L15:Q15"/>
    <mergeCell ref="L16:Q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config.py</vt:lpstr>
      <vt:lpstr>code.py</vt:lpstr>
      <vt:lpstr>binary</vt:lpstr>
      <vt:lpstr>loraProfile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2022-03-12T01:07:39Z</dcterms:created>
  <dcterms:modified xsi:type="dcterms:W3CDTF">2022-03-13T03:52:20Z</dcterms:modified>
</cp:coreProperties>
</file>