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2025-2-Sección 1/Grupo 8/"/>
    </mc:Choice>
  </mc:AlternateContent>
  <xr:revisionPtr revIDLastSave="0" documentId="13_ncr:1_{79C3675C-59BB-B743-8A9E-AE5C0EC90DEA}" xr6:coauthVersionLast="47" xr6:coauthVersionMax="47" xr10:uidLastSave="{00000000-0000-0000-0000-000000000000}"/>
  <bookViews>
    <workbookView xWindow="5020" yWindow="47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<sst xmlns="http://schemas.openxmlformats.org/spreadsheetml/2006/main" count="161" uniqueCount="102">
  <si>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</si>
  <si>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</si>
  <si>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</si>
  <si>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</si>
  <si>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</si>
  <si>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</si>
  <si>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</si>
  <si>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</si>
  <si>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</si>
  <si>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</si>
  <si>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</si>
  <si>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</si>
  <si>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</si>
  <si>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</si>
  <si>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</si>
  <si>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</si>
  <si>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</si>
  <si>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</si>
  <si>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</si>
  <si>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</si>
  <si>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</si>
  <si>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</si>
  <si>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</si>
  <si>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</si>
  <si>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</si>
  <si>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</si>
  <si>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</si>
  <si>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</si>
  <si>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</si>
  <si>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</si>
  <si>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</si>
  <si>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</si>
  <si>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</si>
  <si>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</si>
  <si>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</si>
  <si>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</si>
  <si>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</si>
  <si>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</si>
  <si>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</si>
  <si>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</si>
  <si>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</si>
  <si>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</si>
  <si>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</si>
  <si>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</si>
  <si>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</si>
  <si>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</si>
  <si>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</si>
  <si>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</si>
  <si>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</si>
  <si>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</si>
  <si>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</si>
  <si>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</si>
  <si>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</si>
  <si>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</si>
  <si>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</si>
  <si>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</si>
  <si>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</si>
  <si>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</si>
  <si>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</si>
  <si>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</si>
  <si>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</si>
  <si>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</si>
  <si>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</si>
  <si>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</si>
  <si>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</si>
  <si>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</si>
  <si>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</si>
  <si>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</si>
  <si>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</si>
  <si>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</si>
  <si>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</si>
  <si>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</si>
  <si>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</si>
  <si>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</si>
  <si>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</si>
  <si>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</si>
  <si>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</si>
  <si>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</si>
  <si>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</si>
  <si>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</si>
  <si>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</si>
  <si>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</si>
  <si>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</si>
  <si>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</si>
  <si>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</si>
  <si>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</si>
  <si>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</si>
  <si>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</si>
  <si>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</si>
  <si>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</si>
  <si>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</si>
  <si>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</si>
  <si>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</si>
  <si>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</si>
  <si>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</si>
  <si>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Comentarios Presentación</t>
  </si>
  <si>
    <t>Valeria Hernández</t>
  </si>
  <si>
    <t>Revisar Rol de Scrum</t>
  </si>
  <si>
    <t>Hay algunas historias de usuarios  que son técnicas</t>
  </si>
  <si>
    <t>Se requiere hacer algunos ajustes a la Arquitectura</t>
  </si>
  <si>
    <t>Hacer los ajustes al APT 1.5</t>
  </si>
  <si>
    <t>El figma se ve incompleto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</si>
</sst>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rgb="FF000000"/>
      <name val="Helvetica Neue"/>
      <family val="2"/>
    </font>
    <font>
      <sz val="12"/>
      <color rgb="FF000000"/>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7" fillId="0" borderId="0" xfId="0" applyFont="1" applyAlignment="1">
      <alignment horizontal="left" inden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8" fillId="0" borderId="0" xfId="0" applyFont="1"/>
    <xf numFmtId="0" fontId="15"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75" zoomScale="120" zoomScaleNormal="120" workbookViewId="0">
      <selection activeCell="C22" sqref="C22"/>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 t="s">
        <v>3</v>
      </c>
      <c r="D3" s="2" t="s">
        <v>4</v>
      </c>
      <c r="E3" s="55"/>
    </row>
    <row r="4" spans="1:11" ht="16" x14ac:dyDescent="0.2">
      <c r="A4" s="5">
        <v>1</v>
      </c>
      <c r="B4" s="85" t="s">
        <v>96</v>
      </c>
      <c r="C4" s="6">
        <f>EVALUACION1!$C$24</f>
        <v>5.9</v>
      </c>
      <c r="D4" s="6">
        <f>$C$35</f>
        <v>7</v>
      </c>
      <c r="E4" s="51">
        <f>C4*C$2+D4*D$2</f>
        <v>6.1750000000000007</v>
      </c>
      <c r="G4" s="1"/>
    </row>
    <row r="5" spans="1:11" x14ac:dyDescent="0.2">
      <c r="A5" s="5">
        <v>2</v>
      </c>
      <c r="B5" s="38"/>
      <c r="C5" s="6">
        <f>EVALUACION1!$C$24</f>
        <v>5.9</v>
      </c>
      <c r="D5" s="6">
        <f>C47</f>
        <v>6</v>
      </c>
      <c r="E5" s="51">
        <f t="shared" ref="E5:E6" si="0">C5*C$2+D5*D$2</f>
        <v>5.9250000000000007</v>
      </c>
      <c r="G5" s="1"/>
    </row>
    <row r="6" spans="1:11" x14ac:dyDescent="0.2">
      <c r="A6" s="5">
        <v>3</v>
      </c>
      <c r="B6" s="38"/>
      <c r="C6" s="6">
        <f>EVALUACION1!$C$24</f>
        <v>5.9</v>
      </c>
      <c r="D6" s="6">
        <f>C58</f>
        <v>6</v>
      </c>
      <c r="E6" s="51">
        <f t="shared" si="0"/>
        <v>5.9250000000000007</v>
      </c>
      <c r="G6" s="1"/>
    </row>
    <row r="11" spans="1:11" ht="19" outlineLevel="1" x14ac:dyDescent="0.2">
      <c r="A11" s="70" t="s">
        <v>12</v>
      </c>
      <c r="B11" s="15"/>
      <c r="C11" s="62" t="s">
        <v>13</v>
      </c>
      <c r="D11" s="63" t="s">
        <v>14</v>
      </c>
      <c r="E11" s="64"/>
      <c r="F11" s="64"/>
      <c r="G11" s="64"/>
      <c r="H11" s="64"/>
      <c r="I11" s="64"/>
      <c r="J11" s="64"/>
      <c r="K11" s="65"/>
    </row>
    <row r="12" spans="1:11" outlineLevel="1" x14ac:dyDescent="0.2">
      <c r="A12" s="67"/>
      <c r="B12" s="25" t="s">
        <v>15</v>
      </c>
      <c r="C12" s="55"/>
      <c r="D12" s="63" t="s">
        <v>7</v>
      </c>
      <c r="E12" s="65"/>
      <c r="F12" s="63" t="s">
        <v>8</v>
      </c>
      <c r="G12" s="65"/>
      <c r="H12" s="69" t="s">
        <v>77</v>
      </c>
      <c r="I12" s="65"/>
      <c r="J12" s="63" t="s">
        <v>10</v>
      </c>
      <c r="K12" s="65"/>
    </row>
    <row r="13" spans="1:11" ht="26" outlineLevel="1" x14ac:dyDescent="0.2">
      <c r="A13" s="71"/>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1"/>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1"/>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1"/>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1"/>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1"/>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6" outlineLevel="1" x14ac:dyDescent="0.2">
      <c r="A19" s="71"/>
      <c r="B19" s="41" t="str">
        <f>RUBRICA!A12</f>
        <v>8. Determina evidencias, justificando cómo estas dan cuenta del logro de las actividades del Proyecto APT.</v>
      </c>
      <c r="C19" s="39"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row>
    <row r="20" spans="1:11" outlineLevel="1" x14ac:dyDescent="0.2">
      <c r="A20" s="71"/>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1"/>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1"/>
      <c r="B22" s="41" t="str">
        <f>RUBRICA!A16</f>
        <v>12. Desarrolla un plan de trabajo que permita del logro de los objetivos propuestos del proyecto de 
acuerdo a los tiempos para su desarrollo</v>
      </c>
      <c r="C22" s="39" t="s">
        <v>8</v>
      </c>
      <c r="D22" s="17" t="str">
        <f t="shared" si="12"/>
        <v/>
      </c>
      <c r="E22" s="17" t="str">
        <f>IF(D22="X",100*0.1,"")</f>
        <v/>
      </c>
      <c r="F22" s="17" t="str">
        <f t="shared" si="14"/>
        <v>X</v>
      </c>
      <c r="G22" s="17">
        <f>IF(F22="X",60*0.1,"")</f>
        <v>6</v>
      </c>
      <c r="H22" s="17" t="str">
        <f t="shared" si="16"/>
        <v/>
      </c>
      <c r="I22" s="17" t="str">
        <f>IF(H22="X",30*0.1,"")</f>
        <v/>
      </c>
      <c r="J22" s="17" t="str">
        <f t="shared" si="18"/>
        <v/>
      </c>
      <c r="K22" s="17" t="str">
        <f t="shared" si="19"/>
        <v/>
      </c>
    </row>
    <row r="23" spans="1:11" ht="15.75" customHeight="1" outlineLevel="1" x14ac:dyDescent="0.25">
      <c r="A23" s="67"/>
      <c r="B23" s="40" t="s">
        <v>6</v>
      </c>
      <c r="C23" s="44">
        <f>E23+G23+I23+K23</f>
        <v>60</v>
      </c>
      <c r="D23" s="20"/>
      <c r="E23" s="20">
        <f>SUM(E13:E22)</f>
        <v>45</v>
      </c>
      <c r="F23" s="20"/>
      <c r="G23" s="20">
        <f>SUM(G13:G22)</f>
        <v>15</v>
      </c>
      <c r="H23" s="20"/>
      <c r="I23" s="20">
        <f>SUM(I13:I22)</f>
        <v>0</v>
      </c>
      <c r="J23" s="20"/>
      <c r="K23" s="20">
        <f>SUM(K13:K22)</f>
        <v>0</v>
      </c>
    </row>
    <row r="24" spans="1:11" ht="15.75" customHeight="1" outlineLevel="1" x14ac:dyDescent="0.25">
      <c r="A24" s="55"/>
      <c r="B24" s="43" t="s">
        <v>16</v>
      </c>
      <c r="C24" s="21">
        <f>VLOOKUP(C23,ESCALA_IEP!A2:B142,2,FALSE)</f>
        <v>5.9</v>
      </c>
    </row>
    <row r="25" spans="1:11" ht="15.75" customHeight="1" x14ac:dyDescent="0.2"/>
    <row r="26" spans="1:11" ht="15.75" customHeight="1" x14ac:dyDescent="0.2"/>
    <row r="27" spans="1:11" ht="15.75" customHeight="1" x14ac:dyDescent="0.2">
      <c r="A27" s="66" t="s">
        <v>18</v>
      </c>
      <c r="B27" s="54" t="s">
        <v>19</v>
      </c>
      <c r="C27" s="56" t="str">
        <f>$B$4</f>
        <v>Valeria Hernández</v>
      </c>
      <c r="D27" s="57"/>
      <c r="E27" s="57"/>
      <c r="F27" s="57"/>
      <c r="G27" s="57"/>
      <c r="H27" s="57"/>
      <c r="I27" s="57"/>
      <c r="J27" s="57"/>
      <c r="K27" s="58"/>
    </row>
    <row r="28" spans="1:11" ht="15.75" customHeight="1" x14ac:dyDescent="0.2">
      <c r="A28" s="67"/>
      <c r="B28" s="55"/>
      <c r="C28" s="59"/>
      <c r="D28" s="60"/>
      <c r="E28" s="60"/>
      <c r="F28" s="60"/>
      <c r="G28" s="60"/>
      <c r="H28" s="60"/>
      <c r="I28" s="60"/>
      <c r="J28" s="60"/>
      <c r="K28" s="61"/>
    </row>
    <row r="29" spans="1:11" ht="15.75" customHeight="1" x14ac:dyDescent="0.2">
      <c r="A29" s="67"/>
      <c r="B29" s="15" t="s">
        <v>20</v>
      </c>
      <c r="C29" s="62" t="s">
        <v>13</v>
      </c>
      <c r="D29" s="63" t="s">
        <v>14</v>
      </c>
      <c r="E29" s="64"/>
      <c r="F29" s="64"/>
      <c r="G29" s="64"/>
      <c r="H29" s="64"/>
      <c r="I29" s="64"/>
      <c r="J29" s="64"/>
      <c r="K29" s="65"/>
    </row>
    <row r="30" spans="1:11" ht="15.75" customHeight="1" x14ac:dyDescent="0.2">
      <c r="A30" s="67"/>
      <c r="B30" s="16" t="s">
        <v>15</v>
      </c>
      <c r="C30" s="55"/>
      <c r="D30" s="63" t="s">
        <v>7</v>
      </c>
      <c r="E30" s="65"/>
      <c r="F30" s="63" t="s">
        <v>8</v>
      </c>
      <c r="G30" s="65"/>
      <c r="H30" s="63" t="s">
        <v>9</v>
      </c>
      <c r="I30" s="65"/>
      <c r="J30" s="63" t="s">
        <v>10</v>
      </c>
      <c r="K30" s="65"/>
    </row>
    <row r="31" spans="1:11" ht="24.5" customHeight="1" x14ac:dyDescent="0.2">
      <c r="A31" s="67"/>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7"/>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7"/>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7"/>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5"/>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6" t="s">
        <v>18</v>
      </c>
      <c r="B39" s="54" t="s">
        <v>19</v>
      </c>
      <c r="C39" s="56">
        <f>B5</f>
        <v>0</v>
      </c>
      <c r="D39" s="57"/>
      <c r="E39" s="57"/>
      <c r="F39" s="57"/>
      <c r="G39" s="57"/>
      <c r="H39" s="57"/>
      <c r="I39" s="57"/>
      <c r="J39" s="57"/>
      <c r="K39" s="58"/>
    </row>
    <row r="40" spans="1:11" ht="15.75" customHeight="1" x14ac:dyDescent="0.2">
      <c r="A40" s="67"/>
      <c r="B40" s="55"/>
      <c r="C40" s="59"/>
      <c r="D40" s="60"/>
      <c r="E40" s="60"/>
      <c r="F40" s="60"/>
      <c r="G40" s="60"/>
      <c r="H40" s="60"/>
      <c r="I40" s="60"/>
      <c r="J40" s="60"/>
      <c r="K40" s="61"/>
    </row>
    <row r="41" spans="1:11" ht="15.75" customHeight="1" x14ac:dyDescent="0.2">
      <c r="A41" s="67"/>
      <c r="B41" s="15" t="s">
        <v>20</v>
      </c>
      <c r="C41" s="62" t="s">
        <v>13</v>
      </c>
      <c r="D41" s="63" t="s">
        <v>14</v>
      </c>
      <c r="E41" s="64"/>
      <c r="F41" s="64"/>
      <c r="G41" s="64"/>
      <c r="H41" s="64"/>
      <c r="I41" s="64"/>
      <c r="J41" s="64"/>
      <c r="K41" s="65"/>
    </row>
    <row r="42" spans="1:11" ht="15.75" customHeight="1" x14ac:dyDescent="0.2">
      <c r="A42" s="67"/>
      <c r="B42" s="16" t="s">
        <v>15</v>
      </c>
      <c r="C42" s="55"/>
      <c r="D42" s="63" t="s">
        <v>7</v>
      </c>
      <c r="E42" s="65"/>
      <c r="F42" s="63" t="s">
        <v>8</v>
      </c>
      <c r="G42" s="65"/>
      <c r="H42" s="63" t="s">
        <v>9</v>
      </c>
      <c r="I42" s="65"/>
      <c r="J42" s="63" t="s">
        <v>10</v>
      </c>
      <c r="K42" s="65"/>
    </row>
    <row r="43" spans="1:11" ht="25.75" customHeight="1" x14ac:dyDescent="0.2">
      <c r="A43" s="67"/>
      <c r="B43" s="41" t="str">
        <f>RUBRICA!A7</f>
        <v>3. Relaciona el Proyecto APT con sus intereses profesionales. *</v>
      </c>
      <c r="C43" s="39" t="s">
        <v>8</v>
      </c>
      <c r="D43" s="17" t="str">
        <f t="shared" ref="D43:D44" si="31">IF($C43=CL,"X","")</f>
        <v/>
      </c>
      <c r="E43" s="17" t="str">
        <f>IF(D43="X",100*0.1,"")</f>
        <v/>
      </c>
      <c r="F43" s="17" t="str">
        <f t="shared" ref="F43:F44" si="32">IF($C43=L,"X","")</f>
        <v>X</v>
      </c>
      <c r="G43" s="17">
        <f>IF(F43="X",60*0.1,"")</f>
        <v>6</v>
      </c>
      <c r="H43" s="17" t="str">
        <f t="shared" ref="H43:H44" si="33">IF($C43=ML,"X","")</f>
        <v/>
      </c>
      <c r="I43" s="17" t="str">
        <f>IF(H43="X",30*0.1,"")</f>
        <v/>
      </c>
      <c r="J43" s="17" t="str">
        <f t="shared" ref="J43:J44" si="34">IF($C43=NL,"X","")</f>
        <v/>
      </c>
      <c r="K43" s="17" t="str">
        <f t="shared" ref="K43:K44" si="35">IF($J43="X",0,"")</f>
        <v/>
      </c>
    </row>
    <row r="44" spans="1:11" ht="26" x14ac:dyDescent="0.2">
      <c r="A44" s="67"/>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7"/>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7"/>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25">
      <c r="A47" s="55"/>
      <c r="B47" s="18" t="s">
        <v>16</v>
      </c>
      <c r="C47" s="21">
        <f>VLOOKUP(C46,ESCALA_TRAB_EQUIP!A2:B62,2,FALSE)</f>
        <v>6</v>
      </c>
    </row>
    <row r="48" spans="1:11" ht="15.75" customHeight="1" x14ac:dyDescent="0.25">
      <c r="B48" s="23"/>
      <c r="C48" s="24"/>
    </row>
    <row r="49" spans="1:11" ht="15.75" customHeight="1" x14ac:dyDescent="0.25">
      <c r="B49" s="23"/>
      <c r="C49" s="24"/>
    </row>
    <row r="50" spans="1:11" ht="15.75" customHeight="1" x14ac:dyDescent="0.2">
      <c r="A50" s="66" t="s">
        <v>18</v>
      </c>
      <c r="B50" s="54" t="s">
        <v>19</v>
      </c>
      <c r="C50" s="56">
        <f>B6</f>
        <v>0</v>
      </c>
      <c r="D50" s="57"/>
      <c r="E50" s="57"/>
      <c r="F50" s="57"/>
      <c r="G50" s="57"/>
      <c r="H50" s="57"/>
      <c r="I50" s="57"/>
      <c r="J50" s="57"/>
      <c r="K50" s="58"/>
    </row>
    <row r="51" spans="1:11" ht="15.75" customHeight="1" x14ac:dyDescent="0.2">
      <c r="A51" s="67"/>
      <c r="B51" s="55"/>
      <c r="C51" s="59"/>
      <c r="D51" s="60"/>
      <c r="E51" s="60"/>
      <c r="F51" s="60"/>
      <c r="G51" s="60"/>
      <c r="H51" s="60"/>
      <c r="I51" s="60"/>
      <c r="J51" s="60"/>
      <c r="K51" s="61"/>
    </row>
    <row r="52" spans="1:11" ht="15.75" customHeight="1" x14ac:dyDescent="0.2">
      <c r="A52" s="67"/>
      <c r="B52" s="15" t="s">
        <v>20</v>
      </c>
      <c r="C52" s="62" t="s">
        <v>13</v>
      </c>
      <c r="D52" s="63" t="s">
        <v>14</v>
      </c>
      <c r="E52" s="64"/>
      <c r="F52" s="64"/>
      <c r="G52" s="64"/>
      <c r="H52" s="64"/>
      <c r="I52" s="64"/>
      <c r="J52" s="64"/>
      <c r="K52" s="65"/>
    </row>
    <row r="53" spans="1:11" ht="15.75" customHeight="1" x14ac:dyDescent="0.2">
      <c r="A53" s="67"/>
      <c r="B53" s="16" t="s">
        <v>15</v>
      </c>
      <c r="C53" s="55"/>
      <c r="D53" s="63" t="s">
        <v>7</v>
      </c>
      <c r="E53" s="65"/>
      <c r="F53" s="63" t="s">
        <v>8</v>
      </c>
      <c r="G53" s="65"/>
      <c r="H53" s="63" t="s">
        <v>9</v>
      </c>
      <c r="I53" s="65"/>
      <c r="J53" s="63" t="s">
        <v>10</v>
      </c>
      <c r="K53" s="65"/>
    </row>
    <row r="54" spans="1:11" ht="25.75" customHeight="1" x14ac:dyDescent="0.2">
      <c r="A54" s="67"/>
      <c r="B54" s="41" t="str">
        <f>RUBRICA!A7</f>
        <v>3. Relaciona el Proyecto APT con sus intereses profesionales. *</v>
      </c>
      <c r="C54" s="39" t="s">
        <v>8</v>
      </c>
      <c r="D54" s="17" t="str">
        <f t="shared" ref="D54:D55" si="39">IF($C54=CL,"X","")</f>
        <v/>
      </c>
      <c r="E54" s="17" t="str">
        <f>IF(D54="X",100*0.1,"")</f>
        <v/>
      </c>
      <c r="F54" s="17" t="str">
        <f t="shared" ref="F54:F55" si="40">IF($C54=L,"X","")</f>
        <v>X</v>
      </c>
      <c r="G54" s="17">
        <f>IF(F54="X",60*0.1,"")</f>
        <v>6</v>
      </c>
      <c r="H54" s="17" t="str">
        <f t="shared" ref="H54:H55" si="41">IF($C54=ML,"X","")</f>
        <v/>
      </c>
      <c r="I54" s="17" t="str">
        <f>IF(H54="X",30*0.1,"")</f>
        <v/>
      </c>
      <c r="J54" s="17" t="str">
        <f t="shared" ref="J54:J55" si="42">IF($C54=NL,"X","")</f>
        <v/>
      </c>
      <c r="K54" s="17" t="str">
        <f t="shared" ref="K54:K55" si="43">IF($J54="X",0,"")</f>
        <v/>
      </c>
    </row>
    <row r="55" spans="1:11" ht="26" x14ac:dyDescent="0.2">
      <c r="A55" s="67"/>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7"/>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7"/>
      <c r="B57" s="22" t="s">
        <v>17</v>
      </c>
      <c r="C57" s="19">
        <f>E57+G57+I57+K57</f>
        <v>26</v>
      </c>
      <c r="D57" s="20">
        <f>COUNTIF(D55:D56,"X")</f>
        <v>2</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5"/>
      <c r="B58" s="18" t="s">
        <v>16</v>
      </c>
      <c r="C58" s="21">
        <f>VLOOKUP(C57,ESCALA_TRAB_EQUIP!A2:B62,2,FALSE)</f>
        <v>6</v>
      </c>
    </row>
    <row r="59" spans="1:11" ht="15.75" customHeight="1" x14ac:dyDescent="0.25">
      <c r="B59" s="23"/>
      <c r="C59" s="24"/>
    </row>
    <row r="60" spans="1:11" ht="15.75" customHeight="1" x14ac:dyDescent="0.2">
      <c r="B60" s="3" t="s">
        <v>95</v>
      </c>
    </row>
    <row r="61" spans="1:11" ht="15.75" customHeight="1" x14ac:dyDescent="0.2">
      <c r="B61" s="86" t="s">
        <v>97</v>
      </c>
    </row>
    <row r="62" spans="1:11" ht="15.75" customHeight="1" x14ac:dyDescent="0.2">
      <c r="B62" s="86" t="s">
        <v>98</v>
      </c>
    </row>
    <row r="63" spans="1:11" ht="15.75" customHeight="1" x14ac:dyDescent="0.2">
      <c r="B63" s="86" t="s">
        <v>99</v>
      </c>
    </row>
    <row r="64" spans="1:11" ht="15.75" customHeight="1" x14ac:dyDescent="0.2"/>
    <row r="65" spans="2:2" ht="15.75" customHeight="1" x14ac:dyDescent="0.2">
      <c r="B65" s="86" t="s">
        <v>100</v>
      </c>
    </row>
    <row r="66" spans="2:2" ht="15.75" customHeight="1" x14ac:dyDescent="0.2">
      <c r="B66" s="53"/>
    </row>
    <row r="67" spans="2:2" ht="15.75" customHeight="1" x14ac:dyDescent="0.2">
      <c r="B67" s="53" t="s">
        <v>101</v>
      </c>
    </row>
    <row r="68" spans="2:2" ht="15.75" customHeight="1" x14ac:dyDescent="0.2">
      <c r="B68" s="53"/>
    </row>
    <row r="69" spans="2:2" ht="15.75" customHeight="1" x14ac:dyDescent="0.2"/>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5" t="s">
        <v>21</v>
      </c>
      <c r="B2" s="78" t="s">
        <v>22</v>
      </c>
      <c r="C2" s="79"/>
      <c r="D2" s="79"/>
      <c r="E2" s="80"/>
      <c r="F2" s="75" t="s">
        <v>23</v>
      </c>
    </row>
    <row r="3" spans="1:6" ht="16" x14ac:dyDescent="0.2">
      <c r="A3" s="76"/>
      <c r="B3" s="81" t="s">
        <v>24</v>
      </c>
      <c r="C3" s="81" t="s">
        <v>25</v>
      </c>
      <c r="D3" s="26" t="s">
        <v>26</v>
      </c>
      <c r="E3" s="28" t="s">
        <v>10</v>
      </c>
      <c r="F3" s="76"/>
    </row>
    <row r="4" spans="1:6" ht="57.5" customHeight="1" thickBot="1" x14ac:dyDescent="0.25">
      <c r="A4" s="77"/>
      <c r="B4" s="82"/>
      <c r="C4" s="82"/>
      <c r="D4" s="27">
        <v>-0.3</v>
      </c>
      <c r="E4" s="27">
        <v>0</v>
      </c>
      <c r="F4" s="77"/>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3" t="s">
        <v>5</v>
      </c>
      <c r="B1" s="7" t="s">
        <v>6</v>
      </c>
      <c r="C1" s="8"/>
      <c r="D1" s="8"/>
      <c r="E1" s="9"/>
    </row>
    <row r="2" spans="1:5" ht="49" thickBot="1" x14ac:dyDescent="0.25">
      <c r="A2" s="84"/>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2025-09-15T03:08:38Z</dcterms:modified>
</cp:coreProperties>
</file>