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llaurm\Documents\Casos de negocio\"/>
    </mc:Choice>
  </mc:AlternateContent>
  <xr:revisionPtr revIDLastSave="0" documentId="13_ncr:1_{B4A66747-DE78-4EF9-B63D-40C9FDA521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GADATOS" sheetId="1" r:id="rId1"/>
    <sheet name="CONSIDERACIONES" sheetId="3" r:id="rId2"/>
  </sheets>
  <definedNames>
    <definedName name="_xlnm._FilterDatabase" localSheetId="0" hidden="1">MEGADATOS!#REF!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F38" i="1"/>
  <c r="F40" i="1" s="1"/>
  <c r="H38" i="1" l="1"/>
  <c r="H40" i="1" s="1"/>
  <c r="G38" i="1"/>
  <c r="G40" i="1" s="1"/>
  <c r="B41" i="1"/>
  <c r="I38" i="1" l="1"/>
  <c r="I40" i="1" s="1"/>
  <c r="J38" i="1" l="1"/>
  <c r="J40" i="1" s="1"/>
  <c r="K38" i="1" l="1"/>
  <c r="K40" i="1" s="1"/>
  <c r="L38" i="1" l="1"/>
  <c r="L40" i="1" s="1"/>
  <c r="M38" i="1" l="1"/>
  <c r="M40" i="1" s="1"/>
  <c r="N38" i="1" l="1"/>
  <c r="N40" i="1" s="1"/>
  <c r="O38" i="1" l="1"/>
  <c r="O40" i="1" s="1"/>
  <c r="Q38" i="1" l="1"/>
  <c r="Q40" i="1" s="1"/>
  <c r="P38" i="1"/>
  <c r="P40" i="1" s="1"/>
  <c r="F42" i="1" l="1"/>
  <c r="D32" i="1" s="1"/>
</calcChain>
</file>

<file path=xl/sharedStrings.xml><?xml version="1.0" encoding="utf-8"?>
<sst xmlns="http://schemas.openxmlformats.org/spreadsheetml/2006/main" count="83" uniqueCount="76">
  <si>
    <t>REPORTE RENTABILIDAD</t>
  </si>
  <si>
    <t>TIPO</t>
  </si>
  <si>
    <t>NIVEL 1</t>
  </si>
  <si>
    <t>NIVEL 2</t>
  </si>
  <si>
    <t>SALDO AL CIERRE</t>
  </si>
  <si>
    <t>SALDO PROMEDIO</t>
  </si>
  <si>
    <t>NUMERO TRX</t>
  </si>
  <si>
    <t>VOLUMEN TRX</t>
  </si>
  <si>
    <t>MARGEN FINANCIERO</t>
  </si>
  <si>
    <t>INGRESOS POR SERVICIOS</t>
  </si>
  <si>
    <t>RENTABILIDAD DIRECTA</t>
  </si>
  <si>
    <t>NOTA:</t>
  </si>
  <si>
    <t>RENTABILIDAD DIRECTA: MARGEN FINANCIERO + INGRESOS POR COMISIONES Y SERVICIOS</t>
  </si>
  <si>
    <t>PRODUCTO</t>
  </si>
  <si>
    <t>2_PASIVOS</t>
  </si>
  <si>
    <t>CUENTAS CORRIENTES</t>
  </si>
  <si>
    <t>Total PRODUCTO</t>
  </si>
  <si>
    <t>SERVICIOS</t>
  </si>
  <si>
    <t>SAT</t>
  </si>
  <si>
    <t>PAGO A PROVEEDORES</t>
  </si>
  <si>
    <t>Total general</t>
  </si>
  <si>
    <t>Total SAT</t>
  </si>
  <si>
    <t>Propuesta</t>
  </si>
  <si>
    <t>CLIENTE:</t>
  </si>
  <si>
    <t>1_ACTIVOS</t>
  </si>
  <si>
    <t>Ingresos a los 12 meses</t>
  </si>
  <si>
    <t>Ingresos acumulados a los 12 meses</t>
  </si>
  <si>
    <t>Abril 2022 (May21-Abr22)</t>
  </si>
  <si>
    <t>Abril 2023 (May22-Abr23)</t>
  </si>
  <si>
    <t>CARTERA</t>
  </si>
  <si>
    <t>3_CONTINGENTES</t>
  </si>
  <si>
    <t>CONTINGENTES</t>
  </si>
  <si>
    <t>OTROS SERVICIOS</t>
  </si>
  <si>
    <t>ADQUIRENCIAS</t>
  </si>
  <si>
    <t>Total SERVICIOS</t>
  </si>
  <si>
    <r>
      <rPr>
        <u/>
        <sz val="14"/>
        <color theme="1"/>
        <rFont val="Calibri"/>
        <family val="2"/>
        <scheme val="minor"/>
      </rPr>
      <t>Apalancamiento de Propuesta</t>
    </r>
    <r>
      <rPr>
        <sz val="14"/>
        <color theme="1"/>
        <rFont val="Calibri"/>
        <family val="2"/>
        <scheme val="minor"/>
      </rPr>
      <t>: Nuevos Ingresos para el servicio de Recaudación en Línea</t>
    </r>
  </si>
  <si>
    <t>MES ABRIL/2023</t>
  </si>
  <si>
    <t>Tipo pago</t>
  </si>
  <si>
    <t>Total</t>
  </si>
  <si>
    <t>DEBITO BANCARIO CUENTAS</t>
  </si>
  <si>
    <t>DEBITO BANCARIO TARJETAS CREDITO</t>
  </si>
  <si>
    <t>PAGO EN LINEA</t>
  </si>
  <si>
    <t xml:space="preserve">Suman </t>
  </si>
  <si>
    <t>Facturacion Abril/2023</t>
  </si>
  <si>
    <t>% de Participación</t>
  </si>
  <si>
    <t>Arpu Promedio</t>
  </si>
  <si>
    <t>5000 clientes</t>
  </si>
  <si>
    <t>Caso de Negocio - Incorporar Marca Ecuanet a la Recaudación en línea de Megadatos</t>
  </si>
  <si>
    <t>MEGADATOS S.A.  (269744)</t>
  </si>
  <si>
    <t>Tarifa Promedio</t>
  </si>
  <si>
    <t>Ingresos actuales 2% Crecimiento</t>
  </si>
  <si>
    <t>Ingresos con Ecuanet 3%</t>
  </si>
  <si>
    <t>MEGADATOS S.A.  #Trx</t>
  </si>
  <si>
    <t>DEPOSITOS A PLAZO</t>
  </si>
  <si>
    <t>RECAUDACIONES</t>
  </si>
  <si>
    <t>Total 2_PASIVOS</t>
  </si>
  <si>
    <t>PAGO DEL IESS</t>
  </si>
  <si>
    <t>COBROS INMEDIATOS</t>
  </si>
  <si>
    <t>Cliente actualmente tiene el Servicio de Recaudación en Línea con la marca Netlife y quieren incorporar su nueva marca Ecuanet</t>
  </si>
  <si>
    <t>Se solicita que haya un quiebre de diferenciación entre Netlife y Ecuanet en los canales disponibles: Ventanilla, 24online, 24móvil</t>
  </si>
  <si>
    <t>Las 2 marcas se manejan bajo la misma razón social y se recaudarían en la misma cuenta</t>
  </si>
  <si>
    <t>Rentabilidad Corte Abril 2023</t>
  </si>
  <si>
    <t>.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</si>
  <si>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</si>
  <si>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</si>
  <si>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</si>
  <si>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</si>
  <si>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</si>
  <si>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</si>
  <si>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</si>
  <si>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</si>
  <si>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</si>
  <si>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</si>
  <si>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</si>
  <si>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</si>
  <si>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Diferencia 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</si>
</sst>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#,###"/>
  </numFmts>
  <fonts count="2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6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8"/>
      </left>
      <right style="dashed">
        <color indexed="8"/>
      </right>
      <top style="dashed">
        <color indexed="8"/>
      </top>
      <bottom/>
      <diagonal/>
    </border>
    <border>
      <left style="dashed">
        <color indexed="8"/>
      </left>
      <right/>
      <top style="dashed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43" fontId="7" fillId="0" borderId="0" applyFont="0" applyFill="0" applyBorder="0" applyAlignment="0" applyProtection="0"/>
    <xf numFmtId="0" fontId="8" fillId="3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7" fillId="0" borderId="0"/>
    <xf numFmtId="0" fontId="1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6">
    <xf numFmtId="0" fontId="0" fillId="0" borderId="0" xfId="0"/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0" borderId="0" xfId="0" quotePrefix="1" applyFont="1" applyAlignment="1">
      <alignment horizontal="left"/>
    </xf>
    <xf numFmtId="164" fontId="5" fillId="0" borderId="0" xfId="0" applyNumberFormat="1" applyFont="1"/>
    <xf numFmtId="0" fontId="6" fillId="0" borderId="0" xfId="0" applyFont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0" xfId="0" applyNumberFormat="1"/>
    <xf numFmtId="0" fontId="0" fillId="0" borderId="18" xfId="0" applyBorder="1"/>
    <xf numFmtId="0" fontId="5" fillId="0" borderId="0" xfId="6" applyFont="1"/>
    <xf numFmtId="0" fontId="10" fillId="5" borderId="0" xfId="6" applyFont="1" applyFill="1"/>
    <xf numFmtId="0" fontId="11" fillId="5" borderId="0" xfId="6" applyFont="1" applyFill="1"/>
    <xf numFmtId="0" fontId="12" fillId="0" borderId="0" xfId="6" applyFont="1"/>
    <xf numFmtId="0" fontId="13" fillId="0" borderId="0" xfId="7" applyFont="1" applyAlignment="1">
      <alignment horizontal="left" vertical="top" wrapText="1"/>
    </xf>
    <xf numFmtId="43" fontId="15" fillId="3" borderId="0" xfId="2" applyFont="1" applyFill="1" applyBorder="1" applyAlignment="1">
      <alignment vertical="top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7" fillId="0" borderId="0" xfId="0" applyFont="1" applyAlignment="1">
      <alignment vertical="center"/>
    </xf>
    <xf numFmtId="9" fontId="5" fillId="0" borderId="0" xfId="0" applyNumberFormat="1" applyFont="1"/>
    <xf numFmtId="165" fontId="5" fillId="0" borderId="0" xfId="8" applyNumberFormat="1" applyFont="1"/>
    <xf numFmtId="0" fontId="5" fillId="0" borderId="21" xfId="0" applyFont="1" applyBorder="1"/>
    <xf numFmtId="165" fontId="5" fillId="0" borderId="21" xfId="8" applyNumberFormat="1" applyFont="1" applyBorder="1"/>
    <xf numFmtId="166" fontId="5" fillId="0" borderId="0" xfId="9" applyNumberFormat="1" applyFont="1"/>
    <xf numFmtId="0" fontId="19" fillId="0" borderId="0" xfId="0" applyFont="1" applyAlignment="1">
      <alignment horizontal="center" vertical="center"/>
    </xf>
    <xf numFmtId="164" fontId="5" fillId="0" borderId="0" xfId="2" applyNumberFormat="1" applyFont="1" applyBorder="1"/>
    <xf numFmtId="0" fontId="19" fillId="0" borderId="21" xfId="0" applyFont="1" applyBorder="1" applyAlignment="1">
      <alignment horizontal="center" vertical="center"/>
    </xf>
    <xf numFmtId="0" fontId="20" fillId="0" borderId="21" xfId="0" applyFont="1" applyBorder="1" applyAlignment="1">
      <alignment vertical="center"/>
    </xf>
    <xf numFmtId="44" fontId="20" fillId="0" borderId="21" xfId="8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44" fontId="19" fillId="0" borderId="21" xfId="8" applyFont="1" applyBorder="1" applyAlignment="1">
      <alignment vertical="center"/>
    </xf>
    <xf numFmtId="0" fontId="18" fillId="0" borderId="21" xfId="0" applyFont="1" applyBorder="1"/>
    <xf numFmtId="0" fontId="21" fillId="0" borderId="21" xfId="0" applyFont="1" applyBorder="1" applyAlignment="1">
      <alignment vertical="center"/>
    </xf>
    <xf numFmtId="9" fontId="21" fillId="0" borderId="21" xfId="0" applyNumberFormat="1" applyFont="1" applyBorder="1" applyAlignment="1">
      <alignment horizontal="right" vertical="center"/>
    </xf>
    <xf numFmtId="0" fontId="22" fillId="0" borderId="21" xfId="0" applyFont="1" applyBorder="1"/>
    <xf numFmtId="167" fontId="0" fillId="0" borderId="21" xfId="0" applyNumberFormat="1" applyBorder="1"/>
    <xf numFmtId="165" fontId="5" fillId="0" borderId="21" xfId="0" applyNumberFormat="1" applyFont="1" applyBorder="1"/>
    <xf numFmtId="164" fontId="0" fillId="0" borderId="9" xfId="2" applyNumberFormat="1" applyFont="1" applyFill="1" applyBorder="1"/>
    <xf numFmtId="164" fontId="0" fillId="0" borderId="10" xfId="2" applyNumberFormat="1" applyFont="1" applyFill="1" applyBorder="1"/>
    <xf numFmtId="164" fontId="0" fillId="0" borderId="11" xfId="2" applyNumberFormat="1" applyFont="1" applyFill="1" applyBorder="1"/>
    <xf numFmtId="164" fontId="0" fillId="0" borderId="18" xfId="2" applyNumberFormat="1" applyFont="1" applyFill="1" applyBorder="1"/>
    <xf numFmtId="164" fontId="0" fillId="0" borderId="0" xfId="2" applyNumberFormat="1" applyFont="1" applyFill="1"/>
    <xf numFmtId="164" fontId="0" fillId="0" borderId="19" xfId="2" applyNumberFormat="1" applyFont="1" applyFill="1" applyBorder="1"/>
    <xf numFmtId="164" fontId="0" fillId="0" borderId="14" xfId="2" applyNumberFormat="1" applyFont="1" applyFill="1" applyBorder="1"/>
    <xf numFmtId="164" fontId="0" fillId="0" borderId="16" xfId="2" applyNumberFormat="1" applyFont="1" applyFill="1" applyBorder="1"/>
    <xf numFmtId="164" fontId="0" fillId="0" borderId="17" xfId="2" applyNumberFormat="1" applyFont="1" applyFill="1" applyBorder="1"/>
    <xf numFmtId="0" fontId="19" fillId="7" borderId="21" xfId="0" applyFont="1" applyFill="1" applyBorder="1" applyAlignment="1">
      <alignment horizontal="center" vertical="center"/>
    </xf>
    <xf numFmtId="0" fontId="15" fillId="3" borderId="20" xfId="3" applyFont="1" applyBorder="1" applyAlignment="1">
      <alignment horizontal="left" vertical="center" wrapText="1"/>
    </xf>
    <xf numFmtId="0" fontId="15" fillId="3" borderId="0" xfId="3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4" borderId="0" xfId="6" applyFont="1" applyFill="1" applyAlignment="1">
      <alignment horizontal="left"/>
    </xf>
    <xf numFmtId="0" fontId="13" fillId="6" borderId="20" xfId="7" applyFont="1" applyFill="1" applyBorder="1" applyAlignment="1">
      <alignment horizontal="left" vertical="top" wrapText="1"/>
    </xf>
    <xf numFmtId="0" fontId="13" fillId="6" borderId="0" xfId="7" applyFont="1" applyFill="1" applyAlignment="1">
      <alignment horizontal="left" vertical="top" wrapText="1"/>
    </xf>
    <xf numFmtId="0" fontId="13" fillId="6" borderId="20" xfId="7" applyFont="1" applyFill="1" applyBorder="1" applyAlignment="1">
      <alignment horizontal="left" vertical="center" wrapText="1"/>
    </xf>
    <xf numFmtId="0" fontId="13" fillId="6" borderId="0" xfId="7" applyFont="1" applyFill="1" applyAlignment="1">
      <alignment horizontal="left" vertical="center" wrapText="1"/>
    </xf>
  </cellXfs>
  <cellStyles count="10">
    <cellStyle name="Incorrecto" xfId="3" builtinId="27"/>
    <cellStyle name="Millares" xfId="2" builtinId="3"/>
    <cellStyle name="Moneda" xfId="8" builtinId="4"/>
    <cellStyle name="Normal" xfId="0" builtinId="0"/>
    <cellStyle name="Normal 2" xfId="4" xr:uid="{00000000-0005-0000-0000-000004000000}"/>
    <cellStyle name="Normal 2 2" xfId="7" xr:uid="{00000000-0005-0000-0000-000005000000}"/>
    <cellStyle name="Normal 3" xfId="6" xr:uid="{00000000-0005-0000-0000-000006000000}"/>
    <cellStyle name="Normal 4" xfId="1" xr:uid="{00000000-0005-0000-0000-000007000000}"/>
    <cellStyle name="Porcentaje" xfId="9" builtinId="5"/>
    <cellStyle name="Porcentaj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"/>
  <sheetViews>
    <sheetView showGridLines="0" tabSelected="1" zoomScale="80" zoomScaleNormal="80" workbookViewId="0">
      <pane xSplit="3" ySplit="12" topLeftCell="I33" activePane="bottomRight" state="frozen"/>
      <selection pane="topRight" activeCell="D1" sqref="D1"/>
      <selection pane="bottomLeft" activeCell="A8" sqref="A8"/>
      <selection pane="bottomRight" activeCell="E35" sqref="E35:Q40"/>
    </sheetView>
  </sheetViews>
  <sheetFormatPr baseColWidth="10" defaultColWidth="16.5703125" defaultRowHeight="12.75" x14ac:dyDescent="0.2"/>
  <cols>
    <col min="1" max="1" width="16.5703125" style="5"/>
    <col min="2" max="2" width="23" style="5" bestFit="1" customWidth="1"/>
    <col min="3" max="3" width="29.28515625" style="5" customWidth="1"/>
    <col min="4" max="4" width="27.85546875" style="5" bestFit="1" customWidth="1"/>
    <col min="5" max="5" width="30.140625" style="5" bestFit="1" customWidth="1"/>
    <col min="6" max="6" width="12" style="5" customWidth="1"/>
    <col min="7" max="7" width="15.42578125" style="5" customWidth="1"/>
    <col min="8" max="8" width="18.7109375" style="5" bestFit="1" customWidth="1"/>
    <col min="9" max="9" width="17.85546875" style="5" customWidth="1"/>
    <col min="10" max="10" width="16.5703125" style="5" customWidth="1"/>
    <col min="11" max="11" width="13.42578125" style="5" customWidth="1"/>
    <col min="12" max="12" width="14.7109375" style="5" customWidth="1"/>
    <col min="13" max="13" width="10.85546875" style="5" customWidth="1"/>
    <col min="14" max="14" width="14.5703125" style="5" customWidth="1"/>
    <col min="15" max="15" width="13.85546875" style="5" customWidth="1"/>
    <col min="16" max="16" width="16.7109375" style="5" customWidth="1"/>
    <col min="17" max="16384" width="16.5703125" style="5"/>
  </cols>
  <sheetData>
    <row r="1" spans="1:17" x14ac:dyDescent="0.2">
      <c r="A1" s="4" t="s">
        <v>0</v>
      </c>
    </row>
    <row r="2" spans="1:17" x14ac:dyDescent="0.2">
      <c r="A2" s="4" t="s">
        <v>23</v>
      </c>
      <c r="B2" s="4" t="s">
        <v>48</v>
      </c>
    </row>
    <row r="3" spans="1:17" x14ac:dyDescent="0.2">
      <c r="A3" s="6"/>
      <c r="F3" s="7"/>
      <c r="G3" s="7"/>
      <c r="K3" s="7"/>
      <c r="L3" s="7"/>
    </row>
    <row r="4" spans="1:17" x14ac:dyDescent="0.2">
      <c r="A4" s="4"/>
    </row>
    <row r="5" spans="1:17" x14ac:dyDescent="0.2">
      <c r="A5" s="8"/>
      <c r="B5" s="8"/>
      <c r="C5" s="8"/>
      <c r="D5" s="58" t="s">
        <v>27</v>
      </c>
      <c r="E5" s="59"/>
      <c r="F5" s="59"/>
      <c r="G5" s="59"/>
      <c r="H5" s="59"/>
      <c r="I5" s="59"/>
      <c r="J5" s="60"/>
      <c r="K5" s="58" t="s">
        <v>28</v>
      </c>
      <c r="L5" s="59"/>
      <c r="M5" s="59"/>
      <c r="N5" s="59"/>
      <c r="O5" s="59"/>
      <c r="P5" s="59"/>
      <c r="Q5" s="60"/>
    </row>
    <row r="6" spans="1:17" ht="25.5" x14ac:dyDescent="0.2">
      <c r="A6" s="22" t="s">
        <v>1</v>
      </c>
      <c r="B6" s="22" t="s">
        <v>2</v>
      </c>
      <c r="C6" s="23" t="s">
        <v>3</v>
      </c>
      <c r="D6" s="1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3" t="s">
        <v>10</v>
      </c>
      <c r="K6" s="1" t="s">
        <v>4</v>
      </c>
      <c r="L6" s="2" t="s">
        <v>5</v>
      </c>
      <c r="M6" s="2" t="s">
        <v>6</v>
      </c>
      <c r="N6" s="2" t="s">
        <v>7</v>
      </c>
      <c r="O6" s="2" t="s">
        <v>8</v>
      </c>
      <c r="P6" s="2" t="s">
        <v>9</v>
      </c>
      <c r="Q6" s="2" t="s">
        <v>10</v>
      </c>
    </row>
    <row r="7" spans="1:17" x14ac:dyDescent="0.2">
      <c r="A7" s="9" t="s">
        <v>13</v>
      </c>
      <c r="B7" s="9" t="s">
        <v>24</v>
      </c>
      <c r="C7" s="9" t="s">
        <v>29</v>
      </c>
      <c r="D7" s="46">
        <v>9722222.2200000007</v>
      </c>
      <c r="E7" s="47">
        <v>2476851.8516666666</v>
      </c>
      <c r="F7" s="47">
        <v>0</v>
      </c>
      <c r="G7" s="47">
        <v>0</v>
      </c>
      <c r="H7" s="47">
        <v>40534.307654583346</v>
      </c>
      <c r="I7" s="47">
        <v>0</v>
      </c>
      <c r="J7" s="47">
        <v>40534.307654583346</v>
      </c>
      <c r="K7" s="46">
        <v>6388888.8600000003</v>
      </c>
      <c r="L7" s="47">
        <v>7916666.6500000013</v>
      </c>
      <c r="M7" s="47">
        <v>0</v>
      </c>
      <c r="N7" s="47">
        <v>0</v>
      </c>
      <c r="O7" s="47">
        <v>167713.38538809988</v>
      </c>
      <c r="P7" s="47">
        <v>48.36</v>
      </c>
      <c r="Q7" s="48">
        <v>167761.74538809987</v>
      </c>
    </row>
    <row r="8" spans="1:17" x14ac:dyDescent="0.2">
      <c r="A8" s="10"/>
      <c r="B8" s="9" t="s">
        <v>14</v>
      </c>
      <c r="C8" s="9" t="s">
        <v>15</v>
      </c>
      <c r="D8" s="46">
        <v>2144121.83</v>
      </c>
      <c r="E8" s="47">
        <v>1756547.4416666671</v>
      </c>
      <c r="F8" s="47">
        <v>0</v>
      </c>
      <c r="G8" s="47">
        <v>0</v>
      </c>
      <c r="H8" s="47">
        <v>33984.323823113322</v>
      </c>
      <c r="I8" s="47">
        <v>113691.30000000002</v>
      </c>
      <c r="J8" s="47">
        <v>147675.62382311333</v>
      </c>
      <c r="K8" s="46">
        <v>2261018.71</v>
      </c>
      <c r="L8" s="47">
        <v>5329819.0166666666</v>
      </c>
      <c r="M8" s="47">
        <v>0</v>
      </c>
      <c r="N8" s="47">
        <v>0</v>
      </c>
      <c r="O8" s="47">
        <v>101086.4761406692</v>
      </c>
      <c r="P8" s="47">
        <v>102736.31</v>
      </c>
      <c r="Q8" s="48">
        <v>203822.7861406692</v>
      </c>
    </row>
    <row r="9" spans="1:17" x14ac:dyDescent="0.2">
      <c r="A9" s="10"/>
      <c r="B9" s="10"/>
      <c r="C9" s="15" t="s">
        <v>53</v>
      </c>
      <c r="D9" s="49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49">
        <v>0</v>
      </c>
      <c r="L9" s="50">
        <v>500000</v>
      </c>
      <c r="M9" s="50">
        <v>0</v>
      </c>
      <c r="N9" s="50">
        <v>0</v>
      </c>
      <c r="O9" s="50">
        <v>-1986.1133333333382</v>
      </c>
      <c r="P9" s="50">
        <v>0</v>
      </c>
      <c r="Q9" s="51">
        <v>-1986.1133333333382</v>
      </c>
    </row>
    <row r="10" spans="1:17" x14ac:dyDescent="0.2">
      <c r="A10" s="10"/>
      <c r="B10" s="10"/>
      <c r="C10" s="15" t="s">
        <v>54</v>
      </c>
      <c r="D10" s="49">
        <v>19463.73</v>
      </c>
      <c r="E10" s="50">
        <v>13531.955000000002</v>
      </c>
      <c r="F10" s="50">
        <v>0</v>
      </c>
      <c r="G10" s="50">
        <v>0</v>
      </c>
      <c r="H10" s="50">
        <v>353.83128618055554</v>
      </c>
      <c r="I10" s="50">
        <v>11513.099999999968</v>
      </c>
      <c r="J10" s="50">
        <v>11866.931286180523</v>
      </c>
      <c r="K10" s="49">
        <v>25330.01</v>
      </c>
      <c r="L10" s="50">
        <v>11593.025</v>
      </c>
      <c r="M10" s="50">
        <v>0</v>
      </c>
      <c r="N10" s="50">
        <v>0</v>
      </c>
      <c r="O10" s="50">
        <v>356.02033536111117</v>
      </c>
      <c r="P10" s="50">
        <v>15584.309999999901</v>
      </c>
      <c r="Q10" s="51">
        <v>15940.330335361012</v>
      </c>
    </row>
    <row r="11" spans="1:17" x14ac:dyDescent="0.2">
      <c r="A11" s="10"/>
      <c r="B11" s="9" t="s">
        <v>55</v>
      </c>
      <c r="C11" s="11"/>
      <c r="D11" s="46">
        <v>2163585.56</v>
      </c>
      <c r="E11" s="47">
        <v>1770079.3966666672</v>
      </c>
      <c r="F11" s="47">
        <v>0</v>
      </c>
      <c r="G11" s="47">
        <v>0</v>
      </c>
      <c r="H11" s="47">
        <v>34338.155109293875</v>
      </c>
      <c r="I11" s="47">
        <v>125204.39999999998</v>
      </c>
      <c r="J11" s="47">
        <v>159542.55510929384</v>
      </c>
      <c r="K11" s="46">
        <v>2286348.7199999997</v>
      </c>
      <c r="L11" s="47">
        <v>5841412.041666667</v>
      </c>
      <c r="M11" s="47">
        <v>0</v>
      </c>
      <c r="N11" s="47">
        <v>0</v>
      </c>
      <c r="O11" s="47">
        <v>99456.38314269697</v>
      </c>
      <c r="P11" s="47">
        <v>118320.61999999989</v>
      </c>
      <c r="Q11" s="48">
        <v>217777.00314269686</v>
      </c>
    </row>
    <row r="12" spans="1:17" x14ac:dyDescent="0.2">
      <c r="A12" s="10"/>
      <c r="B12" s="9" t="s">
        <v>30</v>
      </c>
      <c r="C12" s="9" t="s">
        <v>31</v>
      </c>
      <c r="D12" s="46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6">
        <v>12500</v>
      </c>
      <c r="L12" s="47">
        <v>12500</v>
      </c>
      <c r="M12" s="47">
        <v>0</v>
      </c>
      <c r="N12" s="47">
        <v>0</v>
      </c>
      <c r="O12" s="47">
        <v>0</v>
      </c>
      <c r="P12" s="47">
        <v>475</v>
      </c>
      <c r="Q12" s="48">
        <v>475</v>
      </c>
    </row>
    <row r="13" spans="1:17" x14ac:dyDescent="0.2">
      <c r="A13" s="9" t="s">
        <v>16</v>
      </c>
      <c r="B13" s="11"/>
      <c r="C13" s="11"/>
      <c r="D13" s="46">
        <v>11885807.780000001</v>
      </c>
      <c r="E13" s="47">
        <v>4246931.248333334</v>
      </c>
      <c r="F13" s="47">
        <v>0</v>
      </c>
      <c r="G13" s="47">
        <v>0</v>
      </c>
      <c r="H13" s="47">
        <v>74872.462763877236</v>
      </c>
      <c r="I13" s="47">
        <v>125204.39999999998</v>
      </c>
      <c r="J13" s="47">
        <v>200076.8627638772</v>
      </c>
      <c r="K13" s="46">
        <v>8687737.5800000001</v>
      </c>
      <c r="L13" s="47">
        <v>13770578.691666668</v>
      </c>
      <c r="M13" s="47">
        <v>0</v>
      </c>
      <c r="N13" s="47">
        <v>0</v>
      </c>
      <c r="O13" s="47">
        <v>267169.76853079686</v>
      </c>
      <c r="P13" s="47">
        <v>118843.97999999989</v>
      </c>
      <c r="Q13" s="48">
        <v>386013.74853079673</v>
      </c>
    </row>
    <row r="14" spans="1:17" x14ac:dyDescent="0.2">
      <c r="A14" s="9" t="s">
        <v>17</v>
      </c>
      <c r="B14" s="9" t="s">
        <v>18</v>
      </c>
      <c r="C14" s="9" t="s">
        <v>19</v>
      </c>
      <c r="D14" s="46">
        <v>0</v>
      </c>
      <c r="E14" s="47">
        <v>0</v>
      </c>
      <c r="F14" s="47">
        <v>388</v>
      </c>
      <c r="G14" s="47">
        <v>35670280.270000003</v>
      </c>
      <c r="H14" s="47">
        <v>0</v>
      </c>
      <c r="I14" s="47">
        <v>206.90000000000003</v>
      </c>
      <c r="J14" s="47">
        <v>206.90000000000003</v>
      </c>
      <c r="K14" s="46">
        <v>0</v>
      </c>
      <c r="L14" s="47">
        <v>0</v>
      </c>
      <c r="M14" s="47">
        <v>314</v>
      </c>
      <c r="N14" s="47">
        <v>44449096.880000003</v>
      </c>
      <c r="O14" s="47">
        <v>0</v>
      </c>
      <c r="P14" s="47">
        <v>165.6</v>
      </c>
      <c r="Q14" s="48">
        <v>165.6</v>
      </c>
    </row>
    <row r="15" spans="1:17" x14ac:dyDescent="0.2">
      <c r="A15" s="10"/>
      <c r="B15" s="10"/>
      <c r="C15" s="15" t="s">
        <v>56</v>
      </c>
      <c r="D15" s="49">
        <v>0</v>
      </c>
      <c r="E15" s="50">
        <v>0</v>
      </c>
      <c r="F15" s="50">
        <v>10</v>
      </c>
      <c r="G15" s="50">
        <v>425937.8</v>
      </c>
      <c r="H15" s="50">
        <v>0</v>
      </c>
      <c r="I15" s="50">
        <v>3</v>
      </c>
      <c r="J15" s="50">
        <v>3</v>
      </c>
      <c r="K15" s="49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1">
        <v>0</v>
      </c>
    </row>
    <row r="16" spans="1:17" x14ac:dyDescent="0.2">
      <c r="A16" s="10"/>
      <c r="B16" s="10"/>
      <c r="C16" s="15" t="s">
        <v>57</v>
      </c>
      <c r="D16" s="49">
        <v>0</v>
      </c>
      <c r="E16" s="50">
        <v>0</v>
      </c>
      <c r="F16" s="50">
        <v>108710</v>
      </c>
      <c r="G16" s="50">
        <v>4398876.17</v>
      </c>
      <c r="H16" s="50">
        <v>0</v>
      </c>
      <c r="I16" s="50">
        <v>32613</v>
      </c>
      <c r="J16" s="50">
        <v>32613</v>
      </c>
      <c r="K16" s="49">
        <v>0</v>
      </c>
      <c r="L16" s="50">
        <v>0</v>
      </c>
      <c r="M16" s="50">
        <v>120209</v>
      </c>
      <c r="N16" s="50">
        <v>4847516.42</v>
      </c>
      <c r="O16" s="50">
        <v>0</v>
      </c>
      <c r="P16" s="50">
        <v>36062.699999999997</v>
      </c>
      <c r="Q16" s="51">
        <v>36062.699999999997</v>
      </c>
    </row>
    <row r="17" spans="1:18" x14ac:dyDescent="0.2">
      <c r="A17" s="10"/>
      <c r="B17" s="9" t="s">
        <v>21</v>
      </c>
      <c r="C17" s="11"/>
      <c r="D17" s="46">
        <v>0</v>
      </c>
      <c r="E17" s="47">
        <v>0</v>
      </c>
      <c r="F17" s="47">
        <v>109108</v>
      </c>
      <c r="G17" s="47">
        <v>40495094.240000002</v>
      </c>
      <c r="H17" s="47">
        <v>0</v>
      </c>
      <c r="I17" s="47">
        <v>32822.9</v>
      </c>
      <c r="J17" s="47">
        <v>32822.9</v>
      </c>
      <c r="K17" s="46">
        <v>0</v>
      </c>
      <c r="L17" s="47">
        <v>0</v>
      </c>
      <c r="M17" s="47">
        <v>120523</v>
      </c>
      <c r="N17" s="47">
        <v>49296613.300000004</v>
      </c>
      <c r="O17" s="47">
        <v>0</v>
      </c>
      <c r="P17" s="47">
        <v>36228.299999999996</v>
      </c>
      <c r="Q17" s="48">
        <v>36228.299999999996</v>
      </c>
    </row>
    <row r="18" spans="1:18" x14ac:dyDescent="0.2">
      <c r="A18" s="10"/>
      <c r="B18" s="9" t="s">
        <v>32</v>
      </c>
      <c r="C18" s="9" t="s">
        <v>33</v>
      </c>
      <c r="D18" s="46">
        <v>0</v>
      </c>
      <c r="E18" s="47">
        <v>0</v>
      </c>
      <c r="F18" s="47">
        <v>13836</v>
      </c>
      <c r="G18" s="47">
        <v>505272.76</v>
      </c>
      <c r="H18" s="47">
        <v>0</v>
      </c>
      <c r="I18" s="47">
        <v>16994.7</v>
      </c>
      <c r="J18" s="47">
        <v>16994.7</v>
      </c>
      <c r="K18" s="46">
        <v>0</v>
      </c>
      <c r="L18" s="47">
        <v>0</v>
      </c>
      <c r="M18" s="47">
        <v>12894</v>
      </c>
      <c r="N18" s="47">
        <v>512380.07000000007</v>
      </c>
      <c r="O18" s="47">
        <v>0</v>
      </c>
      <c r="P18" s="47">
        <v>17294.39</v>
      </c>
      <c r="Q18" s="48">
        <v>17294.39</v>
      </c>
    </row>
    <row r="19" spans="1:18" x14ac:dyDescent="0.2">
      <c r="A19" s="9" t="s">
        <v>34</v>
      </c>
      <c r="B19" s="11"/>
      <c r="C19" s="11"/>
      <c r="D19" s="46">
        <v>0</v>
      </c>
      <c r="E19" s="47">
        <v>0</v>
      </c>
      <c r="F19" s="47">
        <v>122944</v>
      </c>
      <c r="G19" s="47">
        <v>41000367</v>
      </c>
      <c r="H19" s="47">
        <v>0</v>
      </c>
      <c r="I19" s="47">
        <v>49817.600000000006</v>
      </c>
      <c r="J19" s="47">
        <v>49817.600000000006</v>
      </c>
      <c r="K19" s="46">
        <v>0</v>
      </c>
      <c r="L19" s="47">
        <v>0</v>
      </c>
      <c r="M19" s="47">
        <v>133417</v>
      </c>
      <c r="N19" s="47">
        <v>49808993.370000005</v>
      </c>
      <c r="O19" s="47">
        <v>0</v>
      </c>
      <c r="P19" s="47">
        <v>53522.689999999995</v>
      </c>
      <c r="Q19" s="48">
        <v>53522.689999999995</v>
      </c>
    </row>
    <row r="20" spans="1:18" x14ac:dyDescent="0.2">
      <c r="A20" s="12" t="s">
        <v>20</v>
      </c>
      <c r="B20" s="13"/>
      <c r="C20" s="13"/>
      <c r="D20" s="52">
        <v>11885807.780000001</v>
      </c>
      <c r="E20" s="53">
        <v>4246931.248333334</v>
      </c>
      <c r="F20" s="53">
        <v>122944</v>
      </c>
      <c r="G20" s="53">
        <v>41000367</v>
      </c>
      <c r="H20" s="53">
        <v>74872.462763877236</v>
      </c>
      <c r="I20" s="53">
        <v>175022</v>
      </c>
      <c r="J20" s="53">
        <v>249894.46276387721</v>
      </c>
      <c r="K20" s="52">
        <v>8687737.5800000001</v>
      </c>
      <c r="L20" s="53">
        <v>13770578.691666668</v>
      </c>
      <c r="M20" s="53">
        <v>133417</v>
      </c>
      <c r="N20" s="53">
        <v>49808993.370000005</v>
      </c>
      <c r="O20" s="53">
        <v>267169.76853079686</v>
      </c>
      <c r="P20" s="53">
        <v>172366.66999999993</v>
      </c>
      <c r="Q20" s="54">
        <v>439536.43853079673</v>
      </c>
    </row>
    <row r="21" spans="1:18" x14ac:dyDescent="0.2">
      <c r="A21"/>
      <c r="B21"/>
      <c r="C21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8" x14ac:dyDescent="0.2">
      <c r="A22" s="24" t="s">
        <v>11</v>
      </c>
    </row>
    <row r="23" spans="1:18" x14ac:dyDescent="0.2">
      <c r="A23" s="24" t="s">
        <v>12</v>
      </c>
    </row>
    <row r="25" spans="1:18" ht="21" x14ac:dyDescent="0.35">
      <c r="A25" s="61" t="s">
        <v>47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8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ht="21" x14ac:dyDescent="0.35">
      <c r="A27" s="17" t="s">
        <v>22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18.75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6"/>
      <c r="L28" s="16"/>
      <c r="M28" s="16"/>
      <c r="N28" s="16"/>
      <c r="O28" s="16"/>
      <c r="P28" s="16"/>
      <c r="Q28" s="16"/>
      <c r="R28" s="16"/>
    </row>
    <row r="29" spans="1:18" ht="18.75" x14ac:dyDescent="0.2">
      <c r="A29" s="62" t="s">
        <v>35</v>
      </c>
      <c r="B29" s="63"/>
      <c r="C29" s="63"/>
      <c r="D29" s="63"/>
      <c r="E29" s="63"/>
      <c r="F29" s="63"/>
      <c r="G29" s="63"/>
      <c r="H29" s="63"/>
      <c r="I29" s="63"/>
      <c r="J29" s="63"/>
      <c r="K29" s="16"/>
      <c r="L29" s="16"/>
      <c r="M29" s="16"/>
      <c r="N29" s="16"/>
      <c r="O29" s="16"/>
      <c r="P29" s="16"/>
      <c r="Q29" s="16"/>
      <c r="R29" s="16"/>
    </row>
    <row r="30" spans="1:18" ht="18.75" x14ac:dyDescent="0.2">
      <c r="A30" s="64"/>
      <c r="B30" s="65"/>
      <c r="C30" s="65"/>
      <c r="D30" s="63"/>
      <c r="E30" s="63"/>
      <c r="F30" s="63"/>
      <c r="G30" s="63"/>
      <c r="H30" s="63"/>
      <c r="I30" s="63"/>
      <c r="J30" s="63"/>
      <c r="K30" s="16"/>
      <c r="L30" s="16"/>
      <c r="M30" s="16"/>
      <c r="N30" s="16"/>
      <c r="O30" s="16"/>
      <c r="P30" s="16"/>
      <c r="Q30" s="16"/>
      <c r="R30" s="16"/>
    </row>
    <row r="31" spans="1:18" ht="18.75" customHeight="1" x14ac:dyDescent="0.2">
      <c r="A31" s="56" t="s">
        <v>61</v>
      </c>
      <c r="B31" s="57"/>
      <c r="C31" s="57"/>
      <c r="D31" s="21">
        <v>439536.43853079673</v>
      </c>
      <c r="E31" s="20"/>
      <c r="F31" s="20"/>
      <c r="G31" s="20"/>
      <c r="H31" s="20"/>
      <c r="I31" s="20"/>
      <c r="J31" s="20"/>
      <c r="K31" s="16"/>
      <c r="L31" s="16"/>
      <c r="M31" s="16"/>
      <c r="N31" s="16"/>
      <c r="O31" s="16"/>
      <c r="P31" s="16"/>
      <c r="Q31" s="16"/>
      <c r="R31" s="16"/>
    </row>
    <row r="32" spans="1:18" ht="21" customHeight="1" x14ac:dyDescent="0.2">
      <c r="A32" s="56" t="s">
        <v>26</v>
      </c>
      <c r="B32" s="57"/>
      <c r="C32" s="57"/>
      <c r="D32" s="21">
        <f>+F42</f>
        <v>2270.1977530532145</v>
      </c>
      <c r="E32" s="20"/>
      <c r="F32" s="20"/>
      <c r="G32" s="20"/>
      <c r="H32" s="20"/>
      <c r="I32" s="20"/>
      <c r="J32" s="20"/>
      <c r="K32" s="16"/>
      <c r="L32" s="16"/>
      <c r="M32" s="16"/>
      <c r="N32" s="16"/>
      <c r="O32" s="16"/>
      <c r="P32" s="16"/>
      <c r="Q32" s="16"/>
      <c r="R32" s="16"/>
    </row>
    <row r="34" spans="1:17" x14ac:dyDescent="0.2">
      <c r="D34" s="5" t="s">
        <v>62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 x14ac:dyDescent="0.2">
      <c r="A35" s="5" t="s">
        <v>45</v>
      </c>
      <c r="B35" s="7">
        <v>31</v>
      </c>
      <c r="E35" s="4" t="s">
        <v>49</v>
      </c>
      <c r="F35" s="5">
        <v>0.3</v>
      </c>
    </row>
    <row r="36" spans="1:17" ht="15" x14ac:dyDescent="0.2">
      <c r="A36" s="55" t="s">
        <v>36</v>
      </c>
      <c r="B36" s="55"/>
      <c r="E36" s="4"/>
      <c r="F36" s="31" t="s">
        <v>63</v>
      </c>
      <c r="G36" s="30" t="s">
        <v>64</v>
      </c>
      <c r="H36" s="31" t="s">
        <v>65</v>
      </c>
      <c r="I36" s="30" t="s">
        <v>66</v>
      </c>
      <c r="J36" s="31" t="s">
        <v>67</v>
      </c>
      <c r="K36" s="30" t="s">
        <v>68</v>
      </c>
      <c r="L36" s="31" t="s">
        <v>69</v>
      </c>
      <c r="M36" s="30" t="s">
        <v>70</v>
      </c>
      <c r="N36" s="31" t="s">
        <v>71</v>
      </c>
      <c r="O36" s="30" t="s">
        <v>72</v>
      </c>
      <c r="P36" s="31" t="s">
        <v>73</v>
      </c>
      <c r="Q36" s="30" t="s">
        <v>74</v>
      </c>
    </row>
    <row r="37" spans="1:17" ht="15" x14ac:dyDescent="0.2">
      <c r="A37" s="35" t="s">
        <v>37</v>
      </c>
      <c r="B37" s="35" t="s">
        <v>38</v>
      </c>
      <c r="E37" s="43" t="s">
        <v>52</v>
      </c>
      <c r="F37" s="44">
        <v>4641</v>
      </c>
      <c r="G37" s="44">
        <f>+F37*1.03</f>
        <v>4780.2300000000005</v>
      </c>
      <c r="H37" s="44">
        <f t="shared" ref="H37:Q37" si="0">+G37*1.03</f>
        <v>4923.6369000000004</v>
      </c>
      <c r="I37" s="44">
        <f t="shared" si="0"/>
        <v>5071.346007000001</v>
      </c>
      <c r="J37" s="44">
        <f t="shared" si="0"/>
        <v>5223.4863872100013</v>
      </c>
      <c r="K37" s="44">
        <f t="shared" si="0"/>
        <v>5380.1909788263019</v>
      </c>
      <c r="L37" s="44">
        <f t="shared" si="0"/>
        <v>5541.5967081910912</v>
      </c>
      <c r="M37" s="44">
        <f t="shared" si="0"/>
        <v>5707.8446094368237</v>
      </c>
      <c r="N37" s="44">
        <f t="shared" si="0"/>
        <v>5879.0799477199289</v>
      </c>
      <c r="O37" s="44">
        <f t="shared" si="0"/>
        <v>6055.4523461515273</v>
      </c>
      <c r="P37" s="44">
        <f t="shared" si="0"/>
        <v>6237.1159165360732</v>
      </c>
      <c r="Q37" s="44">
        <f t="shared" si="0"/>
        <v>6424.2293940321551</v>
      </c>
    </row>
    <row r="38" spans="1:17" ht="15" x14ac:dyDescent="0.2">
      <c r="A38" s="36" t="s">
        <v>39</v>
      </c>
      <c r="B38" s="37">
        <v>400057.69</v>
      </c>
      <c r="E38" s="30" t="s">
        <v>51</v>
      </c>
      <c r="F38" s="31">
        <f t="shared" ref="F38:Q38" si="1">+F37*$F$35</f>
        <v>1392.3</v>
      </c>
      <c r="G38" s="31">
        <f t="shared" si="1"/>
        <v>1434.0690000000002</v>
      </c>
      <c r="H38" s="31">
        <f t="shared" si="1"/>
        <v>1477.0910700000002</v>
      </c>
      <c r="I38" s="31">
        <f t="shared" si="1"/>
        <v>1521.4038021000003</v>
      </c>
      <c r="J38" s="31">
        <f t="shared" si="1"/>
        <v>1567.0459161630004</v>
      </c>
      <c r="K38" s="31">
        <f t="shared" si="1"/>
        <v>1614.0572936478904</v>
      </c>
      <c r="L38" s="31">
        <f t="shared" si="1"/>
        <v>1662.4790124573274</v>
      </c>
      <c r="M38" s="31">
        <f t="shared" si="1"/>
        <v>1712.3533828310472</v>
      </c>
      <c r="N38" s="31">
        <f t="shared" si="1"/>
        <v>1763.7239843159787</v>
      </c>
      <c r="O38" s="31">
        <f t="shared" si="1"/>
        <v>1816.6357038454582</v>
      </c>
      <c r="P38" s="31">
        <f t="shared" si="1"/>
        <v>1871.1347749608219</v>
      </c>
      <c r="Q38" s="31">
        <f t="shared" si="1"/>
        <v>1927.2688182096465</v>
      </c>
    </row>
    <row r="39" spans="1:17" ht="15" x14ac:dyDescent="0.2">
      <c r="A39" s="36" t="s">
        <v>40</v>
      </c>
      <c r="B39" s="37">
        <v>29963</v>
      </c>
      <c r="E39" s="30" t="s">
        <v>50</v>
      </c>
      <c r="F39" s="31">
        <v>1304</v>
      </c>
      <c r="G39" s="31">
        <f>+F39*1.02</f>
        <v>1330.08</v>
      </c>
      <c r="H39" s="31">
        <f t="shared" ref="H39:Q39" si="2">+G39*1.02</f>
        <v>1356.6815999999999</v>
      </c>
      <c r="I39" s="31">
        <f t="shared" si="2"/>
        <v>1383.8152319999999</v>
      </c>
      <c r="J39" s="31">
        <f t="shared" si="2"/>
        <v>1411.49153664</v>
      </c>
      <c r="K39" s="31">
        <f t="shared" si="2"/>
        <v>1439.7213673728002</v>
      </c>
      <c r="L39" s="31">
        <f t="shared" si="2"/>
        <v>1468.5157947202563</v>
      </c>
      <c r="M39" s="31">
        <f t="shared" si="2"/>
        <v>1497.8861106146614</v>
      </c>
      <c r="N39" s="31">
        <f t="shared" si="2"/>
        <v>1527.8438328269547</v>
      </c>
      <c r="O39" s="31">
        <f t="shared" si="2"/>
        <v>1558.4007094834938</v>
      </c>
      <c r="P39" s="31">
        <f t="shared" si="2"/>
        <v>1589.5687236731637</v>
      </c>
      <c r="Q39" s="31">
        <f t="shared" si="2"/>
        <v>1621.360098146627</v>
      </c>
    </row>
    <row r="40" spans="1:17" ht="15" x14ac:dyDescent="0.2">
      <c r="A40" s="36" t="s">
        <v>41</v>
      </c>
      <c r="B40" s="37">
        <v>180450.51</v>
      </c>
      <c r="E40" s="30" t="s">
        <v>75</v>
      </c>
      <c r="F40" s="45">
        <f>+F38-F39</f>
        <v>88.299999999999955</v>
      </c>
      <c r="G40" s="45">
        <f t="shared" ref="G40:Q40" si="3">+G38-G39</f>
        <v>103.98900000000026</v>
      </c>
      <c r="H40" s="45">
        <f t="shared" si="3"/>
        <v>120.40947000000028</v>
      </c>
      <c r="I40" s="45">
        <f t="shared" si="3"/>
        <v>137.58857010000042</v>
      </c>
      <c r="J40" s="45">
        <f t="shared" si="3"/>
        <v>155.55437952300031</v>
      </c>
      <c r="K40" s="45">
        <f t="shared" si="3"/>
        <v>174.33592627509029</v>
      </c>
      <c r="L40" s="45">
        <f t="shared" si="3"/>
        <v>193.96321773707109</v>
      </c>
      <c r="M40" s="45">
        <f t="shared" si="3"/>
        <v>214.46727221638571</v>
      </c>
      <c r="N40" s="45">
        <f t="shared" si="3"/>
        <v>235.880151489024</v>
      </c>
      <c r="O40" s="45">
        <f t="shared" si="3"/>
        <v>258.23499436196448</v>
      </c>
      <c r="P40" s="45">
        <f t="shared" si="3"/>
        <v>281.56605128765818</v>
      </c>
      <c r="Q40" s="45">
        <f t="shared" si="3"/>
        <v>305.90872006301947</v>
      </c>
    </row>
    <row r="41" spans="1:17" ht="15" x14ac:dyDescent="0.2">
      <c r="A41" s="38" t="s">
        <v>42</v>
      </c>
      <c r="B41" s="39">
        <f>SUM(B38:B40)</f>
        <v>610471.19999999995</v>
      </c>
    </row>
    <row r="42" spans="1:17" x14ac:dyDescent="0.2">
      <c r="A42" s="40"/>
      <c r="B42" s="40"/>
      <c r="E42" s="4" t="s">
        <v>25</v>
      </c>
      <c r="F42" s="29">
        <f>SUM(F40:Q40)</f>
        <v>2270.1977530532145</v>
      </c>
    </row>
    <row r="43" spans="1:17" ht="15" x14ac:dyDescent="0.2">
      <c r="A43" s="36" t="s">
        <v>43</v>
      </c>
      <c r="B43" s="36">
        <v>24235000</v>
      </c>
    </row>
    <row r="44" spans="1:17" ht="15" x14ac:dyDescent="0.2">
      <c r="A44" s="41" t="s">
        <v>44</v>
      </c>
      <c r="B44" s="42">
        <v>0.03</v>
      </c>
    </row>
    <row r="51" spans="2:3" ht="15" x14ac:dyDescent="0.2">
      <c r="C51" s="33"/>
    </row>
    <row r="54" spans="2:3" x14ac:dyDescent="0.2">
      <c r="C54" s="34"/>
    </row>
    <row r="58" spans="2:3" x14ac:dyDescent="0.2">
      <c r="C58" s="32"/>
    </row>
    <row r="62" spans="2:3" x14ac:dyDescent="0.2">
      <c r="B62" s="5" t="s">
        <v>46</v>
      </c>
    </row>
  </sheetData>
  <mergeCells count="9">
    <mergeCell ref="A36:B36"/>
    <mergeCell ref="A31:C31"/>
    <mergeCell ref="D5:J5"/>
    <mergeCell ref="K5:Q5"/>
    <mergeCell ref="A32:C32"/>
    <mergeCell ref="A25:R25"/>
    <mergeCell ref="A29:J29"/>
    <mergeCell ref="A30:C30"/>
    <mergeCell ref="D30:J30"/>
  </mergeCells>
  <phoneticPr fontId="23" type="noConversion"/>
  <printOptions horizontalCentered="1" verticalCentered="1"/>
  <pageMargins left="0.7" right="0.7" top="0.75" bottom="0.75" header="0.3" footer="0.3"/>
  <pageSetup paperSize="9" scale="34" orientation="landscape" r:id="rId1"/>
  <headerFooter>
    <oddHeader>&amp;L&amp;G</oddHeader>
    <oddFooter>&amp;LPlanificación Financiera&amp;RFecha: Diciembre-16-2020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9B7E-F54E-4F72-A9AE-856D72ADFD0C}">
  <dimension ref="A1:A10"/>
  <sheetViews>
    <sheetView workbookViewId="0">
      <selection activeCell="G5" sqref="G5"/>
    </sheetView>
  </sheetViews>
  <sheetFormatPr baseColWidth="10" defaultRowHeight="12.75" x14ac:dyDescent="0.2"/>
  <sheetData>
    <row r="1" spans="1:1" ht="15" x14ac:dyDescent="0.2">
      <c r="A1" s="26" t="s">
        <v>58</v>
      </c>
    </row>
    <row r="2" spans="1:1" ht="15" x14ac:dyDescent="0.2">
      <c r="A2" s="26" t="s">
        <v>60</v>
      </c>
    </row>
    <row r="3" spans="1:1" ht="15" x14ac:dyDescent="0.2">
      <c r="A3" s="26" t="s">
        <v>59</v>
      </c>
    </row>
    <row r="4" spans="1:1" ht="15" x14ac:dyDescent="0.2">
      <c r="A4" s="26"/>
    </row>
    <row r="5" spans="1:1" ht="15" x14ac:dyDescent="0.2">
      <c r="A5" s="26"/>
    </row>
    <row r="6" spans="1:1" ht="15" x14ac:dyDescent="0.2">
      <c r="A6" s="26"/>
    </row>
    <row r="7" spans="1:1" ht="15" x14ac:dyDescent="0.2">
      <c r="A7" s="27"/>
    </row>
    <row r="8" spans="1:1" x14ac:dyDescent="0.2">
      <c r="A8" s="25"/>
    </row>
    <row r="9" spans="1:1" ht="15" x14ac:dyDescent="0.2">
      <c r="A9" s="26"/>
    </row>
    <row r="10" spans="1:1" ht="15" x14ac:dyDescent="0.2">
      <c r="A10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MEGADATOS</vt:lpstr>
      <vt:lpstr>CONSIDERACIONES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Romero Decimavilla</dc:creator>
  <cp:lastModifiedBy>Sofia Ullauri Merizalde</cp:lastModifiedBy>
  <dcterms:created xsi:type="dcterms:W3CDTF">2020-04-07T20:35:52Z</dcterms:created>
  <dcterms:modified xsi:type="dcterms:W3CDTF">2023-05-31T16:52:22Z</dcterms:modified>
</cp:coreProperties>
</file>