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sorianf\Documents\"/>
    </mc:Choice>
  </mc:AlternateContent>
  <xr:revisionPtr revIDLastSave="0" documentId="8_{D9BC4D3A-FAFE-41EA-9284-9A170B702163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ANÁLISIS" sheetId="1" r:id="rId1"/>
    <sheet name="PROYECCIÓN INGRESOS BB AÑO 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B4" i="2" s="1"/>
  <c r="D16" i="2" l="1"/>
  <c r="I16" i="2"/>
  <c r="F16" i="2"/>
  <c r="E16" i="2"/>
  <c r="J16" i="2"/>
  <c r="C16" i="2"/>
  <c r="H16" i="2"/>
  <c r="M16" i="2"/>
  <c r="G16" i="2"/>
  <c r="L16" i="2"/>
  <c r="B16" i="2"/>
  <c r="K16" i="2"/>
  <c r="F19" i="2"/>
  <c r="G19" i="2"/>
  <c r="H19" i="2"/>
  <c r="I19" i="2"/>
  <c r="J19" i="2"/>
  <c r="K19" i="2"/>
  <c r="L19" i="2"/>
  <c r="M19" i="2"/>
  <c r="E19" i="2"/>
  <c r="D20" i="2" l="1"/>
  <c r="J20" i="2" l="1"/>
  <c r="K20" i="2"/>
  <c r="C20" i="2"/>
  <c r="I20" i="2"/>
  <c r="H20" i="2"/>
  <c r="G20" i="2"/>
  <c r="D25" i="2"/>
  <c r="F20" i="2"/>
  <c r="M20" i="2"/>
  <c r="E20" i="2"/>
  <c r="B20" i="2"/>
  <c r="L20" i="2"/>
  <c r="N11" i="1"/>
  <c r="E25" i="2" l="1"/>
  <c r="J25" i="2"/>
  <c r="M25" i="2"/>
  <c r="G25" i="2"/>
  <c r="L25" i="2"/>
  <c r="H25" i="2"/>
  <c r="C25" i="2"/>
  <c r="F25" i="2"/>
  <c r="I25" i="2"/>
  <c r="B25" i="2"/>
  <c r="K25" i="2"/>
  <c r="N19" i="2"/>
  <c r="B9" i="2" s="1"/>
  <c r="N20" i="2"/>
  <c r="M17" i="2"/>
  <c r="M22" i="2" s="1"/>
  <c r="M27" i="2" s="1"/>
  <c r="L17" i="2"/>
  <c r="L22" i="2" s="1"/>
  <c r="K17" i="2"/>
  <c r="K22" i="2" s="1"/>
  <c r="J17" i="2"/>
  <c r="J22" i="2" s="1"/>
  <c r="I17" i="2"/>
  <c r="I22" i="2" s="1"/>
  <c r="H17" i="2"/>
  <c r="H22" i="2" s="1"/>
  <c r="G17" i="2"/>
  <c r="G22" i="2" s="1"/>
  <c r="F17" i="2"/>
  <c r="F22" i="2" s="1"/>
  <c r="E17" i="2"/>
  <c r="E22" i="2" s="1"/>
  <c r="D17" i="2"/>
  <c r="D22" i="2" s="1"/>
  <c r="D27" i="2" s="1"/>
  <c r="C17" i="2"/>
  <c r="C22" i="2" s="1"/>
  <c r="B17" i="2"/>
  <c r="B22" i="2" s="1"/>
  <c r="N16" i="2"/>
  <c r="I27" i="2" l="1"/>
  <c r="E27" i="2"/>
  <c r="J27" i="2"/>
  <c r="G27" i="2"/>
  <c r="H27" i="2"/>
  <c r="F27" i="2"/>
  <c r="C27" i="2"/>
  <c r="L27" i="2"/>
  <c r="B27" i="2"/>
  <c r="N25" i="2"/>
  <c r="K27" i="2"/>
  <c r="N22" i="2"/>
  <c r="B6" i="2"/>
  <c r="B11" i="2"/>
  <c r="N17" i="2"/>
  <c r="N27" i="2" l="1"/>
</calcChain>
</file>

<file path=xl/sharedStrings.xml><?xml version="1.0" encoding="utf-8"?>
<sst xmlns="http://schemas.openxmlformats.org/spreadsheetml/2006/main" count="37" uniqueCount="36">
  <si>
    <t>TOTAL</t>
  </si>
  <si>
    <t>MES</t>
  </si>
  <si>
    <t>COSTO TRX VENTANILLA (SIN IVA)</t>
  </si>
  <si>
    <t>TRX VENTANILLA</t>
  </si>
  <si>
    <t>INGRESOS POR VENTANILLA (US$)</t>
  </si>
  <si>
    <t>Año / Mes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</si>
  <si>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</si>
  <si>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</si>
  <si>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</si>
  <si>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</si>
  <si>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</si>
  <si>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</si>
  <si>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</si>
  <si>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</si>
  <si>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</si>
  <si>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</si>
  <si>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</si>
  <si>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</si>
  <si>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</si>
  <si>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COSTO TRX CANALES ELECTRÓNICOS (SIN IVA)</t>
  </si>
  <si>
    <t>TRX CANALES ELECTRÓNICOS AÑO 2022</t>
  </si>
  <si>
    <t>TRX VENTANILLA AÑO 2022</t>
  </si>
  <si>
    <t>INGRESOS VENTANILLA 2022 (US$)</t>
  </si>
  <si>
    <t>INGRESOS POR CANALES ELECTRÓNICOS (US$)</t>
  </si>
  <si>
    <t>TOTAL INGRESOS BB (US$)</t>
  </si>
  <si>
    <t>Participación TRX Ventanilla</t>
  </si>
  <si>
    <t>Participación TRX Canales Electrónicos</t>
  </si>
  <si>
    <t>COSTO TOTAL TRX BANRED</t>
  </si>
  <si>
    <t>COSTO APROX TRX BANRED</t>
  </si>
  <si>
    <t>TRX CANALES ELECTRÓNICOS</t>
  </si>
  <si>
    <t>TOTAL INGRESO NETO (US$)</t>
  </si>
  <si>
    <t>GAD CUENCA</t>
  </si>
  <si>
    <t>PARTICIPACIÓN BB</t>
  </si>
  <si>
    <t>PROYECCIÓN INGRESOS AÑO 2023</t>
  </si>
  <si>
    <t>TRX GAD CUENCA (CON LA CONEXIÓN ACTUAL)</t>
  </si>
  <si>
    <t>TRX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</si>
</sst>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#,###"/>
    <numFmt numFmtId="167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 applyAlignment="1"/>
    <xf numFmtId="0" fontId="2" fillId="0" borderId="0" xfId="0" applyFont="1" applyAlignment="1">
      <alignment wrapText="1"/>
    </xf>
    <xf numFmtId="0" fontId="7" fillId="0" borderId="4" xfId="0" applyFont="1" applyBorder="1" applyAlignment="1">
      <alignment horizontal="right"/>
    </xf>
    <xf numFmtId="17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0" fontId="5" fillId="0" borderId="0" xfId="0" applyFont="1"/>
    <xf numFmtId="9" fontId="2" fillId="0" borderId="0" xfId="0" applyNumberFormat="1" applyFont="1"/>
    <xf numFmtId="9" fontId="0" fillId="0" borderId="0" xfId="0" applyNumberFormat="1"/>
    <xf numFmtId="43" fontId="7" fillId="0" borderId="4" xfId="1" applyNumberFormat="1" applyFont="1" applyBorder="1" applyAlignment="1">
      <alignment horizontal="center"/>
    </xf>
    <xf numFmtId="0" fontId="2" fillId="0" borderId="0" xfId="0" applyFont="1" applyFill="1" applyBorder="1"/>
    <xf numFmtId="3" fontId="3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43" fontId="2" fillId="0" borderId="0" xfId="1" applyFont="1" applyFill="1" applyBorder="1"/>
    <xf numFmtId="3" fontId="5" fillId="0" borderId="0" xfId="0" applyNumberFormat="1" applyFont="1" applyFill="1" applyBorder="1" applyAlignment="1">
      <alignment horizontal="center"/>
    </xf>
    <xf numFmtId="43" fontId="5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165" fontId="2" fillId="0" borderId="0" xfId="1" applyNumberFormat="1" applyFont="1" applyFill="1" applyBorder="1"/>
    <xf numFmtId="3" fontId="2" fillId="0" borderId="0" xfId="0" applyNumberFormat="1" applyFont="1" applyFill="1" applyBorder="1"/>
    <xf numFmtId="164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3" fontId="0" fillId="0" borderId="9" xfId="0" applyNumberFormat="1" applyBorder="1" applyAlignment="1">
      <alignment vertical="center"/>
    </xf>
    <xf numFmtId="43" fontId="7" fillId="0" borderId="4" xfId="1" applyFont="1" applyBorder="1" applyAlignment="1">
      <alignment horizontal="center"/>
    </xf>
    <xf numFmtId="165" fontId="0" fillId="0" borderId="0" xfId="0" applyNumberFormat="1"/>
    <xf numFmtId="43" fontId="7" fillId="2" borderId="4" xfId="1" applyFont="1" applyFill="1" applyBorder="1"/>
    <xf numFmtId="0" fontId="6" fillId="0" borderId="4" xfId="0" applyFont="1" applyBorder="1"/>
    <xf numFmtId="0" fontId="8" fillId="0" borderId="0" xfId="0" applyFont="1"/>
    <xf numFmtId="0" fontId="3" fillId="0" borderId="0" xfId="0" applyFont="1"/>
    <xf numFmtId="9" fontId="3" fillId="0" borderId="0" xfId="0" applyNumberFormat="1" applyFont="1"/>
    <xf numFmtId="165" fontId="3" fillId="0" borderId="0" xfId="1" applyNumberFormat="1" applyFont="1"/>
    <xf numFmtId="0" fontId="3" fillId="0" borderId="0" xfId="0" applyFont="1" applyAlignment="1">
      <alignment wrapText="1"/>
    </xf>
    <xf numFmtId="43" fontId="3" fillId="0" borderId="0" xfId="1" applyFont="1"/>
    <xf numFmtId="165" fontId="3" fillId="0" borderId="0" xfId="0" applyNumberFormat="1" applyFont="1"/>
    <xf numFmtId="3" fontId="7" fillId="0" borderId="10" xfId="0" applyNumberFormat="1" applyFont="1" applyBorder="1" applyAlignment="1">
      <alignment vertical="center"/>
    </xf>
    <xf numFmtId="43" fontId="0" fillId="0" borderId="0" xfId="0" applyNumberFormat="1"/>
    <xf numFmtId="0" fontId="6" fillId="2" borderId="4" xfId="0" applyFont="1" applyFill="1" applyBorder="1"/>
    <xf numFmtId="43" fontId="7" fillId="2" borderId="0" xfId="1" applyFont="1" applyFill="1"/>
    <xf numFmtId="43" fontId="7" fillId="2" borderId="0" xfId="0" applyNumberFormat="1" applyFont="1" applyFill="1"/>
    <xf numFmtId="0" fontId="7" fillId="2" borderId="0" xfId="0" applyFont="1" applyFill="1"/>
    <xf numFmtId="0" fontId="7" fillId="2" borderId="4" xfId="0" applyFont="1" applyFill="1" applyBorder="1"/>
    <xf numFmtId="43" fontId="7" fillId="2" borderId="4" xfId="0" applyNumberFormat="1" applyFont="1" applyFill="1" applyBorder="1"/>
    <xf numFmtId="1" fontId="0" fillId="0" borderId="4" xfId="0" applyNumberForma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3" fontId="7" fillId="2" borderId="7" xfId="0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43" fontId="7" fillId="0" borderId="0" xfId="0" applyNumberFormat="1" applyFont="1" applyFill="1" applyBorder="1"/>
    <xf numFmtId="0" fontId="0" fillId="0" borderId="0" xfId="0" applyFill="1"/>
    <xf numFmtId="166" fontId="0" fillId="0" borderId="6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 vertical="center"/>
    </xf>
    <xf numFmtId="167" fontId="0" fillId="0" borderId="0" xfId="1" applyNumberFormat="1" applyFont="1"/>
    <xf numFmtId="0" fontId="5" fillId="0" borderId="0" xfId="0" applyFont="1" applyFill="1" applyBorder="1" applyAlignment="1">
      <alignment horizontal="center"/>
    </xf>
    <xf numFmtId="43" fontId="2" fillId="0" borderId="0" xfId="0" applyNumberFormat="1" applyFont="1" applyFill="1" applyBorder="1"/>
    <xf numFmtId="10" fontId="2" fillId="0" borderId="0" xfId="0" applyNumberFormat="1" applyFont="1" applyFill="1" applyBorder="1"/>
    <xf numFmtId="165" fontId="7" fillId="0" borderId="4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zoomScale="112" zoomScaleNormal="112" workbookViewId="0">
      <selection activeCell="B4" sqref="B4"/>
    </sheetView>
  </sheetViews>
  <sheetFormatPr baseColWidth="10" defaultRowHeight="11.25" x14ac:dyDescent="0.2"/>
  <cols>
    <col min="1" max="1" width="13.140625" style="14" bestFit="1" customWidth="1"/>
    <col min="2" max="2" width="10.7109375" style="14" customWidth="1"/>
    <col min="3" max="3" width="14.28515625" style="14" bestFit="1" customWidth="1"/>
    <col min="4" max="4" width="9.5703125" style="14" bestFit="1" customWidth="1"/>
    <col min="5" max="5" width="9.28515625" style="14" bestFit="1" customWidth="1"/>
    <col min="6" max="6" width="11.7109375" style="14" customWidth="1"/>
    <col min="7" max="7" width="10.7109375" style="14" customWidth="1"/>
    <col min="8" max="8" width="10.5703125" style="14" customWidth="1"/>
    <col min="9" max="9" width="9.42578125" style="14" customWidth="1"/>
    <col min="10" max="10" width="11.42578125" style="14" bestFit="1" customWidth="1"/>
    <col min="11" max="11" width="10.28515625" style="14" customWidth="1"/>
    <col min="12" max="12" width="12.140625" style="14" customWidth="1"/>
    <col min="13" max="13" width="11" style="14" customWidth="1"/>
    <col min="14" max="16384" width="11.42578125" style="14"/>
  </cols>
  <sheetData>
    <row r="1" spans="1:14" x14ac:dyDescent="0.2">
      <c r="C1" s="66" t="s">
        <v>35</v>
      </c>
    </row>
    <row r="2" spans="1:14" x14ac:dyDescent="0.2">
      <c r="A2" s="1" t="s">
        <v>31</v>
      </c>
      <c r="C2" s="23">
        <v>1880000</v>
      </c>
    </row>
    <row r="3" spans="1:14" x14ac:dyDescent="0.2">
      <c r="A3" s="14" t="s">
        <v>32</v>
      </c>
      <c r="B3" s="68">
        <v>1E-3</v>
      </c>
      <c r="C3" s="67">
        <f>C2*B3</f>
        <v>1880</v>
      </c>
    </row>
    <row r="7" spans="1:14" ht="12" thickBot="1" x14ac:dyDescent="0.25">
      <c r="A7" s="28"/>
      <c r="B7" s="29"/>
      <c r="C7" s="27"/>
      <c r="D7" s="23"/>
      <c r="E7" s="29"/>
      <c r="F7" s="27"/>
      <c r="G7" s="23"/>
      <c r="H7" s="29"/>
    </row>
    <row r="8" spans="1:14" ht="15.75" thickBot="1" x14ac:dyDescent="0.25">
      <c r="A8" s="72" t="s">
        <v>34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4"/>
    </row>
    <row r="9" spans="1:14" s="32" customFormat="1" ht="15.75" thickBot="1" x14ac:dyDescent="0.25">
      <c r="A9" s="56" t="s">
        <v>5</v>
      </c>
      <c r="B9" s="57" t="s">
        <v>6</v>
      </c>
      <c r="C9" s="57" t="s">
        <v>7</v>
      </c>
      <c r="D9" s="57" t="s">
        <v>8</v>
      </c>
      <c r="E9" s="57" t="s">
        <v>9</v>
      </c>
      <c r="F9" s="57" t="s">
        <v>10</v>
      </c>
      <c r="G9" s="57" t="s">
        <v>11</v>
      </c>
      <c r="H9" s="57" t="s">
        <v>12</v>
      </c>
      <c r="I9" s="57" t="s">
        <v>13</v>
      </c>
      <c r="J9" s="57" t="s">
        <v>14</v>
      </c>
      <c r="K9" s="57" t="s">
        <v>15</v>
      </c>
      <c r="L9" s="57" t="s">
        <v>16</v>
      </c>
      <c r="M9" s="57" t="s">
        <v>17</v>
      </c>
      <c r="N9" s="58" t="s">
        <v>18</v>
      </c>
    </row>
    <row r="10" spans="1:14" ht="15" x14ac:dyDescent="0.2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47"/>
    </row>
    <row r="11" spans="1:14" ht="15.75" thickBot="1" x14ac:dyDescent="0.3">
      <c r="A11" s="33">
        <v>2021</v>
      </c>
      <c r="B11" s="63">
        <v>134</v>
      </c>
      <c r="C11" s="63">
        <v>14</v>
      </c>
      <c r="D11" s="63">
        <v>20</v>
      </c>
      <c r="E11" s="63">
        <v>17</v>
      </c>
      <c r="F11" s="63">
        <v>1</v>
      </c>
      <c r="G11" s="63">
        <v>7</v>
      </c>
      <c r="H11" s="63">
        <v>4</v>
      </c>
      <c r="I11" s="63">
        <v>2</v>
      </c>
      <c r="J11" s="63">
        <v>13</v>
      </c>
      <c r="K11" s="63">
        <v>0</v>
      </c>
      <c r="L11" s="63">
        <v>3</v>
      </c>
      <c r="M11" s="64">
        <v>6</v>
      </c>
      <c r="N11" s="59">
        <f t="shared" ref="N11" si="0">SUM(B11:M11)</f>
        <v>221</v>
      </c>
    </row>
    <row r="12" spans="1:14" x14ac:dyDescent="0.2">
      <c r="A12" s="1"/>
      <c r="D12" s="31"/>
      <c r="G12" s="31"/>
    </row>
    <row r="14" spans="1:14" x14ac:dyDescent="0.2">
      <c r="B14" s="30"/>
      <c r="F14" s="30"/>
    </row>
    <row r="15" spans="1:14" ht="12.75" x14ac:dyDescent="0.2">
      <c r="G15" s="31"/>
      <c r="H15" s="2"/>
      <c r="I15" s="70"/>
      <c r="J15" s="70"/>
      <c r="K15" s="70"/>
      <c r="L15" s="70"/>
    </row>
    <row r="16" spans="1:14" ht="12" x14ac:dyDescent="0.2">
      <c r="D16" s="30"/>
      <c r="I16" s="71"/>
      <c r="J16" s="71"/>
      <c r="K16" s="71"/>
      <c r="L16" s="71"/>
    </row>
    <row r="17" spans="8:12" ht="12" x14ac:dyDescent="0.2">
      <c r="I17" s="26"/>
      <c r="J17" s="26"/>
      <c r="K17" s="26"/>
      <c r="L17" s="26"/>
    </row>
    <row r="18" spans="8:12" ht="12" x14ac:dyDescent="0.2">
      <c r="I18" s="15"/>
      <c r="J18" s="16"/>
      <c r="K18" s="26"/>
      <c r="L18" s="26"/>
    </row>
    <row r="19" spans="8:12" ht="12" x14ac:dyDescent="0.2">
      <c r="I19" s="17"/>
      <c r="J19" s="18"/>
      <c r="K19" s="19"/>
      <c r="L19" s="20"/>
    </row>
    <row r="20" spans="8:12" x14ac:dyDescent="0.2">
      <c r="H20" s="1"/>
      <c r="I20" s="21"/>
      <c r="J20" s="22"/>
      <c r="K20" s="23"/>
    </row>
    <row r="21" spans="8:12" x14ac:dyDescent="0.2">
      <c r="H21" s="1"/>
      <c r="I21" s="21"/>
      <c r="J21" s="23"/>
      <c r="K21" s="23"/>
    </row>
    <row r="22" spans="8:12" x14ac:dyDescent="0.2">
      <c r="H22" s="1"/>
      <c r="I22" s="24"/>
      <c r="J22" s="1"/>
      <c r="K22" s="25"/>
      <c r="L22" s="1"/>
    </row>
  </sheetData>
  <mergeCells count="3">
    <mergeCell ref="I15:L15"/>
    <mergeCell ref="I16:L16"/>
    <mergeCell ref="A8:N8"/>
  </mergeCells>
  <conditionalFormatting sqref="I18:L19 J2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tabSelected="1" topLeftCell="A7" workbookViewId="0">
      <selection activeCell="G9" sqref="G9"/>
    </sheetView>
  </sheetViews>
  <sheetFormatPr baseColWidth="10" defaultRowHeight="15" x14ac:dyDescent="0.25"/>
  <cols>
    <col min="1" max="1" width="37.28515625" bestFit="1" customWidth="1"/>
    <col min="5" max="5" width="11.42578125" customWidth="1"/>
  </cols>
  <sheetData>
    <row r="1" spans="1:14" x14ac:dyDescent="0.25">
      <c r="A1" s="41" t="s">
        <v>25</v>
      </c>
      <c r="B1" s="42">
        <v>1</v>
      </c>
    </row>
    <row r="2" spans="1:14" x14ac:dyDescent="0.25">
      <c r="A2" s="41" t="s">
        <v>26</v>
      </c>
      <c r="B2" s="42">
        <v>0</v>
      </c>
    </row>
    <row r="3" spans="1:14" x14ac:dyDescent="0.25">
      <c r="A3" s="41"/>
      <c r="B3" s="41"/>
    </row>
    <row r="4" spans="1:14" x14ac:dyDescent="0.25">
      <c r="A4" s="41" t="s">
        <v>21</v>
      </c>
      <c r="B4" s="43">
        <f>+ANÁLISIS!C3</f>
        <v>1880</v>
      </c>
      <c r="D4" s="10"/>
    </row>
    <row r="5" spans="1:14" x14ac:dyDescent="0.25">
      <c r="A5" s="44" t="s">
        <v>2</v>
      </c>
      <c r="B5" s="41">
        <v>0.51</v>
      </c>
    </row>
    <row r="6" spans="1:14" ht="14.25" customHeight="1" x14ac:dyDescent="0.25">
      <c r="A6" s="44" t="s">
        <v>22</v>
      </c>
      <c r="B6" s="45">
        <f>B4*B5</f>
        <v>958.80000000000007</v>
      </c>
    </row>
    <row r="7" spans="1:14" ht="14.25" customHeight="1" x14ac:dyDescent="0.25">
      <c r="A7" s="44"/>
      <c r="B7" s="45"/>
      <c r="E7" s="48"/>
      <c r="F7" s="37"/>
      <c r="H7" s="48"/>
    </row>
    <row r="8" spans="1:14" ht="14.25" customHeight="1" x14ac:dyDescent="0.25">
      <c r="A8" s="44"/>
      <c r="B8" s="45"/>
      <c r="E8" s="65"/>
    </row>
    <row r="9" spans="1:14" ht="14.25" customHeight="1" x14ac:dyDescent="0.25">
      <c r="A9" s="41" t="s">
        <v>20</v>
      </c>
      <c r="B9" s="46">
        <f>+N19</f>
        <v>0</v>
      </c>
      <c r="E9" s="48"/>
    </row>
    <row r="10" spans="1:14" ht="14.25" customHeight="1" x14ac:dyDescent="0.25">
      <c r="A10" s="44" t="s">
        <v>19</v>
      </c>
      <c r="B10" s="41">
        <v>0.22</v>
      </c>
    </row>
    <row r="11" spans="1:14" ht="14.25" customHeight="1" x14ac:dyDescent="0.25">
      <c r="A11" s="44" t="s">
        <v>22</v>
      </c>
      <c r="B11" s="45">
        <f>B9*B10</f>
        <v>0</v>
      </c>
    </row>
    <row r="12" spans="1:14" x14ac:dyDescent="0.25">
      <c r="A12" s="3"/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25">
      <c r="A13" s="75" t="s">
        <v>33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</row>
    <row r="14" spans="1:14" s="7" customFormat="1" x14ac:dyDescent="0.25">
      <c r="A14" s="4" t="s">
        <v>1</v>
      </c>
      <c r="B14" s="5">
        <v>44927</v>
      </c>
      <c r="C14" s="5">
        <v>44958</v>
      </c>
      <c r="D14" s="5">
        <v>44986</v>
      </c>
      <c r="E14" s="5">
        <v>45017</v>
      </c>
      <c r="F14" s="5">
        <v>45047</v>
      </c>
      <c r="G14" s="5">
        <v>45078</v>
      </c>
      <c r="H14" s="5">
        <v>45108</v>
      </c>
      <c r="I14" s="5">
        <v>45139</v>
      </c>
      <c r="J14" s="5">
        <v>45170</v>
      </c>
      <c r="K14" s="5">
        <v>45200</v>
      </c>
      <c r="L14" s="5">
        <v>45231</v>
      </c>
      <c r="M14" s="5">
        <v>45261</v>
      </c>
      <c r="N14" s="6" t="s">
        <v>0</v>
      </c>
    </row>
    <row r="15" spans="1:14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25">
      <c r="A16" s="39" t="s">
        <v>3</v>
      </c>
      <c r="B16" s="55">
        <f>B4*15%</f>
        <v>282</v>
      </c>
      <c r="C16" s="55">
        <f>B4*12%</f>
        <v>225.6</v>
      </c>
      <c r="D16" s="55">
        <f>B4*10%</f>
        <v>188</v>
      </c>
      <c r="E16" s="55">
        <f>B4*8%</f>
        <v>150.4</v>
      </c>
      <c r="F16" s="55">
        <f>B4*8%</f>
        <v>150.4</v>
      </c>
      <c r="G16" s="55">
        <f>B4*6%</f>
        <v>112.8</v>
      </c>
      <c r="H16" s="55">
        <f>B4*6%</f>
        <v>112.8</v>
      </c>
      <c r="I16" s="55">
        <f>B4*6%</f>
        <v>112.8</v>
      </c>
      <c r="J16" s="55">
        <f>B4*7%</f>
        <v>131.60000000000002</v>
      </c>
      <c r="K16" s="55">
        <f>B4*6%</f>
        <v>112.8</v>
      </c>
      <c r="L16" s="55">
        <f>B4*8%</f>
        <v>150.4</v>
      </c>
      <c r="M16" s="55">
        <f>B4*8%</f>
        <v>150.4</v>
      </c>
      <c r="N16" s="69">
        <f>SUM(B16:M16)</f>
        <v>1880.0000000000002</v>
      </c>
    </row>
    <row r="17" spans="1:14" x14ac:dyDescent="0.25">
      <c r="A17" s="39" t="s">
        <v>4</v>
      </c>
      <c r="B17" s="9">
        <f>$B$5*B16</f>
        <v>143.82</v>
      </c>
      <c r="C17" s="9">
        <f t="shared" ref="C17:M17" si="0">$B$5*C16</f>
        <v>115.056</v>
      </c>
      <c r="D17" s="9">
        <f t="shared" si="0"/>
        <v>95.88</v>
      </c>
      <c r="E17" s="9">
        <f t="shared" si="0"/>
        <v>76.704000000000008</v>
      </c>
      <c r="F17" s="9">
        <f t="shared" si="0"/>
        <v>76.704000000000008</v>
      </c>
      <c r="G17" s="9">
        <f t="shared" si="0"/>
        <v>57.527999999999999</v>
      </c>
      <c r="H17" s="9">
        <f t="shared" si="0"/>
        <v>57.527999999999999</v>
      </c>
      <c r="I17" s="9">
        <f t="shared" si="0"/>
        <v>57.527999999999999</v>
      </c>
      <c r="J17" s="9">
        <f t="shared" si="0"/>
        <v>67.116000000000014</v>
      </c>
      <c r="K17" s="9">
        <f t="shared" si="0"/>
        <v>57.527999999999999</v>
      </c>
      <c r="L17" s="9">
        <f t="shared" si="0"/>
        <v>76.704000000000008</v>
      </c>
      <c r="M17" s="9">
        <f t="shared" si="0"/>
        <v>76.704000000000008</v>
      </c>
      <c r="N17" s="13">
        <f>SUM(B17:M17)</f>
        <v>958.8</v>
      </c>
    </row>
    <row r="18" spans="1:14" x14ac:dyDescent="0.25">
      <c r="A18" s="40"/>
    </row>
    <row r="19" spans="1:14" x14ac:dyDescent="0.25">
      <c r="A19" s="39" t="s">
        <v>29</v>
      </c>
      <c r="B19" s="55">
        <v>0</v>
      </c>
      <c r="C19" s="55">
        <v>0</v>
      </c>
      <c r="D19" s="55">
        <v>0</v>
      </c>
      <c r="E19" s="55">
        <f>(ANÁLISIS!E11-(ANÁLISIS!E11*2.5%))*'PROYECCIÓN INGRESOS BB AÑO 2023'!$B$2</f>
        <v>0</v>
      </c>
      <c r="F19" s="55">
        <f>(ANÁLISIS!F11-(ANÁLISIS!F11*2.5%))*'PROYECCIÓN INGRESOS BB AÑO 2023'!$B$2</f>
        <v>0</v>
      </c>
      <c r="G19" s="55">
        <f>(ANÁLISIS!G11-(ANÁLISIS!G11*2.5%))*'PROYECCIÓN INGRESOS BB AÑO 2023'!$B$2</f>
        <v>0</v>
      </c>
      <c r="H19" s="55">
        <f>(ANÁLISIS!H11-(ANÁLISIS!H11*2.5%))*'PROYECCIÓN INGRESOS BB AÑO 2023'!$B$2</f>
        <v>0</v>
      </c>
      <c r="I19" s="55">
        <f>(ANÁLISIS!I11-(ANÁLISIS!I11*2.5%))*'PROYECCIÓN INGRESOS BB AÑO 2023'!$B$2</f>
        <v>0</v>
      </c>
      <c r="J19" s="55">
        <f>(ANÁLISIS!J11-(ANÁLISIS!J11*2.5%))*'PROYECCIÓN INGRESOS BB AÑO 2023'!$B$2</f>
        <v>0</v>
      </c>
      <c r="K19" s="55">
        <f>(ANÁLISIS!K11-(ANÁLISIS!K11*2.5%))*'PROYECCIÓN INGRESOS BB AÑO 2023'!$B$2</f>
        <v>0</v>
      </c>
      <c r="L19" s="55">
        <f>(ANÁLISIS!L11-(ANÁLISIS!L11*2.5%))*'PROYECCIÓN INGRESOS BB AÑO 2023'!$B$2</f>
        <v>0</v>
      </c>
      <c r="M19" s="55">
        <f>(ANÁLISIS!M11-(ANÁLISIS!M11*2.5%))*'PROYECCIÓN INGRESOS BB AÑO 2023'!$B$2</f>
        <v>0</v>
      </c>
      <c r="N19" s="36">
        <f>SUM(B19:M19)</f>
        <v>0</v>
      </c>
    </row>
    <row r="20" spans="1:14" x14ac:dyDescent="0.25">
      <c r="A20" s="39" t="s">
        <v>23</v>
      </c>
      <c r="B20" s="9">
        <f>$B$10*B19</f>
        <v>0</v>
      </c>
      <c r="C20" s="9">
        <f t="shared" ref="C20:M20" si="1">$B$10*C19</f>
        <v>0</v>
      </c>
      <c r="D20" s="9">
        <f t="shared" si="1"/>
        <v>0</v>
      </c>
      <c r="E20" s="9">
        <f t="shared" si="1"/>
        <v>0</v>
      </c>
      <c r="F20" s="9">
        <f t="shared" si="1"/>
        <v>0</v>
      </c>
      <c r="G20" s="9">
        <f t="shared" si="1"/>
        <v>0</v>
      </c>
      <c r="H20" s="9">
        <f t="shared" si="1"/>
        <v>0</v>
      </c>
      <c r="I20" s="9">
        <f t="shared" si="1"/>
        <v>0</v>
      </c>
      <c r="J20" s="9">
        <f t="shared" si="1"/>
        <v>0</v>
      </c>
      <c r="K20" s="9">
        <f t="shared" si="1"/>
        <v>0</v>
      </c>
      <c r="L20" s="9">
        <f t="shared" si="1"/>
        <v>0</v>
      </c>
      <c r="M20" s="9">
        <f t="shared" si="1"/>
        <v>0</v>
      </c>
      <c r="N20" s="13">
        <f>SUM(B20:M20)</f>
        <v>0</v>
      </c>
    </row>
    <row r="21" spans="1:14" x14ac:dyDescent="0.25">
      <c r="A21" s="40"/>
    </row>
    <row r="22" spans="1:14" x14ac:dyDescent="0.25">
      <c r="A22" s="49" t="s">
        <v>24</v>
      </c>
      <c r="B22" s="38">
        <f>B17+B20</f>
        <v>143.82</v>
      </c>
      <c r="C22" s="38">
        <f t="shared" ref="C22:M22" si="2">C17+C20</f>
        <v>115.056</v>
      </c>
      <c r="D22" s="38">
        <f t="shared" si="2"/>
        <v>95.88</v>
      </c>
      <c r="E22" s="38">
        <f t="shared" si="2"/>
        <v>76.704000000000008</v>
      </c>
      <c r="F22" s="38">
        <f t="shared" si="2"/>
        <v>76.704000000000008</v>
      </c>
      <c r="G22" s="38">
        <f t="shared" si="2"/>
        <v>57.527999999999999</v>
      </c>
      <c r="H22" s="38">
        <f t="shared" si="2"/>
        <v>57.527999999999999</v>
      </c>
      <c r="I22" s="38">
        <f t="shared" si="2"/>
        <v>57.527999999999999</v>
      </c>
      <c r="J22" s="38">
        <f t="shared" si="2"/>
        <v>67.116000000000014</v>
      </c>
      <c r="K22" s="38">
        <f t="shared" si="2"/>
        <v>57.527999999999999</v>
      </c>
      <c r="L22" s="38">
        <f t="shared" si="2"/>
        <v>76.704000000000008</v>
      </c>
      <c r="M22" s="38">
        <f t="shared" si="2"/>
        <v>76.704000000000008</v>
      </c>
      <c r="N22" s="38">
        <f>SUM(B22:M22)</f>
        <v>958.8</v>
      </c>
    </row>
    <row r="24" spans="1:14" x14ac:dyDescent="0.25">
      <c r="A24" t="s">
        <v>28</v>
      </c>
      <c r="B24">
        <v>1.6140000000000002E-2</v>
      </c>
      <c r="C24">
        <v>1.6140000000000002E-2</v>
      </c>
      <c r="D24">
        <v>1.6140000000000002E-2</v>
      </c>
      <c r="E24">
        <v>1.6140000000000002E-2</v>
      </c>
      <c r="F24">
        <v>1.6140000000000002E-2</v>
      </c>
      <c r="G24">
        <v>1.6140000000000002E-2</v>
      </c>
      <c r="H24">
        <v>1.6140000000000002E-2</v>
      </c>
      <c r="I24">
        <v>1.6140000000000002E-2</v>
      </c>
      <c r="J24">
        <v>1.6140000000000002E-2</v>
      </c>
      <c r="K24">
        <v>1.6140000000000002E-2</v>
      </c>
      <c r="L24">
        <v>1.6140000000000002E-2</v>
      </c>
      <c r="M24">
        <v>1.6140000000000002E-2</v>
      </c>
    </row>
    <row r="25" spans="1:14" x14ac:dyDescent="0.25">
      <c r="A25" s="52" t="s">
        <v>27</v>
      </c>
      <c r="B25" s="50">
        <f>(B16+B19)*B24</f>
        <v>4.5514800000000006</v>
      </c>
      <c r="C25" s="50">
        <f t="shared" ref="C25:M25" si="3">(C16+C19)*C24</f>
        <v>3.6411840000000004</v>
      </c>
      <c r="D25" s="50">
        <f t="shared" si="3"/>
        <v>3.0343200000000001</v>
      </c>
      <c r="E25" s="50">
        <f t="shared" si="3"/>
        <v>2.4274560000000003</v>
      </c>
      <c r="F25" s="50">
        <f t="shared" si="3"/>
        <v>2.4274560000000003</v>
      </c>
      <c r="G25" s="50">
        <f t="shared" si="3"/>
        <v>1.8205920000000002</v>
      </c>
      <c r="H25" s="50">
        <f t="shared" si="3"/>
        <v>1.8205920000000002</v>
      </c>
      <c r="I25" s="50">
        <f t="shared" si="3"/>
        <v>1.8205920000000002</v>
      </c>
      <c r="J25" s="50">
        <f t="shared" si="3"/>
        <v>2.1240240000000004</v>
      </c>
      <c r="K25" s="50">
        <f t="shared" si="3"/>
        <v>1.8205920000000002</v>
      </c>
      <c r="L25" s="50">
        <f t="shared" si="3"/>
        <v>2.4274560000000003</v>
      </c>
      <c r="M25" s="50">
        <f t="shared" si="3"/>
        <v>2.4274560000000003</v>
      </c>
      <c r="N25" s="51">
        <f>SUM(B25:M25)</f>
        <v>30.343200000000007</v>
      </c>
    </row>
    <row r="27" spans="1:14" x14ac:dyDescent="0.25">
      <c r="A27" s="53" t="s">
        <v>30</v>
      </c>
      <c r="B27" s="54">
        <f>B22-B25</f>
        <v>139.26852</v>
      </c>
      <c r="C27" s="54">
        <f t="shared" ref="C27:M27" si="4">C22-C25</f>
        <v>111.414816</v>
      </c>
      <c r="D27" s="54">
        <f t="shared" si="4"/>
        <v>92.845680000000002</v>
      </c>
      <c r="E27" s="54">
        <f t="shared" si="4"/>
        <v>74.276544000000001</v>
      </c>
      <c r="F27" s="54">
        <f t="shared" si="4"/>
        <v>74.276544000000001</v>
      </c>
      <c r="G27" s="54">
        <f t="shared" si="4"/>
        <v>55.707408000000001</v>
      </c>
      <c r="H27" s="54">
        <f t="shared" si="4"/>
        <v>55.707408000000001</v>
      </c>
      <c r="I27" s="54">
        <f t="shared" si="4"/>
        <v>55.707408000000001</v>
      </c>
      <c r="J27" s="54">
        <f t="shared" si="4"/>
        <v>64.991976000000008</v>
      </c>
      <c r="K27" s="54">
        <f t="shared" si="4"/>
        <v>55.707408000000001</v>
      </c>
      <c r="L27" s="54">
        <f t="shared" si="4"/>
        <v>74.276544000000001</v>
      </c>
      <c r="M27" s="54">
        <f t="shared" si="4"/>
        <v>74.276544000000001</v>
      </c>
      <c r="N27" s="54">
        <f>SUM(B27:M27)</f>
        <v>928.45680000000016</v>
      </c>
    </row>
    <row r="28" spans="1:14" s="62" customFormat="1" x14ac:dyDescent="0.25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</row>
  </sheetData>
  <mergeCells count="1">
    <mergeCell ref="A13:N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PROYECCIÓN INGRESOS BB AÑO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2020-12-10T15:20:08Z</dcterms:created>
  <dcterms:modified xsi:type="dcterms:W3CDTF">2022-05-18T13:40:56Z</dcterms:modified>
</cp:coreProperties>
</file>