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ernandez.CREDIMATIC\Documents\"/>
    </mc:Choice>
  </mc:AlternateContent>
  <bookViews>
    <workbookView xWindow="0" yWindow="0" windowWidth="23040" windowHeight="8808"/>
  </bookViews>
  <sheets>
    <sheet name="Requerimiento" sheetId="3" r:id="rId1"/>
    <sheet name="Respuesta" sheetId="2" r:id="rId2"/>
    <sheet name="Consumos 003000" sheetId="6" r:id="rId3"/>
    <sheet name="C120 Soporte" sheetId="7" r:id="rId4"/>
    <sheet name="C048 Soporte" sheetId="8" r:id="rId5"/>
    <sheet name="C112 Soporte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6" l="1"/>
  <c r="D15" i="6" s="1"/>
  <c r="H18" i="2"/>
  <c r="A18" i="2"/>
  <c r="A17" i="2"/>
  <c r="H17" i="2"/>
  <c r="I17" i="2" s="1"/>
  <c r="F17" i="2"/>
  <c r="H18" i="3"/>
  <c r="H17" i="3"/>
  <c r="I17" i="3" s="1"/>
  <c r="A18" i="3"/>
  <c r="A17" i="3"/>
  <c r="F26" i="2" l="1"/>
  <c r="F25" i="2"/>
  <c r="C23" i="6" s="1"/>
  <c r="D23" i="6" s="1"/>
  <c r="F24" i="2"/>
  <c r="C22" i="6" s="1"/>
  <c r="F23" i="2"/>
  <c r="C21" i="6"/>
  <c r="F21" i="2"/>
  <c r="C19" i="6" s="1"/>
  <c r="F20" i="2"/>
  <c r="C18" i="6" s="1"/>
  <c r="F19" i="2"/>
  <c r="C17" i="6" s="1"/>
  <c r="C24" i="6"/>
  <c r="D24" i="6" s="1"/>
  <c r="C20" i="6"/>
  <c r="C16" i="6"/>
  <c r="F16" i="2"/>
  <c r="C14" i="6" s="1"/>
  <c r="F15" i="2"/>
  <c r="C13" i="6" s="1"/>
  <c r="F14" i="2"/>
  <c r="C12" i="6" s="1"/>
  <c r="F13" i="2"/>
  <c r="C11" i="6" s="1"/>
  <c r="F12" i="2"/>
  <c r="C10" i="6" s="1"/>
  <c r="F11" i="2"/>
  <c r="C9" i="6" s="1"/>
  <c r="F10" i="2"/>
  <c r="C8" i="6" s="1"/>
  <c r="F9" i="2"/>
  <c r="C7" i="6" s="1"/>
  <c r="F8" i="2"/>
  <c r="C6" i="6" s="1"/>
  <c r="F7" i="2"/>
  <c r="B2" i="9"/>
  <c r="B5" i="9"/>
  <c r="B4" i="9"/>
  <c r="B3" i="9"/>
  <c r="B4" i="8"/>
  <c r="B3" i="8"/>
  <c r="B2" i="8"/>
  <c r="B10" i="7" l="1"/>
  <c r="B9" i="7"/>
  <c r="B12" i="7" s="1"/>
  <c r="B7" i="7"/>
  <c r="B6" i="7"/>
  <c r="B8" i="7"/>
  <c r="B4" i="7"/>
  <c r="B3" i="7"/>
  <c r="B2" i="7"/>
  <c r="B11" i="7" l="1"/>
  <c r="D17" i="6" l="1"/>
  <c r="D16" i="6"/>
  <c r="D14" i="6"/>
  <c r="D12" i="6"/>
  <c r="D10" i="6"/>
  <c r="D9" i="6"/>
  <c r="D8" i="6"/>
  <c r="D7" i="6"/>
  <c r="D6" i="6"/>
  <c r="C5" i="6"/>
  <c r="D5" i="6" s="1"/>
  <c r="D22" i="6"/>
  <c r="D21" i="6"/>
  <c r="D20" i="6"/>
  <c r="D19" i="6"/>
  <c r="D18" i="6"/>
  <c r="D13" i="6"/>
  <c r="D11" i="6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I3" i="2"/>
  <c r="H4" i="2" s="1"/>
  <c r="I4" i="2" s="1"/>
  <c r="H5" i="2" s="1"/>
  <c r="I5" i="2" s="1"/>
  <c r="H6" i="2" s="1"/>
  <c r="I6" i="2" s="1"/>
  <c r="H7" i="2" s="1"/>
  <c r="I7" i="2" s="1"/>
  <c r="H8" i="2" s="1"/>
  <c r="I8" i="2" s="1"/>
  <c r="H9" i="2" s="1"/>
  <c r="I9" i="2" s="1"/>
  <c r="H10" i="2" s="1"/>
  <c r="I10" i="2" s="1"/>
  <c r="H11" i="2" s="1"/>
  <c r="I11" i="2" s="1"/>
  <c r="H12" i="2" s="1"/>
  <c r="I12" i="2" s="1"/>
  <c r="H13" i="2" s="1"/>
  <c r="I13" i="2" s="1"/>
  <c r="H14" i="2" s="1"/>
  <c r="I14" i="2" s="1"/>
  <c r="H15" i="2" s="1"/>
  <c r="I15" i="2" s="1"/>
  <c r="H16" i="2" s="1"/>
  <c r="I16" i="2" s="1"/>
  <c r="I18" i="2" s="1"/>
  <c r="H19" i="2" s="1"/>
  <c r="I19" i="2" s="1"/>
  <c r="H20" i="2" s="1"/>
  <c r="I20" i="2" s="1"/>
  <c r="H21" i="2" s="1"/>
  <c r="I21" i="2" s="1"/>
  <c r="H22" i="2" s="1"/>
  <c r="I22" i="2" s="1"/>
  <c r="H23" i="2" s="1"/>
  <c r="I23" i="2" s="1"/>
  <c r="H24" i="2" s="1"/>
  <c r="I24" i="2" s="1"/>
  <c r="H25" i="2" s="1"/>
  <c r="I25" i="2" s="1"/>
  <c r="H26" i="2" s="1"/>
  <c r="I26" i="2" s="1"/>
  <c r="A19" i="2" l="1"/>
  <c r="A20" i="2" s="1"/>
  <c r="A21" i="2" s="1"/>
  <c r="A22" i="2" s="1"/>
  <c r="A23" i="2" s="1"/>
  <c r="A24" i="2" s="1"/>
  <c r="A25" i="2" s="1"/>
  <c r="A26" i="2" s="1"/>
  <c r="A4" i="3" l="1"/>
  <c r="A5" i="3" s="1"/>
  <c r="A6" i="3" s="1"/>
  <c r="A7" i="3" s="1"/>
  <c r="A8" i="3" s="1"/>
  <c r="A9" i="3" s="1"/>
  <c r="A10" i="3" s="1"/>
  <c r="I3" i="3"/>
  <c r="H4" i="3" s="1"/>
  <c r="I4" i="3" s="1"/>
  <c r="H5" i="3" s="1"/>
  <c r="I5" i="3" s="1"/>
  <c r="H6" i="3" s="1"/>
  <c r="I6" i="3" s="1"/>
  <c r="H7" i="3" s="1"/>
  <c r="I7" i="3" s="1"/>
  <c r="H8" i="3" s="1"/>
  <c r="I8" i="3" s="1"/>
  <c r="H9" i="3" s="1"/>
  <c r="I9" i="3" s="1"/>
  <c r="H10" i="3" s="1"/>
  <c r="I10" i="3" s="1"/>
  <c r="H11" i="3" s="1"/>
  <c r="I11" i="3" s="1"/>
  <c r="H12" i="3" s="1"/>
  <c r="I12" i="3" s="1"/>
  <c r="H13" i="3" s="1"/>
  <c r="I13" i="3" s="1"/>
  <c r="H14" i="3" s="1"/>
  <c r="I14" i="3" s="1"/>
  <c r="H15" i="3" s="1"/>
  <c r="I15" i="3" s="1"/>
  <c r="H16" i="3" s="1"/>
  <c r="I16" i="3" s="1"/>
  <c r="I18" i="3" s="1"/>
  <c r="H19" i="3" s="1"/>
  <c r="I19" i="3" s="1"/>
  <c r="H20" i="3" s="1"/>
  <c r="I20" i="3" s="1"/>
  <c r="H21" i="3" s="1"/>
  <c r="I21" i="3" s="1"/>
  <c r="H22" i="3" s="1"/>
  <c r="I22" i="3" s="1"/>
  <c r="H23" i="3" s="1"/>
  <c r="I23" i="3" s="1"/>
  <c r="H24" i="3" s="1"/>
  <c r="I24" i="3" s="1"/>
  <c r="A11" i="3" l="1"/>
  <c r="A12" i="3" s="1"/>
  <c r="A13" i="3" l="1"/>
  <c r="A14" i="3" s="1"/>
  <c r="A15" i="3" l="1"/>
  <c r="A16" i="3" s="1"/>
  <c r="A19" i="3" s="1"/>
  <c r="A20" i="3" s="1"/>
  <c r="A21" i="3" l="1"/>
  <c r="A22" i="3" s="1"/>
  <c r="A23" i="3" s="1"/>
  <c r="A24" i="3" s="1"/>
</calcChain>
</file>

<file path=xl/comments1.xml><?xml version="1.0" encoding="utf-8"?>
<comments xmlns="http://schemas.openxmlformats.org/spreadsheetml/2006/main">
  <authors>
    <author>lfuentes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lfuentes: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TIPO:</t>
        </r>
        <r>
          <rPr>
            <sz val="9"/>
            <color indexed="81"/>
            <rFont val="Tahoma"/>
            <family val="2"/>
          </rPr>
          <t xml:space="preserve">
F - Fija
V - Variable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lfuentes:</t>
        </r>
        <r>
          <rPr>
            <sz val="9"/>
            <color indexed="81"/>
            <rFont val="Tahoma"/>
            <family val="2"/>
          </rPr>
          <t xml:space="preserve">
N - Valores numericos 0 al 9.
AN - caracteres alfabeticos y numéricos (exclluye caracteres especiales y espacios)
A - Caracteres abaféticos a-z o A-Z
ANS - Caracteres Alfabéticos, numéricos, espacios y caracteres epesciales
B - binario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lfuentes:</t>
        </r>
        <r>
          <rPr>
            <sz val="9"/>
            <color indexed="81"/>
            <rFont val="Tahoma"/>
            <family val="2"/>
          </rPr>
          <t xml:space="preserve">
M - Mandatorio
O - Opcional
C - Condicional
N - No Utilizado
X - Sistema
Si se añade la "E" indica que se devuelve el mismo valor enviado por el originador del requeriemiento.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lfuentes:</t>
        </r>
        <r>
          <rPr>
            <sz val="9"/>
            <color indexed="81"/>
            <rFont val="Tahoma"/>
            <family val="2"/>
          </rPr>
          <t xml:space="preserve">
Si existen diferencias por Banco deben describirse bajo el Formato:
Banco "A"
………
Banco "B"
……….
Marcar con color celeste cuando existan diferencias entre bancos.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lfuentes:</t>
        </r>
        <r>
          <rPr>
            <sz val="9"/>
            <color indexed="81"/>
            <rFont val="Tahoma"/>
            <family val="2"/>
          </rPr>
          <t xml:space="preserve">
Si existen diferencias por Banco deben describirse bajo el Formato:
Banco "A"
………
Banco "B"
……….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lfuentes:</t>
        </r>
        <r>
          <rPr>
            <sz val="9"/>
            <color indexed="81"/>
            <rFont val="Tahoma"/>
            <family val="2"/>
          </rPr>
          <t xml:space="preserve">
Si existen diferencias por Banco deben describirse bajo el Formato:
Banco "A"
………
Banco "B"
……….</t>
        </r>
      </text>
    </comment>
  </commentList>
</comments>
</file>

<file path=xl/sharedStrings.xml><?xml version="1.0" encoding="utf-8"?>
<sst xmlns="http://schemas.openxmlformats.org/spreadsheetml/2006/main" count="551" uniqueCount="136">
  <si>
    <t>Posicion</t>
  </si>
  <si>
    <t>Referencia ISO</t>
  </si>
  <si>
    <t>Tipo de Dato</t>
  </si>
  <si>
    <t>Tipo de Longitud</t>
  </si>
  <si>
    <t>Longitud</t>
  </si>
  <si>
    <t>Formato</t>
  </si>
  <si>
    <t>Pos. Inicial</t>
  </si>
  <si>
    <t>Pos. Final</t>
  </si>
  <si>
    <t>Obligatoriedad</t>
  </si>
  <si>
    <t>Definicion</t>
  </si>
  <si>
    <t>Longitud de la Trama</t>
  </si>
  <si>
    <t>Numerico</t>
  </si>
  <si>
    <t>Fija</t>
  </si>
  <si>
    <t xml:space="preserve">EBCDIC Display </t>
  </si>
  <si>
    <t>Mandatorio</t>
  </si>
  <si>
    <t>Longuitud de la Trama</t>
  </si>
  <si>
    <t>Tipo de Mensaje</t>
  </si>
  <si>
    <t>Nivel más alto de definición del tipo de mensaje. Especifica la categoria general del mensaje (monetaria, administrativa , de control), este campo tambien se lo conoce como MTI</t>
  </si>
  <si>
    <t>0200</t>
  </si>
  <si>
    <t>BitMaps Primario</t>
  </si>
  <si>
    <t>Binario</t>
  </si>
  <si>
    <t>BipMap 1. Especifica que campos de datos del 2 al 64 estan presentes  Bit 1 = Indica si el BipMap 2 esta presente ya que el mensaje contiene campos del 65 al 128. Bit 2 al 64 = Campos de datos del 2 al 64</t>
  </si>
  <si>
    <t>Bitmaps Secundario</t>
  </si>
  <si>
    <t>BipMap Secundario. Especifica que campos de datos del 65 al 128 estan presentes</t>
  </si>
  <si>
    <t>Alfanumerico</t>
  </si>
  <si>
    <t>Alfabetico</t>
  </si>
  <si>
    <t>0210</t>
  </si>
  <si>
    <t>Campo</t>
  </si>
  <si>
    <t>Banco - Credimatic</t>
  </si>
  <si>
    <t>Uso</t>
  </si>
  <si>
    <t xml:space="preserve">
Descripción
</t>
  </si>
  <si>
    <t>Valores</t>
  </si>
  <si>
    <t>Ejemplo</t>
  </si>
  <si>
    <t>Tipo</t>
  </si>
  <si>
    <t xml:space="preserve">Mínima </t>
  </si>
  <si>
    <t>Máxima</t>
  </si>
  <si>
    <t>V</t>
  </si>
  <si>
    <t>N</t>
  </si>
  <si>
    <t>M</t>
  </si>
  <si>
    <t>ME</t>
  </si>
  <si>
    <t>F</t>
  </si>
  <si>
    <t>Para la respuesta "Transacción procesada OK" se debe enviar "00".</t>
  </si>
  <si>
    <t>Terminal en que se realiza la transacción</t>
  </si>
  <si>
    <t xml:space="preserve">00 : Transacción procesada OK
01 - 99 : Transacción rechazada </t>
  </si>
  <si>
    <t>Por defectos</t>
  </si>
  <si>
    <t>C002_Tarjeta</t>
  </si>
  <si>
    <t>C003 - Proccode</t>
  </si>
  <si>
    <t>Numero de Cuenta Primario (PAN), en CLARO</t>
  </si>
  <si>
    <t>C011 - Audit_number</t>
  </si>
  <si>
    <t>Dato a enviar</t>
  </si>
  <si>
    <t>C041 - Terminal_id</t>
  </si>
  <si>
    <t>C022 - Pos_entry_modo</t>
  </si>
  <si>
    <t>C058 - Reserved_national_use</t>
  </si>
  <si>
    <t>C039 - Resp_code</t>
  </si>
  <si>
    <t>Descripcion del resultado de la trama</t>
  </si>
  <si>
    <t>ANS</t>
  </si>
  <si>
    <t>C012 - Hora_tran</t>
  </si>
  <si>
    <t>C013 - Fecha_tran</t>
  </si>
  <si>
    <t>C018 - Merchant_type</t>
  </si>
  <si>
    <t>C042 - Card_acceptor_id</t>
  </si>
  <si>
    <t>Hora de la Transaccion</t>
  </si>
  <si>
    <t>Fecha de la Transaccion MMDD</t>
  </si>
  <si>
    <t>Codigo de Comercio</t>
  </si>
  <si>
    <t>Codigo de Generacion de PIN siempre 6011</t>
  </si>
  <si>
    <t>C004 - Monto</t>
  </si>
  <si>
    <t>C014 - Exp_date</t>
  </si>
  <si>
    <t>C024 - Network_id</t>
  </si>
  <si>
    <t>C048 - Additional_data_priv_use</t>
  </si>
  <si>
    <t>C112 - Additional_data</t>
  </si>
  <si>
    <t>C114 - Reserved_national_use</t>
  </si>
  <si>
    <t>C119 - Reserved_national_use</t>
  </si>
  <si>
    <t>C120 - Record_data</t>
  </si>
  <si>
    <t>Diseño de la Trama de Requerimiento : Trama de Consumos</t>
  </si>
  <si>
    <t>TRAMA - CONSUMOS</t>
  </si>
  <si>
    <t>003000</t>
  </si>
  <si>
    <t>Codigo de Consumos</t>
  </si>
  <si>
    <t>Monto de la Transaccion</t>
  </si>
  <si>
    <t>Numero unico de Transaccion</t>
  </si>
  <si>
    <t>Fecha de expiracion Tarjeta AAMM</t>
  </si>
  <si>
    <t>012</t>
  </si>
  <si>
    <t>001</t>
  </si>
  <si>
    <t>000000000814171</t>
  </si>
  <si>
    <t>9506ECUCTA</t>
  </si>
  <si>
    <t>005006010300</t>
  </si>
  <si>
    <t>000181</t>
  </si>
  <si>
    <t>Informacion adicional - Para el consumo</t>
  </si>
  <si>
    <t>Metodo Ingreso del numero de tarjeta, Siempre 012</t>
  </si>
  <si>
    <t>Identificacion del Terminal</t>
  </si>
  <si>
    <t>Informacion adicional - montos bases de segregación del IVA 12 primero monto con Iva (puede ir en 0 los 12 primeros), 12 Segundo monto sin iva</t>
  </si>
  <si>
    <t>3100000000012020000000001003000000000000</t>
  </si>
  <si>
    <t>CAMPO</t>
  </si>
  <si>
    <t>CANTIDAD DE CAMPOS</t>
  </si>
  <si>
    <t>1 = IVA</t>
  </si>
  <si>
    <t>2 = Servicios</t>
  </si>
  <si>
    <t>3 = Propina</t>
  </si>
  <si>
    <t>4 = Intereses</t>
  </si>
  <si>
    <t>5 = Monto Fijo</t>
  </si>
  <si>
    <t>6 = Cargo adicional (Retiros y Pago/Consulta de Servicios)</t>
  </si>
  <si>
    <t>7 = Campo libre 2 para uso futuro</t>
  </si>
  <si>
    <t>8 = Campo libre 3 para uso futuro</t>
  </si>
  <si>
    <t>9 = Campo libre 4 para uso futuro</t>
  </si>
  <si>
    <t>VALOR</t>
  </si>
  <si>
    <t>INDICACIONES</t>
  </si>
  <si>
    <t>TIPOS DE CAMPOS</t>
  </si>
  <si>
    <t>SEGUIR DE 13 EN 13 HASTA TERMINAR TODOS LOS CAMPOS QUE VIENEN</t>
  </si>
  <si>
    <t>TIPO DE CAMPO (1=IVA)</t>
  </si>
  <si>
    <t>TIPO DE CAMPO (3=Propina)</t>
  </si>
  <si>
    <t>TIPO DE CAMPO (2=Servicios)</t>
  </si>
  <si>
    <t>POSICION 3</t>
  </si>
  <si>
    <t>SUMAR 16 POSICIONES</t>
  </si>
  <si>
    <t>SUMAR 29 POSICIONES</t>
  </si>
  <si>
    <t>Informacion adicional - Numero de Lote</t>
  </si>
  <si>
    <t>Informacion adicional - CVV Ver soporte C048</t>
  </si>
  <si>
    <t>Informacion adicional - Montos adicionales Ver soporte C120</t>
  </si>
  <si>
    <t>INDICADOR DE CVV</t>
  </si>
  <si>
    <t>CVV</t>
  </si>
  <si>
    <t>FIJO</t>
  </si>
  <si>
    <t>TIPO DE DIFERIDO</t>
  </si>
  <si>
    <t>PLAZO</t>
  </si>
  <si>
    <t>MESES DE GRACIA</t>
  </si>
  <si>
    <t>FIJOS</t>
  </si>
  <si>
    <t>Descripcion de respuesta TRANSACCION OK</t>
  </si>
  <si>
    <t>000000030000</t>
  </si>
  <si>
    <t>9692222</t>
  </si>
  <si>
    <t>113425</t>
  </si>
  <si>
    <t>0114</t>
  </si>
  <si>
    <t>2002</t>
  </si>
  <si>
    <t>9311</t>
  </si>
  <si>
    <t>C032_acq_inst_id</t>
  </si>
  <si>
    <t>Codigo de la Entidad que envia la trama</t>
  </si>
  <si>
    <t>000014</t>
  </si>
  <si>
    <t>87654222</t>
  </si>
  <si>
    <t>000000000000000000030000</t>
  </si>
  <si>
    <t>11000000000000</t>
  </si>
  <si>
    <t>Diseño de la Trama de Requerimiento : Trama de Consumo - Compras 003000</t>
  </si>
  <si>
    <t>C032 - Acq_inst_id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</si>
</sst>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rgb="FF002060"/>
      <name val="Cambria"/>
      <family val="1"/>
    </font>
    <font>
      <b/>
      <sz val="20"/>
      <color theme="1"/>
      <name val="Cambria"/>
      <family val="1"/>
    </font>
    <font>
      <sz val="12"/>
      <name val="Cambria"/>
      <family val="1"/>
    </font>
    <font>
      <b/>
      <sz val="12"/>
      <color rgb="FFC00000"/>
      <name val="Cambria"/>
      <family val="1"/>
    </font>
    <font>
      <b/>
      <sz val="12"/>
      <name val="Cambria"/>
      <family val="1"/>
    </font>
    <font>
      <b/>
      <sz val="16"/>
      <name val="Cambria"/>
      <family val="1"/>
    </font>
    <font>
      <b/>
      <sz val="12"/>
      <color rgb="FFFF0000"/>
      <name val="Cambria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/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6" borderId="3" xfId="0" applyFont="1" applyFill="1" applyBorder="1" applyAlignment="1">
      <alignment vertical="top"/>
    </xf>
    <xf numFmtId="0" fontId="4" fillId="6" borderId="3" xfId="0" applyFont="1" applyFill="1" applyBorder="1" applyAlignment="1">
      <alignment vertical="top" wrapText="1"/>
    </xf>
    <xf numFmtId="49" fontId="5" fillId="6" borderId="3" xfId="0" applyNumberFormat="1" applyFont="1" applyFill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0" fontId="5" fillId="6" borderId="3" xfId="0" applyFont="1" applyFill="1" applyBorder="1" applyAlignment="1">
      <alignment vertical="top"/>
    </xf>
    <xf numFmtId="0" fontId="4" fillId="6" borderId="3" xfId="0" quotePrefix="1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6" fillId="6" borderId="3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/>
    </xf>
    <xf numFmtId="0" fontId="5" fillId="3" borderId="3" xfId="0" applyFont="1" applyFill="1" applyBorder="1" applyAlignment="1">
      <alignment vertical="top" wrapText="1"/>
    </xf>
    <xf numFmtId="49" fontId="4" fillId="6" borderId="3" xfId="0" applyNumberFormat="1" applyFont="1" applyFill="1" applyBorder="1" applyAlignment="1">
      <alignment vertical="top" wrapText="1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49" fontId="8" fillId="0" borderId="0" xfId="0" applyNumberFormat="1" applyFont="1"/>
    <xf numFmtId="0" fontId="8" fillId="7" borderId="3" xfId="0" applyFont="1" applyFill="1" applyBorder="1" applyAlignment="1">
      <alignment horizontal="center" vertical="center"/>
    </xf>
    <xf numFmtId="0" fontId="8" fillId="7" borderId="3" xfId="0" applyNumberFormat="1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6" borderId="4" xfId="0" quotePrefix="1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/>
    </xf>
    <xf numFmtId="0" fontId="4" fillId="6" borderId="3" xfId="0" applyFont="1" applyFill="1" applyBorder="1" applyAlignment="1">
      <alignment vertical="top"/>
    </xf>
    <xf numFmtId="49" fontId="3" fillId="0" borderId="0" xfId="0" applyNumberFormat="1" applyFont="1"/>
    <xf numFmtId="0" fontId="0" fillId="5" borderId="3" xfId="0" applyFill="1" applyBorder="1"/>
    <xf numFmtId="49" fontId="0" fillId="5" borderId="3" xfId="0" applyNumberFormat="1" applyFill="1" applyBorder="1"/>
    <xf numFmtId="0" fontId="0" fillId="6" borderId="3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3" xfId="0" applyFill="1" applyBorder="1" applyAlignment="1">
      <alignment wrapText="1"/>
    </xf>
    <xf numFmtId="0" fontId="0" fillId="8" borderId="3" xfId="0" applyFill="1" applyBorder="1"/>
    <xf numFmtId="0" fontId="13" fillId="8" borderId="3" xfId="0" applyFont="1" applyFill="1" applyBorder="1"/>
    <xf numFmtId="0" fontId="0" fillId="8" borderId="3" xfId="0" applyFont="1" applyFill="1" applyBorder="1"/>
    <xf numFmtId="0" fontId="0" fillId="8" borderId="10" xfId="0" applyFill="1" applyBorder="1"/>
    <xf numFmtId="49" fontId="10" fillId="5" borderId="3" xfId="0" applyNumberFormat="1" applyFont="1" applyFill="1" applyBorder="1" applyAlignment="1">
      <alignment horizontal="center" vertical="center"/>
    </xf>
    <xf numFmtId="0" fontId="10" fillId="5" borderId="3" xfId="0" quotePrefix="1" applyNumberFormat="1" applyFont="1" applyFill="1" applyBorder="1" applyAlignment="1">
      <alignment horizontal="center" vertical="center"/>
    </xf>
    <xf numFmtId="49" fontId="5" fillId="9" borderId="3" xfId="0" applyNumberFormat="1" applyFont="1" applyFill="1" applyBorder="1" applyAlignment="1">
      <alignment vertical="top" wrapText="1"/>
    </xf>
    <xf numFmtId="49" fontId="4" fillId="9" borderId="3" xfId="0" applyNumberFormat="1" applyFont="1" applyFill="1" applyBorder="1" applyAlignment="1">
      <alignment vertical="top" wrapText="1"/>
    </xf>
    <xf numFmtId="49" fontId="5" fillId="9" borderId="12" xfId="0" applyNumberFormat="1" applyFont="1" applyFill="1" applyBorder="1" applyAlignment="1">
      <alignment vertical="top" wrapText="1"/>
    </xf>
    <xf numFmtId="49" fontId="4" fillId="9" borderId="12" xfId="0" applyNumberFormat="1" applyFont="1" applyFill="1" applyBorder="1" applyAlignment="1">
      <alignment vertical="top" wrapText="1"/>
    </xf>
    <xf numFmtId="49" fontId="4" fillId="9" borderId="4" xfId="0" applyNumberFormat="1" applyFont="1" applyFill="1" applyBorder="1" applyAlignment="1">
      <alignment vertical="top" wrapText="1"/>
    </xf>
    <xf numFmtId="49" fontId="4" fillId="9" borderId="5" xfId="0" applyNumberFormat="1" applyFont="1" applyFill="1" applyBorder="1" applyAlignment="1">
      <alignment vertical="top" wrapText="1"/>
    </xf>
    <xf numFmtId="0" fontId="4" fillId="6" borderId="3" xfId="0" applyFont="1" applyFill="1" applyBorder="1" applyAlignment="1">
      <alignment horizontal="center" vertical="top"/>
    </xf>
    <xf numFmtId="0" fontId="4" fillId="6" borderId="14" xfId="0" applyFont="1" applyFill="1" applyBorder="1" applyAlignment="1">
      <alignment vertical="top"/>
    </xf>
    <xf numFmtId="0" fontId="12" fillId="6" borderId="14" xfId="0" applyFont="1" applyFill="1" applyBorder="1" applyAlignment="1">
      <alignment vertical="top"/>
    </xf>
    <xf numFmtId="0" fontId="4" fillId="6" borderId="15" xfId="0" applyFont="1" applyFill="1" applyBorder="1" applyAlignment="1">
      <alignment vertical="top"/>
    </xf>
    <xf numFmtId="0" fontId="4" fillId="6" borderId="4" xfId="0" applyFont="1" applyFill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7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top"/>
    </xf>
    <xf numFmtId="0" fontId="4" fillId="6" borderId="3" xfId="0" applyFont="1" applyFill="1" applyBorder="1" applyAlignment="1">
      <alignment vertical="top"/>
    </xf>
    <xf numFmtId="0" fontId="4" fillId="6" borderId="8" xfId="0" applyFont="1" applyFill="1" applyBorder="1" applyAlignment="1">
      <alignment vertical="top"/>
    </xf>
    <xf numFmtId="0" fontId="4" fillId="6" borderId="9" xfId="0" applyFont="1" applyFill="1" applyBorder="1" applyAlignment="1">
      <alignment vertical="top"/>
    </xf>
    <xf numFmtId="0" fontId="9" fillId="6" borderId="3" xfId="0" applyFont="1" applyFill="1" applyBorder="1" applyAlignment="1">
      <alignment vertical="top"/>
    </xf>
    <xf numFmtId="0" fontId="11" fillId="4" borderId="1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49" fontId="10" fillId="5" borderId="13" xfId="0" applyNumberFormat="1" applyFont="1" applyFill="1" applyBorder="1" applyAlignment="1">
      <alignment horizontal="center" vertical="center"/>
    </xf>
    <xf numFmtId="49" fontId="10" fillId="5" borderId="14" xfId="0" applyNumberFormat="1" applyFont="1" applyFill="1" applyBorder="1" applyAlignment="1">
      <alignment horizontal="center" vertical="center"/>
    </xf>
    <xf numFmtId="49" fontId="10" fillId="5" borderId="6" xfId="0" applyNumberFormat="1" applyFont="1" applyFill="1" applyBorder="1" applyAlignment="1">
      <alignment horizontal="center" vertical="center"/>
    </xf>
    <xf numFmtId="49" fontId="10" fillId="5" borderId="7" xfId="0" applyNumberFormat="1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 wrapText="1"/>
    </xf>
    <xf numFmtId="0" fontId="10" fillId="5" borderId="3" xfId="0" applyNumberFormat="1" applyFont="1" applyFill="1" applyBorder="1" applyAlignment="1">
      <alignment horizontal="center" vertical="center"/>
    </xf>
    <xf numFmtId="49" fontId="10" fillId="5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70" zoomScaleNormal="70" workbookViewId="0">
      <selection activeCell="A2" sqref="A2"/>
    </sheetView>
  </sheetViews>
  <sheetFormatPr baseColWidth="10" defaultColWidth="11.44140625" defaultRowHeight="13.2" x14ac:dyDescent="0.25"/>
  <cols>
    <col min="1" max="1" width="9.5546875" style="1" bestFit="1" customWidth="1"/>
    <col min="2" max="2" width="5.6640625" style="1" customWidth="1"/>
    <col min="3" max="3" width="60.33203125" style="1" customWidth="1"/>
    <col min="4" max="4" width="14.5546875" style="1" bestFit="1" customWidth="1"/>
    <col min="5" max="5" width="19.5546875" style="1" bestFit="1" customWidth="1"/>
    <col min="6" max="6" width="10.109375" style="1" bestFit="1" customWidth="1"/>
    <col min="7" max="7" width="16.88671875" style="11" bestFit="1" customWidth="1"/>
    <col min="8" max="8" width="11.6640625" style="1" bestFit="1" customWidth="1"/>
    <col min="9" max="9" width="10.6640625" style="1" customWidth="1"/>
    <col min="10" max="10" width="17.33203125" style="1" bestFit="1" customWidth="1"/>
    <col min="11" max="11" width="51.88671875" style="1" customWidth="1"/>
    <col min="12" max="12" width="54.33203125" style="1" customWidth="1"/>
    <col min="13" max="16384" width="11.44140625" style="1"/>
  </cols>
  <sheetData>
    <row r="1" spans="1:12" ht="24.6" x14ac:dyDescent="0.25">
      <c r="A1" s="55" t="s">
        <v>134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15" x14ac:dyDescent="0.25">
      <c r="A2" s="13" t="s">
        <v>0</v>
      </c>
      <c r="B2" s="56" t="s">
        <v>1</v>
      </c>
      <c r="C2" s="56"/>
      <c r="D2" s="13" t="s">
        <v>2</v>
      </c>
      <c r="E2" s="13" t="s">
        <v>3</v>
      </c>
      <c r="F2" s="13" t="s">
        <v>4</v>
      </c>
      <c r="G2" s="14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49</v>
      </c>
    </row>
    <row r="3" spans="1:12" ht="15" x14ac:dyDescent="0.25">
      <c r="A3" s="2">
        <v>1</v>
      </c>
      <c r="B3" s="54" t="s">
        <v>10</v>
      </c>
      <c r="C3" s="54"/>
      <c r="D3" s="2" t="s">
        <v>11</v>
      </c>
      <c r="E3" s="2" t="s">
        <v>12</v>
      </c>
      <c r="F3" s="2">
        <v>2</v>
      </c>
      <c r="G3" s="3" t="s">
        <v>13</v>
      </c>
      <c r="H3" s="2">
        <v>1</v>
      </c>
      <c r="I3" s="2">
        <f>+H3+F3-1</f>
        <v>2</v>
      </c>
      <c r="J3" s="2" t="s">
        <v>14</v>
      </c>
      <c r="K3" s="3" t="s">
        <v>15</v>
      </c>
      <c r="L3" s="4" t="s">
        <v>44</v>
      </c>
    </row>
    <row r="4" spans="1:12" ht="60" x14ac:dyDescent="0.25">
      <c r="A4" s="5">
        <f>+A3+1</f>
        <v>2</v>
      </c>
      <c r="B4" s="57" t="s">
        <v>16</v>
      </c>
      <c r="C4" s="57"/>
      <c r="D4" s="5" t="s">
        <v>11</v>
      </c>
      <c r="E4" s="5" t="s">
        <v>12</v>
      </c>
      <c r="F4" s="5">
        <v>4</v>
      </c>
      <c r="G4" s="6" t="s">
        <v>13</v>
      </c>
      <c r="H4" s="5">
        <f>+I3+1</f>
        <v>3</v>
      </c>
      <c r="I4" s="5">
        <f>+H4+F4-1</f>
        <v>6</v>
      </c>
      <c r="J4" s="5" t="s">
        <v>14</v>
      </c>
      <c r="K4" s="6" t="s">
        <v>17</v>
      </c>
      <c r="L4" s="7" t="s">
        <v>18</v>
      </c>
    </row>
    <row r="5" spans="1:12" ht="60" x14ac:dyDescent="0.25">
      <c r="A5" s="2">
        <f t="shared" ref="A5:A19" si="0">+A4+1</f>
        <v>3</v>
      </c>
      <c r="B5" s="54" t="s">
        <v>19</v>
      </c>
      <c r="C5" s="54"/>
      <c r="D5" s="2" t="s">
        <v>20</v>
      </c>
      <c r="E5" s="2" t="s">
        <v>12</v>
      </c>
      <c r="F5" s="2">
        <v>4</v>
      </c>
      <c r="G5" s="3" t="s">
        <v>13</v>
      </c>
      <c r="H5" s="2">
        <f t="shared" ref="H5:H8" si="1">+I4+1</f>
        <v>7</v>
      </c>
      <c r="I5" s="2">
        <f t="shared" ref="I5:I8" si="2">+H5+F5-1</f>
        <v>10</v>
      </c>
      <c r="J5" s="2" t="s">
        <v>14</v>
      </c>
      <c r="K5" s="3" t="s">
        <v>21</v>
      </c>
      <c r="L5" s="8" t="s">
        <v>44</v>
      </c>
    </row>
    <row r="6" spans="1:12" ht="30" x14ac:dyDescent="0.25">
      <c r="A6" s="2">
        <f t="shared" si="0"/>
        <v>4</v>
      </c>
      <c r="B6" s="54" t="s">
        <v>22</v>
      </c>
      <c r="C6" s="54"/>
      <c r="D6" s="2" t="s">
        <v>20</v>
      </c>
      <c r="E6" s="2" t="s">
        <v>12</v>
      </c>
      <c r="F6" s="2">
        <v>4</v>
      </c>
      <c r="G6" s="3" t="s">
        <v>13</v>
      </c>
      <c r="H6" s="2">
        <f t="shared" si="1"/>
        <v>11</v>
      </c>
      <c r="I6" s="2">
        <f t="shared" si="2"/>
        <v>14</v>
      </c>
      <c r="J6" s="2" t="s">
        <v>14</v>
      </c>
      <c r="K6" s="3" t="s">
        <v>23</v>
      </c>
      <c r="L6" s="8" t="s">
        <v>44</v>
      </c>
    </row>
    <row r="7" spans="1:12" ht="15" x14ac:dyDescent="0.25">
      <c r="A7" s="9">
        <f t="shared" si="0"/>
        <v>5</v>
      </c>
      <c r="B7" s="57" t="s">
        <v>45</v>
      </c>
      <c r="C7" s="57"/>
      <c r="D7" s="5" t="s">
        <v>11</v>
      </c>
      <c r="E7" s="5" t="s">
        <v>12</v>
      </c>
      <c r="F7" s="5">
        <v>19</v>
      </c>
      <c r="G7" s="6" t="s">
        <v>13</v>
      </c>
      <c r="H7" s="5">
        <f t="shared" si="1"/>
        <v>15</v>
      </c>
      <c r="I7" s="5">
        <f t="shared" si="2"/>
        <v>33</v>
      </c>
      <c r="J7" s="5" t="s">
        <v>14</v>
      </c>
      <c r="K7" s="12" t="s">
        <v>47</v>
      </c>
      <c r="L7" s="7"/>
    </row>
    <row r="8" spans="1:12" ht="15" x14ac:dyDescent="0.25">
      <c r="A8" s="9">
        <f t="shared" si="0"/>
        <v>6</v>
      </c>
      <c r="B8" s="57" t="s">
        <v>46</v>
      </c>
      <c r="C8" s="57"/>
      <c r="D8" s="5" t="s">
        <v>11</v>
      </c>
      <c r="E8" s="5" t="s">
        <v>12</v>
      </c>
      <c r="F8" s="5">
        <v>6</v>
      </c>
      <c r="G8" s="6" t="s">
        <v>13</v>
      </c>
      <c r="H8" s="5">
        <f t="shared" si="1"/>
        <v>34</v>
      </c>
      <c r="I8" s="5">
        <f t="shared" si="2"/>
        <v>39</v>
      </c>
      <c r="J8" s="5" t="s">
        <v>14</v>
      </c>
      <c r="K8" s="6" t="s">
        <v>75</v>
      </c>
      <c r="L8" s="7" t="s">
        <v>74</v>
      </c>
    </row>
    <row r="9" spans="1:12" ht="15" x14ac:dyDescent="0.25">
      <c r="A9" s="9">
        <f t="shared" si="0"/>
        <v>7</v>
      </c>
      <c r="B9" s="57" t="s">
        <v>64</v>
      </c>
      <c r="C9" s="57"/>
      <c r="D9" s="28" t="s">
        <v>11</v>
      </c>
      <c r="E9" s="28" t="s">
        <v>12</v>
      </c>
      <c r="F9" s="28">
        <v>12</v>
      </c>
      <c r="G9" s="6" t="s">
        <v>13</v>
      </c>
      <c r="H9" s="28">
        <f t="shared" ref="H9:H24" si="3">+I8+1</f>
        <v>40</v>
      </c>
      <c r="I9" s="28">
        <f t="shared" ref="I9:I24" si="4">+H9+F9-1</f>
        <v>51</v>
      </c>
      <c r="J9" s="28" t="s">
        <v>14</v>
      </c>
      <c r="K9" s="6" t="s">
        <v>76</v>
      </c>
      <c r="L9" s="7" t="s">
        <v>122</v>
      </c>
    </row>
    <row r="10" spans="1:12" ht="15" x14ac:dyDescent="0.25">
      <c r="A10" s="9">
        <f t="shared" si="0"/>
        <v>8</v>
      </c>
      <c r="B10" s="58" t="s">
        <v>48</v>
      </c>
      <c r="C10" s="59"/>
      <c r="D10" s="5" t="s">
        <v>11</v>
      </c>
      <c r="E10" s="5" t="s">
        <v>12</v>
      </c>
      <c r="F10" s="5">
        <v>6</v>
      </c>
      <c r="G10" s="6" t="s">
        <v>13</v>
      </c>
      <c r="H10" s="28">
        <f t="shared" si="3"/>
        <v>52</v>
      </c>
      <c r="I10" s="28">
        <f t="shared" si="4"/>
        <v>57</v>
      </c>
      <c r="J10" s="5" t="s">
        <v>14</v>
      </c>
      <c r="K10" s="6" t="s">
        <v>77</v>
      </c>
      <c r="L10" s="7" t="s">
        <v>123</v>
      </c>
    </row>
    <row r="11" spans="1:12" ht="15" x14ac:dyDescent="0.25">
      <c r="A11" s="9">
        <f t="shared" ref="A11:A24" si="5">+A10+1</f>
        <v>9</v>
      </c>
      <c r="B11" s="58" t="s">
        <v>56</v>
      </c>
      <c r="C11" s="59"/>
      <c r="D11" s="5" t="s">
        <v>11</v>
      </c>
      <c r="E11" s="5" t="s">
        <v>12</v>
      </c>
      <c r="F11" s="5">
        <v>6</v>
      </c>
      <c r="G11" s="6" t="s">
        <v>13</v>
      </c>
      <c r="H11" s="28">
        <f t="shared" si="3"/>
        <v>58</v>
      </c>
      <c r="I11" s="28">
        <f t="shared" si="4"/>
        <v>63</v>
      </c>
      <c r="J11" s="5" t="s">
        <v>14</v>
      </c>
      <c r="K11" s="6" t="s">
        <v>60</v>
      </c>
      <c r="L11" s="7" t="s">
        <v>124</v>
      </c>
    </row>
    <row r="12" spans="1:12" ht="15" x14ac:dyDescent="0.25">
      <c r="A12" s="9">
        <f t="shared" si="5"/>
        <v>10</v>
      </c>
      <c r="B12" s="58" t="s">
        <v>57</v>
      </c>
      <c r="C12" s="59"/>
      <c r="D12" s="25" t="s">
        <v>11</v>
      </c>
      <c r="E12" s="25" t="s">
        <v>12</v>
      </c>
      <c r="F12" s="25">
        <v>4</v>
      </c>
      <c r="G12" s="6" t="s">
        <v>13</v>
      </c>
      <c r="H12" s="28">
        <f t="shared" si="3"/>
        <v>64</v>
      </c>
      <c r="I12" s="28">
        <f t="shared" si="4"/>
        <v>67</v>
      </c>
      <c r="J12" s="25" t="s">
        <v>14</v>
      </c>
      <c r="K12" s="6" t="s">
        <v>61</v>
      </c>
      <c r="L12" s="7" t="s">
        <v>125</v>
      </c>
    </row>
    <row r="13" spans="1:12" ht="15" x14ac:dyDescent="0.25">
      <c r="A13" s="9">
        <f t="shared" si="5"/>
        <v>11</v>
      </c>
      <c r="B13" s="58" t="s">
        <v>65</v>
      </c>
      <c r="C13" s="59"/>
      <c r="D13" s="28" t="s">
        <v>11</v>
      </c>
      <c r="E13" s="28" t="s">
        <v>12</v>
      </c>
      <c r="F13" s="28">
        <v>4</v>
      </c>
      <c r="G13" s="6" t="s">
        <v>13</v>
      </c>
      <c r="H13" s="28">
        <f t="shared" si="3"/>
        <v>68</v>
      </c>
      <c r="I13" s="28">
        <f t="shared" si="4"/>
        <v>71</v>
      </c>
      <c r="J13" s="28" t="s">
        <v>14</v>
      </c>
      <c r="K13" s="6" t="s">
        <v>78</v>
      </c>
      <c r="L13" s="7" t="s">
        <v>126</v>
      </c>
    </row>
    <row r="14" spans="1:12" ht="15" x14ac:dyDescent="0.25">
      <c r="A14" s="9">
        <f t="shared" si="5"/>
        <v>12</v>
      </c>
      <c r="B14" s="58" t="s">
        <v>58</v>
      </c>
      <c r="C14" s="59"/>
      <c r="D14" s="25" t="s">
        <v>11</v>
      </c>
      <c r="E14" s="25" t="s">
        <v>12</v>
      </c>
      <c r="F14" s="25">
        <v>4</v>
      </c>
      <c r="G14" s="6" t="s">
        <v>13</v>
      </c>
      <c r="H14" s="28">
        <f t="shared" si="3"/>
        <v>72</v>
      </c>
      <c r="I14" s="28">
        <f t="shared" si="4"/>
        <v>75</v>
      </c>
      <c r="J14" s="25" t="s">
        <v>14</v>
      </c>
      <c r="K14" s="6" t="s">
        <v>63</v>
      </c>
      <c r="L14" s="7" t="s">
        <v>127</v>
      </c>
    </row>
    <row r="15" spans="1:12" ht="16.5" customHeight="1" x14ac:dyDescent="0.25">
      <c r="A15" s="9">
        <f t="shared" si="5"/>
        <v>13</v>
      </c>
      <c r="B15" s="57" t="s">
        <v>51</v>
      </c>
      <c r="C15" s="57"/>
      <c r="D15" s="25" t="s">
        <v>11</v>
      </c>
      <c r="E15" s="25" t="s">
        <v>12</v>
      </c>
      <c r="F15" s="5">
        <v>3</v>
      </c>
      <c r="G15" s="6" t="s">
        <v>13</v>
      </c>
      <c r="H15" s="28">
        <f t="shared" si="3"/>
        <v>76</v>
      </c>
      <c r="I15" s="28">
        <f t="shared" si="4"/>
        <v>78</v>
      </c>
      <c r="J15" s="25" t="s">
        <v>14</v>
      </c>
      <c r="K15" s="6" t="s">
        <v>86</v>
      </c>
      <c r="L15" s="7" t="s">
        <v>79</v>
      </c>
    </row>
    <row r="16" spans="1:12" ht="15" x14ac:dyDescent="0.25">
      <c r="A16" s="9">
        <f t="shared" si="5"/>
        <v>14</v>
      </c>
      <c r="B16" s="57" t="s">
        <v>66</v>
      </c>
      <c r="C16" s="57"/>
      <c r="D16" s="25" t="s">
        <v>11</v>
      </c>
      <c r="E16" s="25" t="s">
        <v>12</v>
      </c>
      <c r="F16" s="25">
        <v>3</v>
      </c>
      <c r="G16" s="6" t="s">
        <v>13</v>
      </c>
      <c r="H16" s="28">
        <f t="shared" si="3"/>
        <v>79</v>
      </c>
      <c r="I16" s="28">
        <f t="shared" si="4"/>
        <v>81</v>
      </c>
      <c r="J16" s="25" t="s">
        <v>14</v>
      </c>
      <c r="K16" s="6" t="s">
        <v>87</v>
      </c>
      <c r="L16" s="7" t="s">
        <v>80</v>
      </c>
    </row>
    <row r="17" spans="1:12" ht="15" x14ac:dyDescent="0.25">
      <c r="A17" s="9">
        <f t="shared" si="5"/>
        <v>15</v>
      </c>
      <c r="B17" s="29" t="s">
        <v>128</v>
      </c>
      <c r="C17" s="29"/>
      <c r="D17" s="29" t="s">
        <v>11</v>
      </c>
      <c r="E17" s="29" t="s">
        <v>12</v>
      </c>
      <c r="F17" s="29">
        <v>3</v>
      </c>
      <c r="G17" s="6" t="s">
        <v>13</v>
      </c>
      <c r="H17" s="29">
        <f t="shared" si="3"/>
        <v>82</v>
      </c>
      <c r="I17" s="29">
        <f t="shared" ref="I17" si="6">+H17+F17-1</f>
        <v>84</v>
      </c>
      <c r="J17" s="29" t="s">
        <v>14</v>
      </c>
      <c r="K17" s="6" t="s">
        <v>129</v>
      </c>
      <c r="L17" s="7" t="s">
        <v>130</v>
      </c>
    </row>
    <row r="18" spans="1:12" ht="15" x14ac:dyDescent="0.25">
      <c r="A18" s="9">
        <f t="shared" si="5"/>
        <v>16</v>
      </c>
      <c r="B18" s="57" t="s">
        <v>50</v>
      </c>
      <c r="C18" s="57"/>
      <c r="D18" s="5" t="s">
        <v>24</v>
      </c>
      <c r="E18" s="25" t="s">
        <v>12</v>
      </c>
      <c r="F18" s="5">
        <v>8</v>
      </c>
      <c r="G18" s="6" t="s">
        <v>13</v>
      </c>
      <c r="H18" s="29">
        <f t="shared" si="3"/>
        <v>85</v>
      </c>
      <c r="I18" s="28">
        <f t="shared" si="4"/>
        <v>92</v>
      </c>
      <c r="J18" s="25" t="s">
        <v>14</v>
      </c>
      <c r="K18" s="6" t="s">
        <v>42</v>
      </c>
      <c r="L18" s="7" t="s">
        <v>131</v>
      </c>
    </row>
    <row r="19" spans="1:12" ht="15" x14ac:dyDescent="0.25">
      <c r="A19" s="9">
        <f t="shared" si="0"/>
        <v>17</v>
      </c>
      <c r="B19" s="57" t="s">
        <v>59</v>
      </c>
      <c r="C19" s="57"/>
      <c r="D19" s="25" t="s">
        <v>11</v>
      </c>
      <c r="E19" s="25" t="s">
        <v>12</v>
      </c>
      <c r="F19" s="5">
        <v>15</v>
      </c>
      <c r="G19" s="6" t="s">
        <v>13</v>
      </c>
      <c r="H19" s="28">
        <f t="shared" si="3"/>
        <v>93</v>
      </c>
      <c r="I19" s="28">
        <f t="shared" si="4"/>
        <v>107</v>
      </c>
      <c r="J19" s="25" t="s">
        <v>14</v>
      </c>
      <c r="K19" s="6" t="s">
        <v>62</v>
      </c>
      <c r="L19" s="7" t="s">
        <v>81</v>
      </c>
    </row>
    <row r="20" spans="1:12" ht="15" x14ac:dyDescent="0.25">
      <c r="A20" s="9">
        <f t="shared" si="5"/>
        <v>18</v>
      </c>
      <c r="B20" s="57" t="s">
        <v>67</v>
      </c>
      <c r="C20" s="57"/>
      <c r="D20" s="28" t="s">
        <v>11</v>
      </c>
      <c r="E20" s="28" t="s">
        <v>12</v>
      </c>
      <c r="F20" s="28">
        <v>255</v>
      </c>
      <c r="G20" s="6" t="s">
        <v>13</v>
      </c>
      <c r="H20" s="28">
        <f t="shared" si="3"/>
        <v>108</v>
      </c>
      <c r="I20" s="28">
        <f t="shared" si="4"/>
        <v>362</v>
      </c>
      <c r="J20" s="28" t="s">
        <v>14</v>
      </c>
      <c r="K20" s="10" t="s">
        <v>112</v>
      </c>
      <c r="L20" s="7" t="s">
        <v>82</v>
      </c>
    </row>
    <row r="21" spans="1:12" ht="15" x14ac:dyDescent="0.25">
      <c r="A21" s="9">
        <f t="shared" si="5"/>
        <v>19</v>
      </c>
      <c r="B21" s="57" t="s">
        <v>68</v>
      </c>
      <c r="C21" s="57"/>
      <c r="D21" s="28" t="s">
        <v>25</v>
      </c>
      <c r="E21" s="28" t="s">
        <v>12</v>
      </c>
      <c r="F21" s="28">
        <v>17</v>
      </c>
      <c r="G21" s="6" t="s">
        <v>13</v>
      </c>
      <c r="H21" s="28">
        <f t="shared" si="3"/>
        <v>363</v>
      </c>
      <c r="I21" s="28">
        <f t="shared" si="4"/>
        <v>379</v>
      </c>
      <c r="J21" s="28" t="s">
        <v>14</v>
      </c>
      <c r="K21" s="10" t="s">
        <v>85</v>
      </c>
      <c r="L21" s="15" t="s">
        <v>83</v>
      </c>
    </row>
    <row r="22" spans="1:12" ht="15" x14ac:dyDescent="0.25">
      <c r="A22" s="9">
        <f t="shared" si="5"/>
        <v>20</v>
      </c>
      <c r="B22" s="57" t="s">
        <v>69</v>
      </c>
      <c r="C22" s="57"/>
      <c r="D22" s="28" t="s">
        <v>25</v>
      </c>
      <c r="E22" s="28" t="s">
        <v>12</v>
      </c>
      <c r="F22" s="28">
        <v>17</v>
      </c>
      <c r="G22" s="6" t="s">
        <v>13</v>
      </c>
      <c r="H22" s="28">
        <f t="shared" si="3"/>
        <v>380</v>
      </c>
      <c r="I22" s="28">
        <f t="shared" si="4"/>
        <v>396</v>
      </c>
      <c r="J22" s="28" t="s">
        <v>14</v>
      </c>
      <c r="K22" s="10" t="s">
        <v>111</v>
      </c>
      <c r="L22" s="15" t="s">
        <v>84</v>
      </c>
    </row>
    <row r="23" spans="1:12" ht="60" x14ac:dyDescent="0.25">
      <c r="A23" s="9">
        <f t="shared" si="5"/>
        <v>21</v>
      </c>
      <c r="B23" s="57" t="s">
        <v>70</v>
      </c>
      <c r="C23" s="57"/>
      <c r="D23" s="25" t="s">
        <v>25</v>
      </c>
      <c r="E23" s="5" t="s">
        <v>12</v>
      </c>
      <c r="F23" s="5">
        <v>17</v>
      </c>
      <c r="G23" s="6" t="s">
        <v>13</v>
      </c>
      <c r="H23" s="28">
        <f t="shared" si="3"/>
        <v>397</v>
      </c>
      <c r="I23" s="28">
        <f t="shared" si="4"/>
        <v>413</v>
      </c>
      <c r="J23" s="5" t="s">
        <v>14</v>
      </c>
      <c r="K23" s="10" t="s">
        <v>88</v>
      </c>
      <c r="L23" s="15" t="s">
        <v>132</v>
      </c>
    </row>
    <row r="24" spans="1:12" ht="30" x14ac:dyDescent="0.25">
      <c r="A24" s="9">
        <f t="shared" si="5"/>
        <v>22</v>
      </c>
      <c r="B24" s="57" t="s">
        <v>71</v>
      </c>
      <c r="C24" s="57"/>
      <c r="D24" s="28" t="s">
        <v>25</v>
      </c>
      <c r="E24" s="28" t="s">
        <v>12</v>
      </c>
      <c r="F24" s="28">
        <v>255</v>
      </c>
      <c r="G24" s="6" t="s">
        <v>13</v>
      </c>
      <c r="H24" s="28">
        <f t="shared" si="3"/>
        <v>414</v>
      </c>
      <c r="I24" s="28">
        <f t="shared" si="4"/>
        <v>668</v>
      </c>
      <c r="J24" s="28" t="s">
        <v>14</v>
      </c>
      <c r="K24" s="10" t="s">
        <v>113</v>
      </c>
      <c r="L24" s="15" t="s">
        <v>133</v>
      </c>
    </row>
    <row r="25" spans="1:12" x14ac:dyDescent="0.25">
      <c r="L25" s="30"/>
    </row>
  </sheetData>
  <mergeCells count="23">
    <mergeCell ref="B18:C18"/>
    <mergeCell ref="B16:C16"/>
    <mergeCell ref="B20:C20"/>
    <mergeCell ref="B21:C21"/>
    <mergeCell ref="B22:C22"/>
    <mergeCell ref="B24:C24"/>
    <mergeCell ref="B23:C23"/>
    <mergeCell ref="B19:C19"/>
    <mergeCell ref="B7:C7"/>
    <mergeCell ref="B8:C8"/>
    <mergeCell ref="B10:C10"/>
    <mergeCell ref="B15:C15"/>
    <mergeCell ref="B11:C11"/>
    <mergeCell ref="B12:C12"/>
    <mergeCell ref="B14:C14"/>
    <mergeCell ref="B9:C9"/>
    <mergeCell ref="B13:C13"/>
    <mergeCell ref="B6:C6"/>
    <mergeCell ref="A1:L1"/>
    <mergeCell ref="B2:C2"/>
    <mergeCell ref="B3:C3"/>
    <mergeCell ref="B4:C4"/>
    <mergeCell ref="B5:C5"/>
  </mergeCells>
  <pageMargins left="0.1388888888888889" right="0.1388888888888889" top="0.69444444444444442" bottom="0.20833333333333334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4" zoomScale="70" zoomScaleNormal="70" workbookViewId="0">
      <selection activeCell="K12" sqref="K12"/>
    </sheetView>
  </sheetViews>
  <sheetFormatPr baseColWidth="10" defaultColWidth="11.44140625" defaultRowHeight="13.2" x14ac:dyDescent="0.25"/>
  <cols>
    <col min="1" max="1" width="9.5546875" style="1" bestFit="1" customWidth="1"/>
    <col min="2" max="2" width="5.6640625" style="1" customWidth="1"/>
    <col min="3" max="3" width="60.33203125" style="1" customWidth="1"/>
    <col min="4" max="4" width="14.5546875" style="1" bestFit="1" customWidth="1"/>
    <col min="5" max="5" width="19.5546875" style="1" bestFit="1" customWidth="1"/>
    <col min="6" max="6" width="10.109375" style="1" bestFit="1" customWidth="1"/>
    <col min="7" max="7" width="16.88671875" style="11" bestFit="1" customWidth="1"/>
    <col min="8" max="8" width="11.6640625" style="1" bestFit="1" customWidth="1"/>
    <col min="9" max="9" width="10.6640625" style="1" customWidth="1"/>
    <col min="10" max="10" width="17.33203125" style="1" bestFit="1" customWidth="1"/>
    <col min="11" max="11" width="51.88671875" style="1" customWidth="1"/>
    <col min="12" max="12" width="54.33203125" style="1" customWidth="1"/>
    <col min="13" max="16384" width="11.44140625" style="1"/>
  </cols>
  <sheetData>
    <row r="1" spans="1:12" ht="24.6" x14ac:dyDescent="0.25">
      <c r="A1" s="55" t="s">
        <v>72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15" x14ac:dyDescent="0.25">
      <c r="A2" s="13" t="s">
        <v>0</v>
      </c>
      <c r="B2" s="56" t="s">
        <v>1</v>
      </c>
      <c r="C2" s="56"/>
      <c r="D2" s="13" t="s">
        <v>2</v>
      </c>
      <c r="E2" s="13" t="s">
        <v>3</v>
      </c>
      <c r="F2" s="13" t="s">
        <v>4</v>
      </c>
      <c r="G2" s="14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49</v>
      </c>
    </row>
    <row r="3" spans="1:12" ht="15" x14ac:dyDescent="0.25">
      <c r="A3" s="26">
        <v>1</v>
      </c>
      <c r="B3" s="54" t="s">
        <v>10</v>
      </c>
      <c r="C3" s="54"/>
      <c r="D3" s="26" t="s">
        <v>11</v>
      </c>
      <c r="E3" s="26" t="s">
        <v>12</v>
      </c>
      <c r="F3" s="26">
        <v>2</v>
      </c>
      <c r="G3" s="3" t="s">
        <v>13</v>
      </c>
      <c r="H3" s="26">
        <v>1</v>
      </c>
      <c r="I3" s="26">
        <f>+H3+F3-1</f>
        <v>2</v>
      </c>
      <c r="J3" s="26" t="s">
        <v>14</v>
      </c>
      <c r="K3" s="3" t="s">
        <v>15</v>
      </c>
      <c r="L3" s="4" t="s">
        <v>44</v>
      </c>
    </row>
    <row r="4" spans="1:12" ht="60" x14ac:dyDescent="0.25">
      <c r="A4" s="25">
        <f>+A3+1</f>
        <v>2</v>
      </c>
      <c r="B4" s="57" t="s">
        <v>16</v>
      </c>
      <c r="C4" s="57"/>
      <c r="D4" s="25" t="s">
        <v>11</v>
      </c>
      <c r="E4" s="25" t="s">
        <v>12</v>
      </c>
      <c r="F4" s="25">
        <v>4</v>
      </c>
      <c r="G4" s="6" t="s">
        <v>13</v>
      </c>
      <c r="H4" s="25">
        <f>+I3+1</f>
        <v>3</v>
      </c>
      <c r="I4" s="25">
        <f>+H4+F4-1</f>
        <v>6</v>
      </c>
      <c r="J4" s="25" t="s">
        <v>14</v>
      </c>
      <c r="K4" s="6" t="s">
        <v>17</v>
      </c>
      <c r="L4" s="7" t="s">
        <v>18</v>
      </c>
    </row>
    <row r="5" spans="1:12" ht="60" x14ac:dyDescent="0.25">
      <c r="A5" s="26">
        <f t="shared" ref="A5:A9" si="0">+A4+1</f>
        <v>3</v>
      </c>
      <c r="B5" s="54" t="s">
        <v>19</v>
      </c>
      <c r="C5" s="54"/>
      <c r="D5" s="26" t="s">
        <v>20</v>
      </c>
      <c r="E5" s="26" t="s">
        <v>12</v>
      </c>
      <c r="F5" s="26">
        <v>4</v>
      </c>
      <c r="G5" s="3" t="s">
        <v>13</v>
      </c>
      <c r="H5" s="26">
        <f t="shared" ref="H5:H16" si="1">+I4+1</f>
        <v>7</v>
      </c>
      <c r="I5" s="26">
        <f t="shared" ref="I5:I16" si="2">+H5+F5-1</f>
        <v>10</v>
      </c>
      <c r="J5" s="26" t="s">
        <v>14</v>
      </c>
      <c r="K5" s="3" t="s">
        <v>21</v>
      </c>
      <c r="L5" s="8" t="s">
        <v>44</v>
      </c>
    </row>
    <row r="6" spans="1:12" ht="30" x14ac:dyDescent="0.25">
      <c r="A6" s="26">
        <f t="shared" si="0"/>
        <v>4</v>
      </c>
      <c r="B6" s="54" t="s">
        <v>22</v>
      </c>
      <c r="C6" s="54"/>
      <c r="D6" s="26" t="s">
        <v>20</v>
      </c>
      <c r="E6" s="26" t="s">
        <v>12</v>
      </c>
      <c r="F6" s="26">
        <v>4</v>
      </c>
      <c r="G6" s="3" t="s">
        <v>13</v>
      </c>
      <c r="H6" s="26">
        <f t="shared" si="1"/>
        <v>11</v>
      </c>
      <c r="I6" s="26">
        <f t="shared" si="2"/>
        <v>14</v>
      </c>
      <c r="J6" s="26" t="s">
        <v>14</v>
      </c>
      <c r="K6" s="3" t="s">
        <v>23</v>
      </c>
      <c r="L6" s="8" t="s">
        <v>44</v>
      </c>
    </row>
    <row r="7" spans="1:12" ht="15" x14ac:dyDescent="0.25">
      <c r="A7" s="9">
        <f t="shared" si="0"/>
        <v>5</v>
      </c>
      <c r="B7" s="57" t="s">
        <v>45</v>
      </c>
      <c r="C7" s="57"/>
      <c r="D7" s="28" t="s">
        <v>11</v>
      </c>
      <c r="E7" s="28" t="s">
        <v>12</v>
      </c>
      <c r="F7" s="28">
        <f>Requerimiento!F7</f>
        <v>19</v>
      </c>
      <c r="G7" s="6" t="s">
        <v>13</v>
      </c>
      <c r="H7" s="28">
        <f t="shared" si="1"/>
        <v>15</v>
      </c>
      <c r="I7" s="28">
        <f t="shared" si="2"/>
        <v>33</v>
      </c>
      <c r="J7" s="28" t="s">
        <v>14</v>
      </c>
      <c r="K7" s="12" t="s">
        <v>47</v>
      </c>
      <c r="L7" s="7"/>
    </row>
    <row r="8" spans="1:12" ht="15" x14ac:dyDescent="0.25">
      <c r="A8" s="9">
        <f t="shared" si="0"/>
        <v>6</v>
      </c>
      <c r="B8" s="57" t="s">
        <v>46</v>
      </c>
      <c r="C8" s="57"/>
      <c r="D8" s="28" t="s">
        <v>11</v>
      </c>
      <c r="E8" s="28" t="s">
        <v>12</v>
      </c>
      <c r="F8" s="28">
        <f>Requerimiento!F8</f>
        <v>6</v>
      </c>
      <c r="G8" s="6" t="s">
        <v>13</v>
      </c>
      <c r="H8" s="28">
        <f t="shared" si="1"/>
        <v>34</v>
      </c>
      <c r="I8" s="28">
        <f t="shared" si="2"/>
        <v>39</v>
      </c>
      <c r="J8" s="28" t="s">
        <v>14</v>
      </c>
      <c r="K8" s="6" t="s">
        <v>75</v>
      </c>
      <c r="L8" s="7" t="s">
        <v>74</v>
      </c>
    </row>
    <row r="9" spans="1:12" ht="15" x14ac:dyDescent="0.25">
      <c r="A9" s="9">
        <f t="shared" si="0"/>
        <v>7</v>
      </c>
      <c r="B9" s="57" t="s">
        <v>64</v>
      </c>
      <c r="C9" s="57"/>
      <c r="D9" s="28" t="s">
        <v>11</v>
      </c>
      <c r="E9" s="28" t="s">
        <v>12</v>
      </c>
      <c r="F9" s="28">
        <f>Requerimiento!F9</f>
        <v>12</v>
      </c>
      <c r="G9" s="6" t="s">
        <v>13</v>
      </c>
      <c r="H9" s="28">
        <f t="shared" si="1"/>
        <v>40</v>
      </c>
      <c r="I9" s="28">
        <f t="shared" si="2"/>
        <v>51</v>
      </c>
      <c r="J9" s="28" t="s">
        <v>14</v>
      </c>
      <c r="K9" s="6" t="s">
        <v>76</v>
      </c>
      <c r="L9" s="7" t="s">
        <v>122</v>
      </c>
    </row>
    <row r="10" spans="1:12" ht="15" x14ac:dyDescent="0.25">
      <c r="A10" s="9">
        <f t="shared" ref="A10:A18" si="3">+A9+1</f>
        <v>8</v>
      </c>
      <c r="B10" s="58" t="s">
        <v>48</v>
      </c>
      <c r="C10" s="59"/>
      <c r="D10" s="28" t="s">
        <v>11</v>
      </c>
      <c r="E10" s="28" t="s">
        <v>12</v>
      </c>
      <c r="F10" s="28">
        <f>Requerimiento!F10</f>
        <v>6</v>
      </c>
      <c r="G10" s="6" t="s">
        <v>13</v>
      </c>
      <c r="H10" s="28">
        <f t="shared" si="1"/>
        <v>52</v>
      </c>
      <c r="I10" s="28">
        <f t="shared" si="2"/>
        <v>57</v>
      </c>
      <c r="J10" s="28" t="s">
        <v>14</v>
      </c>
      <c r="K10" s="6" t="s">
        <v>77</v>
      </c>
      <c r="L10" s="7" t="s">
        <v>123</v>
      </c>
    </row>
    <row r="11" spans="1:12" ht="15" x14ac:dyDescent="0.25">
      <c r="A11" s="9">
        <f t="shared" si="3"/>
        <v>9</v>
      </c>
      <c r="B11" s="58" t="s">
        <v>56</v>
      </c>
      <c r="C11" s="59"/>
      <c r="D11" s="28" t="s">
        <v>11</v>
      </c>
      <c r="E11" s="28" t="s">
        <v>12</v>
      </c>
      <c r="F11" s="28">
        <f>Requerimiento!F11</f>
        <v>6</v>
      </c>
      <c r="G11" s="6" t="s">
        <v>13</v>
      </c>
      <c r="H11" s="28">
        <f t="shared" si="1"/>
        <v>58</v>
      </c>
      <c r="I11" s="28">
        <f t="shared" si="2"/>
        <v>63</v>
      </c>
      <c r="J11" s="28" t="s">
        <v>14</v>
      </c>
      <c r="K11" s="6" t="s">
        <v>60</v>
      </c>
      <c r="L11" s="7" t="s">
        <v>124</v>
      </c>
    </row>
    <row r="12" spans="1:12" ht="15" x14ac:dyDescent="0.25">
      <c r="A12" s="9">
        <f t="shared" si="3"/>
        <v>10</v>
      </c>
      <c r="B12" s="58" t="s">
        <v>57</v>
      </c>
      <c r="C12" s="59"/>
      <c r="D12" s="28" t="s">
        <v>11</v>
      </c>
      <c r="E12" s="28" t="s">
        <v>12</v>
      </c>
      <c r="F12" s="28">
        <f>Requerimiento!F12</f>
        <v>4</v>
      </c>
      <c r="G12" s="6" t="s">
        <v>13</v>
      </c>
      <c r="H12" s="28">
        <f t="shared" si="1"/>
        <v>64</v>
      </c>
      <c r="I12" s="28">
        <f t="shared" si="2"/>
        <v>67</v>
      </c>
      <c r="J12" s="28" t="s">
        <v>14</v>
      </c>
      <c r="K12" s="6" t="s">
        <v>61</v>
      </c>
      <c r="L12" s="7" t="s">
        <v>125</v>
      </c>
    </row>
    <row r="13" spans="1:12" ht="15" x14ac:dyDescent="0.25">
      <c r="A13" s="9">
        <f t="shared" si="3"/>
        <v>11</v>
      </c>
      <c r="B13" s="58" t="s">
        <v>65</v>
      </c>
      <c r="C13" s="59"/>
      <c r="D13" s="28" t="s">
        <v>11</v>
      </c>
      <c r="E13" s="28" t="s">
        <v>12</v>
      </c>
      <c r="F13" s="28">
        <f>Requerimiento!F13</f>
        <v>4</v>
      </c>
      <c r="G13" s="6" t="s">
        <v>13</v>
      </c>
      <c r="H13" s="28">
        <f t="shared" si="1"/>
        <v>68</v>
      </c>
      <c r="I13" s="28">
        <f t="shared" si="2"/>
        <v>71</v>
      </c>
      <c r="J13" s="28" t="s">
        <v>14</v>
      </c>
      <c r="K13" s="6" t="s">
        <v>78</v>
      </c>
      <c r="L13" s="7" t="s">
        <v>126</v>
      </c>
    </row>
    <row r="14" spans="1:12" ht="15" x14ac:dyDescent="0.25">
      <c r="A14" s="9">
        <f t="shared" si="3"/>
        <v>12</v>
      </c>
      <c r="B14" s="58" t="s">
        <v>58</v>
      </c>
      <c r="C14" s="59"/>
      <c r="D14" s="28" t="s">
        <v>11</v>
      </c>
      <c r="E14" s="28" t="s">
        <v>12</v>
      </c>
      <c r="F14" s="28">
        <f>Requerimiento!F14</f>
        <v>4</v>
      </c>
      <c r="G14" s="6" t="s">
        <v>13</v>
      </c>
      <c r="H14" s="28">
        <f t="shared" si="1"/>
        <v>72</v>
      </c>
      <c r="I14" s="28">
        <f t="shared" si="2"/>
        <v>75</v>
      </c>
      <c r="J14" s="28" t="s">
        <v>14</v>
      </c>
      <c r="K14" s="6" t="s">
        <v>63</v>
      </c>
      <c r="L14" s="7" t="s">
        <v>127</v>
      </c>
    </row>
    <row r="15" spans="1:12" ht="15" x14ac:dyDescent="0.25">
      <c r="A15" s="9">
        <f t="shared" si="3"/>
        <v>13</v>
      </c>
      <c r="B15" s="57" t="s">
        <v>51</v>
      </c>
      <c r="C15" s="57"/>
      <c r="D15" s="28" t="s">
        <v>11</v>
      </c>
      <c r="E15" s="28" t="s">
        <v>12</v>
      </c>
      <c r="F15" s="28">
        <f>Requerimiento!F15</f>
        <v>3</v>
      </c>
      <c r="G15" s="6" t="s">
        <v>13</v>
      </c>
      <c r="H15" s="28">
        <f t="shared" si="1"/>
        <v>76</v>
      </c>
      <c r="I15" s="28">
        <f t="shared" si="2"/>
        <v>78</v>
      </c>
      <c r="J15" s="28" t="s">
        <v>14</v>
      </c>
      <c r="K15" s="6" t="s">
        <v>86</v>
      </c>
      <c r="L15" s="7" t="s">
        <v>79</v>
      </c>
    </row>
    <row r="16" spans="1:12" ht="15" x14ac:dyDescent="0.25">
      <c r="A16" s="9">
        <f t="shared" si="3"/>
        <v>14</v>
      </c>
      <c r="B16" s="57" t="s">
        <v>66</v>
      </c>
      <c r="C16" s="57"/>
      <c r="D16" s="28" t="s">
        <v>11</v>
      </c>
      <c r="E16" s="28" t="s">
        <v>12</v>
      </c>
      <c r="F16" s="28">
        <f>Requerimiento!F16</f>
        <v>3</v>
      </c>
      <c r="G16" s="6" t="s">
        <v>13</v>
      </c>
      <c r="H16" s="28">
        <f t="shared" si="1"/>
        <v>79</v>
      </c>
      <c r="I16" s="28">
        <f t="shared" si="2"/>
        <v>81</v>
      </c>
      <c r="J16" s="28" t="s">
        <v>14</v>
      </c>
      <c r="K16" s="6" t="s">
        <v>87</v>
      </c>
      <c r="L16" s="7" t="s">
        <v>80</v>
      </c>
    </row>
    <row r="17" spans="1:12" ht="15" x14ac:dyDescent="0.25">
      <c r="A17" s="9">
        <f t="shared" si="3"/>
        <v>15</v>
      </c>
      <c r="B17" s="57" t="s">
        <v>128</v>
      </c>
      <c r="C17" s="57"/>
      <c r="D17" s="29" t="s">
        <v>11</v>
      </c>
      <c r="E17" s="29" t="s">
        <v>12</v>
      </c>
      <c r="F17" s="29">
        <f>Requerimiento!F17</f>
        <v>3</v>
      </c>
      <c r="G17" s="6" t="s">
        <v>13</v>
      </c>
      <c r="H17" s="29">
        <f t="shared" ref="H17:H18" si="4">+I16+1</f>
        <v>82</v>
      </c>
      <c r="I17" s="29">
        <f t="shared" ref="I17" si="5">+H17+F17-1</f>
        <v>84</v>
      </c>
      <c r="J17" s="29" t="s">
        <v>14</v>
      </c>
      <c r="K17" s="6" t="s">
        <v>129</v>
      </c>
      <c r="L17" s="7" t="s">
        <v>130</v>
      </c>
    </row>
    <row r="18" spans="1:12" ht="30" x14ac:dyDescent="0.25">
      <c r="A18" s="9">
        <f t="shared" si="3"/>
        <v>16</v>
      </c>
      <c r="B18" s="60" t="s">
        <v>53</v>
      </c>
      <c r="C18" s="60"/>
      <c r="D18" s="5" t="s">
        <v>24</v>
      </c>
      <c r="E18" s="5" t="s">
        <v>12</v>
      </c>
      <c r="F18" s="28">
        <v>2</v>
      </c>
      <c r="G18" s="6" t="s">
        <v>13</v>
      </c>
      <c r="H18" s="29">
        <f t="shared" si="4"/>
        <v>85</v>
      </c>
      <c r="I18" s="25">
        <f t="shared" ref="I18:I21" si="6">+H18+F18-1</f>
        <v>86</v>
      </c>
      <c r="J18" s="5" t="s">
        <v>14</v>
      </c>
      <c r="K18" s="10" t="s">
        <v>43</v>
      </c>
      <c r="L18" s="15" t="s">
        <v>41</v>
      </c>
    </row>
    <row r="19" spans="1:12" ht="15" x14ac:dyDescent="0.25">
      <c r="A19" s="9">
        <f t="shared" ref="A19:A26" si="7">+A18+1</f>
        <v>17</v>
      </c>
      <c r="B19" s="57" t="s">
        <v>50</v>
      </c>
      <c r="C19" s="57"/>
      <c r="D19" s="28" t="s">
        <v>24</v>
      </c>
      <c r="E19" s="28" t="s">
        <v>12</v>
      </c>
      <c r="F19" s="28">
        <f>Requerimiento!F18</f>
        <v>8</v>
      </c>
      <c r="G19" s="6" t="s">
        <v>13</v>
      </c>
      <c r="H19" s="28">
        <f t="shared" ref="H19:H21" si="8">+I18+1</f>
        <v>87</v>
      </c>
      <c r="I19" s="28">
        <f t="shared" si="6"/>
        <v>94</v>
      </c>
      <c r="J19" s="28" t="s">
        <v>14</v>
      </c>
      <c r="K19" s="6" t="s">
        <v>42</v>
      </c>
      <c r="L19" s="7" t="s">
        <v>131</v>
      </c>
    </row>
    <row r="20" spans="1:12" ht="15" x14ac:dyDescent="0.25">
      <c r="A20" s="9">
        <f t="shared" si="7"/>
        <v>18</v>
      </c>
      <c r="B20" s="57" t="s">
        <v>59</v>
      </c>
      <c r="C20" s="57"/>
      <c r="D20" s="28" t="s">
        <v>11</v>
      </c>
      <c r="E20" s="28" t="s">
        <v>12</v>
      </c>
      <c r="F20" s="28">
        <f>Requerimiento!F19</f>
        <v>15</v>
      </c>
      <c r="G20" s="6" t="s">
        <v>13</v>
      </c>
      <c r="H20" s="28">
        <f t="shared" si="8"/>
        <v>95</v>
      </c>
      <c r="I20" s="28">
        <f t="shared" si="6"/>
        <v>109</v>
      </c>
      <c r="J20" s="28" t="s">
        <v>14</v>
      </c>
      <c r="K20" s="6" t="s">
        <v>62</v>
      </c>
      <c r="L20" s="7" t="s">
        <v>81</v>
      </c>
    </row>
    <row r="21" spans="1:12" ht="15" x14ac:dyDescent="0.25">
      <c r="A21" s="9">
        <f t="shared" si="7"/>
        <v>19</v>
      </c>
      <c r="B21" s="57" t="s">
        <v>67</v>
      </c>
      <c r="C21" s="57"/>
      <c r="D21" s="28" t="s">
        <v>11</v>
      </c>
      <c r="E21" s="28" t="s">
        <v>12</v>
      </c>
      <c r="F21" s="28">
        <f>Requerimiento!F20</f>
        <v>255</v>
      </c>
      <c r="G21" s="6" t="s">
        <v>13</v>
      </c>
      <c r="H21" s="28">
        <f t="shared" si="8"/>
        <v>110</v>
      </c>
      <c r="I21" s="28">
        <f t="shared" si="6"/>
        <v>364</v>
      </c>
      <c r="J21" s="28" t="s">
        <v>14</v>
      </c>
      <c r="K21" s="10" t="s">
        <v>112</v>
      </c>
      <c r="L21" s="7" t="s">
        <v>82</v>
      </c>
    </row>
    <row r="22" spans="1:12" ht="15" x14ac:dyDescent="0.25">
      <c r="A22" s="9">
        <f t="shared" si="7"/>
        <v>20</v>
      </c>
      <c r="B22" s="60" t="s">
        <v>52</v>
      </c>
      <c r="C22" s="60"/>
      <c r="D22" s="5" t="s">
        <v>24</v>
      </c>
      <c r="E22" s="5" t="s">
        <v>12</v>
      </c>
      <c r="F22" s="28">
        <v>255</v>
      </c>
      <c r="G22" s="6" t="s">
        <v>13</v>
      </c>
      <c r="H22" s="28">
        <f t="shared" ref="H22:H26" si="9">+I21+1</f>
        <v>365</v>
      </c>
      <c r="I22" s="28">
        <f t="shared" ref="I22:I26" si="10">+H22+F22-1</f>
        <v>619</v>
      </c>
      <c r="J22" s="5" t="s">
        <v>14</v>
      </c>
      <c r="K22" s="10" t="s">
        <v>54</v>
      </c>
      <c r="L22" s="15" t="s">
        <v>121</v>
      </c>
    </row>
    <row r="23" spans="1:12" ht="15" x14ac:dyDescent="0.25">
      <c r="A23" s="9">
        <f t="shared" si="7"/>
        <v>21</v>
      </c>
      <c r="B23" s="57" t="s">
        <v>68</v>
      </c>
      <c r="C23" s="57"/>
      <c r="D23" s="28" t="s">
        <v>25</v>
      </c>
      <c r="E23" s="28" t="s">
        <v>12</v>
      </c>
      <c r="F23" s="28">
        <f>Requerimiento!F21</f>
        <v>17</v>
      </c>
      <c r="G23" s="6" t="s">
        <v>13</v>
      </c>
      <c r="H23" s="28">
        <f t="shared" si="9"/>
        <v>620</v>
      </c>
      <c r="I23" s="28">
        <f t="shared" si="10"/>
        <v>636</v>
      </c>
      <c r="J23" s="28" t="s">
        <v>14</v>
      </c>
      <c r="K23" s="10" t="s">
        <v>85</v>
      </c>
      <c r="L23" s="15" t="s">
        <v>83</v>
      </c>
    </row>
    <row r="24" spans="1:12" ht="15" x14ac:dyDescent="0.25">
      <c r="A24" s="9">
        <f t="shared" si="7"/>
        <v>22</v>
      </c>
      <c r="B24" s="57" t="s">
        <v>69</v>
      </c>
      <c r="C24" s="57"/>
      <c r="D24" s="28" t="s">
        <v>25</v>
      </c>
      <c r="E24" s="28" t="s">
        <v>12</v>
      </c>
      <c r="F24" s="28">
        <f>Requerimiento!F22</f>
        <v>17</v>
      </c>
      <c r="G24" s="6" t="s">
        <v>13</v>
      </c>
      <c r="H24" s="28">
        <f t="shared" si="9"/>
        <v>637</v>
      </c>
      <c r="I24" s="28">
        <f t="shared" si="10"/>
        <v>653</v>
      </c>
      <c r="J24" s="28" t="s">
        <v>14</v>
      </c>
      <c r="K24" s="10" t="s">
        <v>111</v>
      </c>
      <c r="L24" s="15" t="s">
        <v>84</v>
      </c>
    </row>
    <row r="25" spans="1:12" ht="60" x14ac:dyDescent="0.25">
      <c r="A25" s="9">
        <f t="shared" si="7"/>
        <v>23</v>
      </c>
      <c r="B25" s="57" t="s">
        <v>70</v>
      </c>
      <c r="C25" s="57"/>
      <c r="D25" s="28" t="s">
        <v>25</v>
      </c>
      <c r="E25" s="28" t="s">
        <v>12</v>
      </c>
      <c r="F25" s="28">
        <f>Requerimiento!F23</f>
        <v>17</v>
      </c>
      <c r="G25" s="6" t="s">
        <v>13</v>
      </c>
      <c r="H25" s="28">
        <f t="shared" si="9"/>
        <v>654</v>
      </c>
      <c r="I25" s="28">
        <f t="shared" si="10"/>
        <v>670</v>
      </c>
      <c r="J25" s="28" t="s">
        <v>14</v>
      </c>
      <c r="K25" s="10" t="s">
        <v>88</v>
      </c>
      <c r="L25" s="15" t="s">
        <v>132</v>
      </c>
    </row>
    <row r="26" spans="1:12" ht="30" x14ac:dyDescent="0.25">
      <c r="A26" s="9">
        <f t="shared" si="7"/>
        <v>24</v>
      </c>
      <c r="B26" s="57" t="s">
        <v>71</v>
      </c>
      <c r="C26" s="57"/>
      <c r="D26" s="28" t="s">
        <v>25</v>
      </c>
      <c r="E26" s="28" t="s">
        <v>12</v>
      </c>
      <c r="F26" s="28">
        <f>Requerimiento!F24</f>
        <v>255</v>
      </c>
      <c r="G26" s="6" t="s">
        <v>13</v>
      </c>
      <c r="H26" s="28">
        <f t="shared" si="9"/>
        <v>671</v>
      </c>
      <c r="I26" s="28">
        <f t="shared" si="10"/>
        <v>925</v>
      </c>
      <c r="J26" s="28" t="s">
        <v>14</v>
      </c>
      <c r="K26" s="10" t="s">
        <v>113</v>
      </c>
      <c r="L26" s="15" t="s">
        <v>133</v>
      </c>
    </row>
  </sheetData>
  <mergeCells count="26">
    <mergeCell ref="B23:C23"/>
    <mergeCell ref="B24:C24"/>
    <mergeCell ref="B25:C25"/>
    <mergeCell ref="B26:C26"/>
    <mergeCell ref="B22:C22"/>
    <mergeCell ref="B18:C18"/>
    <mergeCell ref="B20:C20"/>
    <mergeCell ref="B19:C19"/>
    <mergeCell ref="B21:C21"/>
    <mergeCell ref="B14:C14"/>
    <mergeCell ref="B15:C15"/>
    <mergeCell ref="B16:C16"/>
    <mergeCell ref="B6:C6"/>
    <mergeCell ref="B7:C7"/>
    <mergeCell ref="B8:C8"/>
    <mergeCell ref="B10:C10"/>
    <mergeCell ref="A1:L1"/>
    <mergeCell ref="B2:C2"/>
    <mergeCell ref="B3:C3"/>
    <mergeCell ref="B4:C4"/>
    <mergeCell ref="B5:C5"/>
    <mergeCell ref="B13:C13"/>
    <mergeCell ref="B17:C17"/>
    <mergeCell ref="B9:C9"/>
    <mergeCell ref="B11:C11"/>
    <mergeCell ref="B12:C12"/>
  </mergeCells>
  <pageMargins left="0.1388888888888889" right="0.1388888888888889" top="0.69444444444444442" bottom="0.20833333333333334" header="0.3" footer="0.3"/>
  <pageSetup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24"/>
  <sheetViews>
    <sheetView zoomScale="70" zoomScaleNormal="70" workbookViewId="0">
      <selection activeCell="I19" sqref="I19"/>
    </sheetView>
  </sheetViews>
  <sheetFormatPr baseColWidth="10" defaultColWidth="11.44140625" defaultRowHeight="15" x14ac:dyDescent="0.25"/>
  <cols>
    <col min="1" max="1" width="62.6640625" style="16" customWidth="1"/>
    <col min="2" max="2" width="6.109375" style="17" bestFit="1" customWidth="1"/>
    <col min="3" max="3" width="10" style="17" bestFit="1" customWidth="1"/>
    <col min="4" max="4" width="9.6640625" style="17" bestFit="1" customWidth="1"/>
    <col min="5" max="5" width="14.88671875" style="18" bestFit="1" customWidth="1"/>
    <col min="6" max="7" width="7.109375" style="18" bestFit="1" customWidth="1"/>
    <col min="8" max="8" width="58.6640625" style="19" customWidth="1"/>
    <col min="9" max="10" width="42.6640625" style="19" customWidth="1"/>
    <col min="11" max="11" width="21.33203125" style="19" bestFit="1" customWidth="1"/>
    <col min="12" max="12" width="24.6640625" style="19" bestFit="1" customWidth="1"/>
    <col min="13" max="13" width="17" style="19" bestFit="1" customWidth="1"/>
    <col min="14" max="14" width="20.109375" style="19" bestFit="1" customWidth="1"/>
    <col min="15" max="15" width="27.5546875" style="19" bestFit="1" customWidth="1"/>
    <col min="16" max="16" width="19.44140625" style="19" bestFit="1" customWidth="1"/>
    <col min="17" max="17" width="26.88671875" style="19" bestFit="1" customWidth="1"/>
    <col min="18" max="18" width="21.6640625" style="19" bestFit="1" customWidth="1"/>
    <col min="19" max="19" width="29" style="19" bestFit="1" customWidth="1"/>
    <col min="20" max="20" width="21.5546875" style="19" bestFit="1" customWidth="1"/>
    <col min="21" max="21" width="25.109375" style="19" bestFit="1" customWidth="1"/>
    <col min="22" max="22" width="28.109375" style="19" bestFit="1" customWidth="1"/>
    <col min="23" max="23" width="27.5546875" style="19" bestFit="1" customWidth="1"/>
    <col min="24" max="24" width="27.44140625" style="19" bestFit="1" customWidth="1"/>
    <col min="25" max="25" width="26.88671875" style="19" bestFit="1" customWidth="1"/>
    <col min="26" max="26" width="19.88671875" style="19" bestFit="1" customWidth="1"/>
    <col min="27" max="27" width="27.33203125" style="19" bestFit="1" customWidth="1"/>
    <col min="28" max="28" width="19.109375" style="19" bestFit="1" customWidth="1"/>
    <col min="29" max="29" width="26.5546875" style="19" bestFit="1" customWidth="1"/>
    <col min="30" max="30" width="17.6640625" style="19" bestFit="1" customWidth="1"/>
    <col min="31" max="31" width="21.5546875" style="19" bestFit="1" customWidth="1"/>
    <col min="32" max="32" width="22.5546875" style="19" bestFit="1" customWidth="1"/>
    <col min="33" max="33" width="23" style="19" bestFit="1" customWidth="1"/>
    <col min="34" max="34" width="21.5546875" style="19" bestFit="1" customWidth="1"/>
    <col min="35" max="35" width="25.109375" style="19" bestFit="1" customWidth="1"/>
    <col min="36" max="36" width="26.6640625" style="19" bestFit="1" customWidth="1"/>
    <col min="37" max="37" width="26.109375" style="19" bestFit="1" customWidth="1"/>
    <col min="38" max="38" width="12.5546875" style="19" bestFit="1" customWidth="1"/>
    <col min="39" max="39" width="24.5546875" style="19" bestFit="1" customWidth="1"/>
    <col min="40" max="40" width="20.6640625" style="19" bestFit="1" customWidth="1"/>
    <col min="41" max="41" width="16.109375" style="19" bestFit="1" customWidth="1"/>
    <col min="42" max="43" width="18.33203125" style="19" bestFit="1" customWidth="1"/>
    <col min="44" max="44" width="22.44140625" style="19" bestFit="1" customWidth="1"/>
    <col min="45" max="51" width="18.6640625" style="19" bestFit="1" customWidth="1"/>
    <col min="52" max="52" width="20.44140625" style="19" bestFit="1" customWidth="1"/>
    <col min="53" max="59" width="26.5546875" style="19" bestFit="1" customWidth="1"/>
    <col min="60" max="60" width="18.33203125" style="19" bestFit="1" customWidth="1"/>
    <col min="61" max="61" width="23.6640625" style="19" bestFit="1" customWidth="1"/>
    <col min="62" max="62" width="27" style="19" bestFit="1" customWidth="1"/>
    <col min="63" max="65" width="15.5546875" style="19" bestFit="1" customWidth="1"/>
    <col min="66" max="67" width="18.33203125" style="19" bestFit="1" customWidth="1"/>
    <col min="68" max="68" width="23.44140625" style="19" bestFit="1" customWidth="1"/>
    <col min="69" max="16384" width="11.44140625" style="19"/>
  </cols>
  <sheetData>
    <row r="1" spans="1:68" ht="21" thickBot="1" x14ac:dyDescent="0.4">
      <c r="A1" s="61" t="s">
        <v>73</v>
      </c>
      <c r="B1" s="62"/>
      <c r="C1" s="62"/>
      <c r="D1" s="62"/>
      <c r="E1" s="62"/>
      <c r="F1" s="62"/>
      <c r="G1" s="62"/>
      <c r="H1" s="62"/>
      <c r="I1" s="62"/>
      <c r="J1" s="63"/>
    </row>
    <row r="2" spans="1:68" x14ac:dyDescent="0.25">
      <c r="A2" s="64" t="s">
        <v>27</v>
      </c>
      <c r="B2" s="66" t="s">
        <v>28</v>
      </c>
      <c r="C2" s="66"/>
      <c r="D2" s="66"/>
      <c r="E2" s="66"/>
      <c r="F2" s="66"/>
      <c r="G2" s="66"/>
      <c r="H2" s="66"/>
      <c r="I2" s="66"/>
      <c r="J2" s="67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</row>
    <row r="3" spans="1:68" x14ac:dyDescent="0.25">
      <c r="A3" s="65"/>
      <c r="B3" s="68" t="s">
        <v>4</v>
      </c>
      <c r="C3" s="68"/>
      <c r="D3" s="68"/>
      <c r="E3" s="69" t="s">
        <v>2</v>
      </c>
      <c r="F3" s="70" t="s">
        <v>29</v>
      </c>
      <c r="G3" s="70"/>
      <c r="H3" s="69" t="s">
        <v>30</v>
      </c>
      <c r="I3" s="69" t="s">
        <v>31</v>
      </c>
      <c r="J3" s="71" t="s">
        <v>32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</row>
    <row r="4" spans="1:68" x14ac:dyDescent="0.25">
      <c r="A4" s="65"/>
      <c r="B4" s="41" t="s">
        <v>33</v>
      </c>
      <c r="C4" s="41" t="s">
        <v>34</v>
      </c>
      <c r="D4" s="41" t="s">
        <v>35</v>
      </c>
      <c r="E4" s="69"/>
      <c r="F4" s="42" t="s">
        <v>18</v>
      </c>
      <c r="G4" s="42" t="s">
        <v>26</v>
      </c>
      <c r="H4" s="69"/>
      <c r="I4" s="69"/>
      <c r="J4" s="7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</row>
    <row r="5" spans="1:68" x14ac:dyDescent="0.25">
      <c r="A5" s="50" t="s">
        <v>45</v>
      </c>
      <c r="B5" s="49" t="s">
        <v>40</v>
      </c>
      <c r="C5" s="21">
        <f>Respuesta!F7</f>
        <v>19</v>
      </c>
      <c r="D5" s="21">
        <f>C5</f>
        <v>19</v>
      </c>
      <c r="E5" s="22" t="s">
        <v>37</v>
      </c>
      <c r="F5" s="22" t="s">
        <v>38</v>
      </c>
      <c r="G5" s="22" t="s">
        <v>39</v>
      </c>
      <c r="H5" s="12" t="s">
        <v>47</v>
      </c>
      <c r="I5" s="43"/>
      <c r="J5" s="45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</row>
    <row r="6" spans="1:68" x14ac:dyDescent="0.25">
      <c r="A6" s="50" t="s">
        <v>46</v>
      </c>
      <c r="B6" s="49" t="s">
        <v>40</v>
      </c>
      <c r="C6" s="21">
        <f>Respuesta!F8</f>
        <v>6</v>
      </c>
      <c r="D6" s="21">
        <f t="shared" ref="D6:D22" si="0">C6</f>
        <v>6</v>
      </c>
      <c r="E6" s="22" t="s">
        <v>37</v>
      </c>
      <c r="F6" s="22" t="s">
        <v>38</v>
      </c>
      <c r="G6" s="22" t="s">
        <v>39</v>
      </c>
      <c r="H6" s="6" t="s">
        <v>75</v>
      </c>
      <c r="I6" s="43" t="s">
        <v>74</v>
      </c>
      <c r="J6" s="45" t="s">
        <v>74</v>
      </c>
    </row>
    <row r="7" spans="1:68" x14ac:dyDescent="0.25">
      <c r="A7" s="50" t="s">
        <v>64</v>
      </c>
      <c r="B7" s="49" t="s">
        <v>36</v>
      </c>
      <c r="C7" s="21">
        <f>Respuesta!F9</f>
        <v>12</v>
      </c>
      <c r="D7" s="21">
        <f t="shared" si="0"/>
        <v>12</v>
      </c>
      <c r="E7" s="22" t="s">
        <v>37</v>
      </c>
      <c r="F7" s="22" t="s">
        <v>38</v>
      </c>
      <c r="G7" s="22" t="s">
        <v>39</v>
      </c>
      <c r="H7" s="6" t="s">
        <v>76</v>
      </c>
      <c r="I7" s="43" t="s">
        <v>122</v>
      </c>
      <c r="J7" s="45" t="s">
        <v>122</v>
      </c>
    </row>
    <row r="8" spans="1:68" x14ac:dyDescent="0.25">
      <c r="A8" s="50" t="s">
        <v>48</v>
      </c>
      <c r="B8" s="49" t="s">
        <v>36</v>
      </c>
      <c r="C8" s="21">
        <f>Respuesta!F10</f>
        <v>6</v>
      </c>
      <c r="D8" s="21">
        <f t="shared" si="0"/>
        <v>6</v>
      </c>
      <c r="E8" s="22" t="s">
        <v>37</v>
      </c>
      <c r="F8" s="22" t="s">
        <v>38</v>
      </c>
      <c r="G8" s="22" t="s">
        <v>39</v>
      </c>
      <c r="H8" s="6" t="s">
        <v>77</v>
      </c>
      <c r="I8" s="43" t="s">
        <v>123</v>
      </c>
      <c r="J8" s="45" t="s">
        <v>123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</row>
    <row r="9" spans="1:68" x14ac:dyDescent="0.25">
      <c r="A9" s="50" t="s">
        <v>56</v>
      </c>
      <c r="B9" s="49" t="s">
        <v>36</v>
      </c>
      <c r="C9" s="21">
        <f>Respuesta!F11</f>
        <v>6</v>
      </c>
      <c r="D9" s="21">
        <f t="shared" si="0"/>
        <v>6</v>
      </c>
      <c r="E9" s="22" t="s">
        <v>37</v>
      </c>
      <c r="F9" s="22" t="s">
        <v>38</v>
      </c>
      <c r="G9" s="22" t="s">
        <v>39</v>
      </c>
      <c r="H9" s="6" t="s">
        <v>60</v>
      </c>
      <c r="I9" s="43" t="s">
        <v>124</v>
      </c>
      <c r="J9" s="45" t="s">
        <v>124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</row>
    <row r="10" spans="1:68" x14ac:dyDescent="0.25">
      <c r="A10" s="50" t="s">
        <v>57</v>
      </c>
      <c r="B10" s="49" t="s">
        <v>36</v>
      </c>
      <c r="C10" s="21">
        <f>Respuesta!F12</f>
        <v>4</v>
      </c>
      <c r="D10" s="21">
        <f t="shared" si="0"/>
        <v>4</v>
      </c>
      <c r="E10" s="22" t="s">
        <v>37</v>
      </c>
      <c r="F10" s="22" t="s">
        <v>38</v>
      </c>
      <c r="G10" s="22" t="s">
        <v>39</v>
      </c>
      <c r="H10" s="6" t="s">
        <v>61</v>
      </c>
      <c r="I10" s="43" t="s">
        <v>125</v>
      </c>
      <c r="J10" s="45" t="s">
        <v>125</v>
      </c>
    </row>
    <row r="11" spans="1:68" x14ac:dyDescent="0.25">
      <c r="A11" s="50" t="s">
        <v>65</v>
      </c>
      <c r="B11" s="49" t="s">
        <v>36</v>
      </c>
      <c r="C11" s="21">
        <f>Respuesta!F13</f>
        <v>4</v>
      </c>
      <c r="D11" s="21">
        <f t="shared" si="0"/>
        <v>4</v>
      </c>
      <c r="E11" s="22" t="s">
        <v>37</v>
      </c>
      <c r="F11" s="22" t="s">
        <v>38</v>
      </c>
      <c r="G11" s="22" t="s">
        <v>39</v>
      </c>
      <c r="H11" s="6" t="s">
        <v>78</v>
      </c>
      <c r="I11" s="43" t="s">
        <v>126</v>
      </c>
      <c r="J11" s="45" t="s">
        <v>126</v>
      </c>
    </row>
    <row r="12" spans="1:68" x14ac:dyDescent="0.25">
      <c r="A12" s="50" t="s">
        <v>58</v>
      </c>
      <c r="B12" s="49" t="s">
        <v>40</v>
      </c>
      <c r="C12" s="21">
        <f>Respuesta!F14</f>
        <v>4</v>
      </c>
      <c r="D12" s="21">
        <f t="shared" si="0"/>
        <v>4</v>
      </c>
      <c r="E12" s="22" t="s">
        <v>37</v>
      </c>
      <c r="F12" s="22" t="s">
        <v>38</v>
      </c>
      <c r="G12" s="22" t="s">
        <v>39</v>
      </c>
      <c r="H12" s="6" t="s">
        <v>63</v>
      </c>
      <c r="I12" s="43" t="s">
        <v>127</v>
      </c>
      <c r="J12" s="45" t="s">
        <v>127</v>
      </c>
    </row>
    <row r="13" spans="1:68" x14ac:dyDescent="0.25">
      <c r="A13" s="50" t="s">
        <v>51</v>
      </c>
      <c r="B13" s="49" t="s">
        <v>40</v>
      </c>
      <c r="C13" s="21">
        <f>Respuesta!F15</f>
        <v>3</v>
      </c>
      <c r="D13" s="21">
        <f t="shared" si="0"/>
        <v>3</v>
      </c>
      <c r="E13" s="22" t="s">
        <v>37</v>
      </c>
      <c r="F13" s="22" t="s">
        <v>38</v>
      </c>
      <c r="G13" s="22" t="s">
        <v>39</v>
      </c>
      <c r="H13" s="6" t="s">
        <v>86</v>
      </c>
      <c r="I13" s="43" t="s">
        <v>79</v>
      </c>
      <c r="J13" s="45" t="s">
        <v>79</v>
      </c>
    </row>
    <row r="14" spans="1:68" x14ac:dyDescent="0.25">
      <c r="A14" s="50" t="s">
        <v>66</v>
      </c>
      <c r="B14" s="49" t="s">
        <v>40</v>
      </c>
      <c r="C14" s="21">
        <f>Respuesta!F16</f>
        <v>3</v>
      </c>
      <c r="D14" s="21">
        <f t="shared" si="0"/>
        <v>3</v>
      </c>
      <c r="E14" s="22" t="s">
        <v>37</v>
      </c>
      <c r="F14" s="22" t="s">
        <v>38</v>
      </c>
      <c r="G14" s="22" t="s">
        <v>39</v>
      </c>
      <c r="H14" s="6" t="s">
        <v>87</v>
      </c>
      <c r="I14" s="43" t="s">
        <v>80</v>
      </c>
      <c r="J14" s="45" t="s">
        <v>80</v>
      </c>
    </row>
    <row r="15" spans="1:68" x14ac:dyDescent="0.25">
      <c r="A15" s="50" t="s">
        <v>135</v>
      </c>
      <c r="B15" s="49" t="s">
        <v>40</v>
      </c>
      <c r="C15" s="21">
        <f>Respuesta!F17</f>
        <v>3</v>
      </c>
      <c r="D15" s="21">
        <f t="shared" ref="D15" si="1">C15</f>
        <v>3</v>
      </c>
      <c r="E15" s="22" t="s">
        <v>37</v>
      </c>
      <c r="F15" s="22" t="s">
        <v>38</v>
      </c>
      <c r="G15" s="22" t="s">
        <v>39</v>
      </c>
      <c r="H15" s="6" t="s">
        <v>129</v>
      </c>
      <c r="I15" s="43" t="s">
        <v>130</v>
      </c>
      <c r="J15" s="45" t="s">
        <v>130</v>
      </c>
    </row>
    <row r="16" spans="1:68" ht="30" x14ac:dyDescent="0.25">
      <c r="A16" s="51" t="s">
        <v>53</v>
      </c>
      <c r="B16" s="49" t="s">
        <v>36</v>
      </c>
      <c r="C16" s="21">
        <f>Respuesta!F18</f>
        <v>2</v>
      </c>
      <c r="D16" s="21">
        <f t="shared" si="0"/>
        <v>2</v>
      </c>
      <c r="E16" s="22" t="s">
        <v>55</v>
      </c>
      <c r="F16" s="22" t="s">
        <v>38</v>
      </c>
      <c r="G16" s="22" t="s">
        <v>39</v>
      </c>
      <c r="H16" s="10" t="s">
        <v>43</v>
      </c>
      <c r="I16" s="44" t="s">
        <v>41</v>
      </c>
      <c r="J16" s="46" t="s">
        <v>41</v>
      </c>
    </row>
    <row r="17" spans="1:10" x14ac:dyDescent="0.25">
      <c r="A17" s="50" t="s">
        <v>50</v>
      </c>
      <c r="B17" s="49" t="s">
        <v>36</v>
      </c>
      <c r="C17" s="21">
        <f>Respuesta!F19</f>
        <v>8</v>
      </c>
      <c r="D17" s="21">
        <f t="shared" si="0"/>
        <v>8</v>
      </c>
      <c r="E17" s="22" t="s">
        <v>55</v>
      </c>
      <c r="F17" s="22" t="s">
        <v>38</v>
      </c>
      <c r="G17" s="22" t="s">
        <v>39</v>
      </c>
      <c r="H17" s="6" t="s">
        <v>42</v>
      </c>
      <c r="I17" s="43" t="s">
        <v>131</v>
      </c>
      <c r="J17" s="45" t="s">
        <v>131</v>
      </c>
    </row>
    <row r="18" spans="1:10" x14ac:dyDescent="0.25">
      <c r="A18" s="50" t="s">
        <v>59</v>
      </c>
      <c r="B18" s="49" t="s">
        <v>36</v>
      </c>
      <c r="C18" s="21">
        <f>Respuesta!F20</f>
        <v>15</v>
      </c>
      <c r="D18" s="21">
        <f t="shared" si="0"/>
        <v>15</v>
      </c>
      <c r="E18" s="22" t="s">
        <v>55</v>
      </c>
      <c r="F18" s="22" t="s">
        <v>38</v>
      </c>
      <c r="G18" s="22" t="s">
        <v>39</v>
      </c>
      <c r="H18" s="6" t="s">
        <v>62</v>
      </c>
      <c r="I18" s="43" t="s">
        <v>81</v>
      </c>
      <c r="J18" s="45" t="s">
        <v>81</v>
      </c>
    </row>
    <row r="19" spans="1:10" x14ac:dyDescent="0.25">
      <c r="A19" s="50" t="s">
        <v>67</v>
      </c>
      <c r="B19" s="49" t="s">
        <v>36</v>
      </c>
      <c r="C19" s="21">
        <f>Respuesta!F21</f>
        <v>255</v>
      </c>
      <c r="D19" s="21">
        <f t="shared" si="0"/>
        <v>255</v>
      </c>
      <c r="E19" s="22" t="s">
        <v>55</v>
      </c>
      <c r="F19" s="22" t="s">
        <v>38</v>
      </c>
      <c r="G19" s="22" t="s">
        <v>39</v>
      </c>
      <c r="H19" s="10" t="s">
        <v>112</v>
      </c>
      <c r="I19" s="43" t="s">
        <v>82</v>
      </c>
      <c r="J19" s="45" t="s">
        <v>82</v>
      </c>
    </row>
    <row r="20" spans="1:10" ht="30" x14ac:dyDescent="0.25">
      <c r="A20" s="51" t="s">
        <v>52</v>
      </c>
      <c r="B20" s="49" t="s">
        <v>36</v>
      </c>
      <c r="C20" s="21">
        <f>Respuesta!F22</f>
        <v>255</v>
      </c>
      <c r="D20" s="21">
        <f t="shared" si="0"/>
        <v>255</v>
      </c>
      <c r="E20" s="22" t="s">
        <v>55</v>
      </c>
      <c r="F20" s="22" t="s">
        <v>38</v>
      </c>
      <c r="G20" s="22" t="s">
        <v>39</v>
      </c>
      <c r="H20" s="10" t="s">
        <v>54</v>
      </c>
      <c r="I20" s="44" t="s">
        <v>121</v>
      </c>
      <c r="J20" s="46" t="s">
        <v>121</v>
      </c>
    </row>
    <row r="21" spans="1:10" x14ac:dyDescent="0.25">
      <c r="A21" s="50" t="s">
        <v>68</v>
      </c>
      <c r="B21" s="49" t="s">
        <v>36</v>
      </c>
      <c r="C21" s="21">
        <f>Respuesta!F23</f>
        <v>17</v>
      </c>
      <c r="D21" s="21">
        <f t="shared" si="0"/>
        <v>17</v>
      </c>
      <c r="E21" s="22" t="s">
        <v>55</v>
      </c>
      <c r="F21" s="22" t="s">
        <v>38</v>
      </c>
      <c r="G21" s="22" t="s">
        <v>39</v>
      </c>
      <c r="H21" s="10" t="s">
        <v>85</v>
      </c>
      <c r="I21" s="44" t="s">
        <v>83</v>
      </c>
      <c r="J21" s="46" t="s">
        <v>83</v>
      </c>
    </row>
    <row r="22" spans="1:10" x14ac:dyDescent="0.25">
      <c r="A22" s="50" t="s">
        <v>69</v>
      </c>
      <c r="B22" s="49" t="s">
        <v>36</v>
      </c>
      <c r="C22" s="21">
        <f>Respuesta!F24</f>
        <v>17</v>
      </c>
      <c r="D22" s="21">
        <f t="shared" si="0"/>
        <v>17</v>
      </c>
      <c r="E22" s="22" t="s">
        <v>55</v>
      </c>
      <c r="F22" s="22" t="s">
        <v>38</v>
      </c>
      <c r="G22" s="22" t="s">
        <v>39</v>
      </c>
      <c r="H22" s="10" t="s">
        <v>111</v>
      </c>
      <c r="I22" s="44" t="s">
        <v>84</v>
      </c>
      <c r="J22" s="46" t="s">
        <v>84</v>
      </c>
    </row>
    <row r="23" spans="1:10" ht="45" x14ac:dyDescent="0.25">
      <c r="A23" s="50" t="s">
        <v>70</v>
      </c>
      <c r="B23" s="49" t="s">
        <v>36</v>
      </c>
      <c r="C23" s="21">
        <f>Respuesta!F25</f>
        <v>17</v>
      </c>
      <c r="D23" s="21">
        <f t="shared" ref="D23:D24" si="2">C23</f>
        <v>17</v>
      </c>
      <c r="E23" s="22" t="s">
        <v>55</v>
      </c>
      <c r="F23" s="22" t="s">
        <v>38</v>
      </c>
      <c r="G23" s="22" t="s">
        <v>39</v>
      </c>
      <c r="H23" s="10" t="s">
        <v>88</v>
      </c>
      <c r="I23" s="44" t="s">
        <v>132</v>
      </c>
      <c r="J23" s="46" t="s">
        <v>132</v>
      </c>
    </row>
    <row r="24" spans="1:10" ht="30.6" thickBot="1" x14ac:dyDescent="0.3">
      <c r="A24" s="52" t="s">
        <v>71</v>
      </c>
      <c r="B24" s="53" t="s">
        <v>36</v>
      </c>
      <c r="C24" s="23">
        <f>Respuesta!F26</f>
        <v>255</v>
      </c>
      <c r="D24" s="23">
        <f t="shared" si="2"/>
        <v>255</v>
      </c>
      <c r="E24" s="24" t="s">
        <v>55</v>
      </c>
      <c r="F24" s="24" t="s">
        <v>38</v>
      </c>
      <c r="G24" s="24" t="s">
        <v>39</v>
      </c>
      <c r="H24" s="27" t="s">
        <v>113</v>
      </c>
      <c r="I24" s="47" t="s">
        <v>133</v>
      </c>
      <c r="J24" s="48" t="s">
        <v>133</v>
      </c>
    </row>
  </sheetData>
  <mergeCells count="9">
    <mergeCell ref="A1:J1"/>
    <mergeCell ref="A2:A4"/>
    <mergeCell ref="B2:J2"/>
    <mergeCell ref="B3:D3"/>
    <mergeCell ref="E3:E4"/>
    <mergeCell ref="F3:G3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3" sqref="B23"/>
    </sheetView>
  </sheetViews>
  <sheetFormatPr baseColWidth="10" defaultRowHeight="14.4" x14ac:dyDescent="0.3"/>
  <cols>
    <col min="1" max="1" width="27.109375" bestFit="1" customWidth="1"/>
    <col min="2" max="2" width="41.88671875" bestFit="1" customWidth="1"/>
    <col min="3" max="3" width="21.33203125" bestFit="1" customWidth="1"/>
    <col min="4" max="4" width="52.33203125" bestFit="1" customWidth="1"/>
  </cols>
  <sheetData>
    <row r="1" spans="1:4" x14ac:dyDescent="0.3">
      <c r="A1" s="31" t="s">
        <v>90</v>
      </c>
      <c r="B1" s="32" t="s">
        <v>89</v>
      </c>
      <c r="C1" s="31" t="s">
        <v>102</v>
      </c>
      <c r="D1" s="31" t="s">
        <v>103</v>
      </c>
    </row>
    <row r="2" spans="1:4" x14ac:dyDescent="0.3">
      <c r="A2" s="37" t="s">
        <v>91</v>
      </c>
      <c r="B2" s="34" t="str">
        <f>MID(B1,1,1)</f>
        <v>3</v>
      </c>
      <c r="C2" s="33"/>
      <c r="D2" s="35" t="s">
        <v>92</v>
      </c>
    </row>
    <row r="3" spans="1:4" x14ac:dyDescent="0.3">
      <c r="A3" s="38" t="s">
        <v>105</v>
      </c>
      <c r="B3" s="34" t="str">
        <f>MID(B1,2,1)</f>
        <v>1</v>
      </c>
      <c r="C3" s="33"/>
      <c r="D3" s="35" t="s">
        <v>93</v>
      </c>
    </row>
    <row r="4" spans="1:4" x14ac:dyDescent="0.3">
      <c r="A4" s="37" t="s">
        <v>101</v>
      </c>
      <c r="B4" s="34" t="str">
        <f>MID(B1,3,12)</f>
        <v>000000000120</v>
      </c>
      <c r="C4" s="33" t="s">
        <v>108</v>
      </c>
      <c r="D4" s="35" t="s">
        <v>94</v>
      </c>
    </row>
    <row r="5" spans="1:4" x14ac:dyDescent="0.3">
      <c r="A5" s="37"/>
      <c r="B5" s="34"/>
      <c r="C5" s="33"/>
      <c r="D5" s="35" t="s">
        <v>95</v>
      </c>
    </row>
    <row r="6" spans="1:4" x14ac:dyDescent="0.3">
      <c r="A6" s="38" t="s">
        <v>107</v>
      </c>
      <c r="B6" s="34" t="str">
        <f>MID(B1,15,1)</f>
        <v>2</v>
      </c>
      <c r="C6" s="33"/>
      <c r="D6" s="35" t="s">
        <v>96</v>
      </c>
    </row>
    <row r="7" spans="1:4" x14ac:dyDescent="0.3">
      <c r="A7" s="37" t="s">
        <v>101</v>
      </c>
      <c r="B7" s="34" t="str">
        <f>MID(B1,16,12)</f>
        <v>000000000100</v>
      </c>
      <c r="C7" s="33" t="s">
        <v>109</v>
      </c>
      <c r="D7" s="35" t="s">
        <v>97</v>
      </c>
    </row>
    <row r="8" spans="1:4" x14ac:dyDescent="0.3">
      <c r="A8" s="37"/>
      <c r="B8" s="34" t="str">
        <f>MID(B5,3,12)</f>
        <v/>
      </c>
      <c r="C8" s="33"/>
      <c r="D8" s="35" t="s">
        <v>98</v>
      </c>
    </row>
    <row r="9" spans="1:4" x14ac:dyDescent="0.3">
      <c r="A9" s="38" t="s">
        <v>106</v>
      </c>
      <c r="B9" s="34" t="str">
        <f>MID(B1,28,1)</f>
        <v>3</v>
      </c>
      <c r="C9" s="33"/>
      <c r="D9" s="35" t="s">
        <v>99</v>
      </c>
    </row>
    <row r="10" spans="1:4" x14ac:dyDescent="0.3">
      <c r="A10" s="37" t="s">
        <v>101</v>
      </c>
      <c r="B10" s="34" t="str">
        <f>MID(B1,29,12)</f>
        <v>000000000000</v>
      </c>
      <c r="C10" s="33" t="s">
        <v>110</v>
      </c>
      <c r="D10" s="35" t="s">
        <v>100</v>
      </c>
    </row>
    <row r="11" spans="1:4" ht="57.6" x14ac:dyDescent="0.3">
      <c r="B11" t="str">
        <f>MID(B9,2,1)</f>
        <v/>
      </c>
      <c r="C11" s="36" t="s">
        <v>104</v>
      </c>
    </row>
    <row r="12" spans="1:4" x14ac:dyDescent="0.3">
      <c r="B12" t="str">
        <f>MID(B9,3,12)</f>
        <v/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9" sqref="C19"/>
    </sheetView>
  </sheetViews>
  <sheetFormatPr baseColWidth="10" defaultRowHeight="14.4" x14ac:dyDescent="0.3"/>
  <cols>
    <col min="1" max="1" width="27.33203125" bestFit="1" customWidth="1"/>
    <col min="2" max="2" width="11.88671875" bestFit="1" customWidth="1"/>
  </cols>
  <sheetData>
    <row r="1" spans="1:2" x14ac:dyDescent="0.3">
      <c r="A1" s="31" t="s">
        <v>90</v>
      </c>
      <c r="B1" s="32" t="s">
        <v>82</v>
      </c>
    </row>
    <row r="2" spans="1:2" x14ac:dyDescent="0.3">
      <c r="A2" s="37" t="s">
        <v>114</v>
      </c>
      <c r="B2" s="33" t="str">
        <f>MID(B1,1,1)</f>
        <v>9</v>
      </c>
    </row>
    <row r="3" spans="1:2" x14ac:dyDescent="0.3">
      <c r="A3" s="39" t="s">
        <v>115</v>
      </c>
      <c r="B3" s="33" t="str">
        <f>MID(B1,2,3)</f>
        <v>506</v>
      </c>
    </row>
    <row r="4" spans="1:2" x14ac:dyDescent="0.3">
      <c r="A4" s="37" t="s">
        <v>116</v>
      </c>
      <c r="B4" s="33" t="str">
        <f>MID(B1,5,6)</f>
        <v>ECUCTA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4" sqref="E24"/>
    </sheetView>
  </sheetViews>
  <sheetFormatPr baseColWidth="10" defaultRowHeight="14.4" x14ac:dyDescent="0.3"/>
  <cols>
    <col min="1" max="1" width="18.109375" bestFit="1" customWidth="1"/>
    <col min="2" max="2" width="13" bestFit="1" customWidth="1"/>
  </cols>
  <sheetData>
    <row r="1" spans="1:2" x14ac:dyDescent="0.3">
      <c r="A1" s="31" t="s">
        <v>90</v>
      </c>
      <c r="B1" s="32" t="s">
        <v>83</v>
      </c>
    </row>
    <row r="2" spans="1:2" x14ac:dyDescent="0.3">
      <c r="A2" s="37" t="s">
        <v>120</v>
      </c>
      <c r="B2" s="33" t="str">
        <f>MID(B1,1,6)</f>
        <v>005006</v>
      </c>
    </row>
    <row r="3" spans="1:2" x14ac:dyDescent="0.3">
      <c r="A3" s="39" t="s">
        <v>117</v>
      </c>
      <c r="B3" s="33" t="str">
        <f>MID(B1,7,2)</f>
        <v>01</v>
      </c>
    </row>
    <row r="4" spans="1:2" x14ac:dyDescent="0.3">
      <c r="A4" s="37" t="s">
        <v>118</v>
      </c>
      <c r="B4" s="33" t="str">
        <f>MID(B1,9,2)</f>
        <v>03</v>
      </c>
    </row>
    <row r="5" spans="1:2" x14ac:dyDescent="0.3">
      <c r="A5" s="40" t="s">
        <v>119</v>
      </c>
      <c r="B5" s="33" t="str">
        <f>MID(B1,11,2)</f>
        <v>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Requerimiento</vt:lpstr>
      <vt:lpstr>Respuesta</vt:lpstr>
      <vt:lpstr>Consumos 003000</vt:lpstr>
      <vt:lpstr>C120 Soporte</vt:lpstr>
      <vt:lpstr>C048 Soporte</vt:lpstr>
      <vt:lpstr>C112 Soporte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Iván Lizano Valero</dc:creator>
  <cp:lastModifiedBy>Walter Hernandez</cp:lastModifiedBy>
  <dcterms:created xsi:type="dcterms:W3CDTF">2019-09-25T18:30:38Z</dcterms:created>
  <dcterms:modified xsi:type="dcterms:W3CDTF">2020-11-04T17:08:38Z</dcterms:modified>
</cp:coreProperties>
</file>