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nei\Desktop\"/>
    </mc:Choice>
  </mc:AlternateContent>
  <xr:revisionPtr revIDLastSave="0" documentId="13_ncr:1_{F588076A-7CB5-4AF5-BE6D-AC630CC4FF20}" xr6:coauthVersionLast="47" xr6:coauthVersionMax="47" xr10:uidLastSave="{00000000-0000-0000-0000-000000000000}"/>
  <bookViews>
    <workbookView xWindow="-110" yWindow="-110" windowWidth="19420" windowHeight="11020" tabRatio="500" xr2:uid="{00000000-000D-0000-FFFF-FFFF00000000}"/>
  </bookViews>
  <sheets>
    <sheet name="Donnéesbrutes Ct qPCRnifH" sheetId="1" r:id="rId1"/>
    <sheet name="gamme sdt1" sheetId="3" r:id="rId2"/>
    <sheet name=" gamme SDT 2 " sheetId="4" r:id="rId3"/>
    <sheet name="valeurs gamme 1" sheetId="2" r:id="rId4"/>
    <sheet name="nombre de copie moyen par plant" sheetId="7" r:id="rId5"/>
    <sheet name="valeurs gamme 2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9" i="3"/>
  <c r="B17" i="3"/>
  <c r="B16" i="3"/>
  <c r="F25" i="7"/>
  <c r="F26" i="7"/>
  <c r="H25" i="7" s="1"/>
  <c r="H22" i="7"/>
  <c r="F23" i="7"/>
  <c r="F22" i="7"/>
  <c r="G49" i="2"/>
  <c r="G48" i="2"/>
  <c r="F48" i="2" s="1"/>
  <c r="G47" i="2"/>
  <c r="F47" i="2" s="1"/>
  <c r="G46" i="2"/>
  <c r="G45" i="2"/>
  <c r="G44" i="2"/>
  <c r="F49" i="2"/>
  <c r="F46" i="2"/>
  <c r="F45" i="2"/>
  <c r="F44" i="2"/>
  <c r="I18" i="2"/>
  <c r="I27" i="2"/>
  <c r="I30" i="2"/>
  <c r="I39" i="2"/>
  <c r="I42" i="2"/>
  <c r="D21" i="2"/>
  <c r="G49" i="5"/>
  <c r="G48" i="5"/>
  <c r="G47" i="5"/>
  <c r="H49" i="5" s="1"/>
  <c r="G46" i="5"/>
  <c r="F46" i="5" s="1"/>
  <c r="G45" i="5"/>
  <c r="H46" i="5" s="1"/>
  <c r="G44" i="5"/>
  <c r="G37" i="5"/>
  <c r="G36" i="5"/>
  <c r="G35" i="5"/>
  <c r="H37" i="5" s="1"/>
  <c r="G34" i="5"/>
  <c r="G33" i="5"/>
  <c r="G32" i="5"/>
  <c r="G23" i="5"/>
  <c r="F23" i="5" s="1"/>
  <c r="G24" i="5"/>
  <c r="G25" i="5"/>
  <c r="F25" i="5" s="1"/>
  <c r="G22" i="5"/>
  <c r="G21" i="5"/>
  <c r="F21" i="5" s="1"/>
  <c r="G20" i="5"/>
  <c r="F37" i="5"/>
  <c r="F36" i="5"/>
  <c r="F35" i="5"/>
  <c r="F34" i="5"/>
  <c r="F33" i="5"/>
  <c r="F32" i="5"/>
  <c r="F24" i="5"/>
  <c r="F22" i="5"/>
  <c r="F20" i="5"/>
  <c r="G5" i="5"/>
  <c r="G6" i="5"/>
  <c r="G7" i="5"/>
  <c r="G8" i="5"/>
  <c r="G9" i="5"/>
  <c r="G10" i="5"/>
  <c r="G11" i="5"/>
  <c r="G12" i="5"/>
  <c r="F12" i="5" s="1"/>
  <c r="G13" i="5"/>
  <c r="G14" i="5"/>
  <c r="F14" i="5" s="1"/>
  <c r="G15" i="5"/>
  <c r="G3" i="5"/>
  <c r="G4" i="5"/>
  <c r="G2" i="5"/>
  <c r="F2" i="5" s="1"/>
  <c r="F4" i="5"/>
  <c r="F3" i="5"/>
  <c r="F48" i="5"/>
  <c r="F49" i="5"/>
  <c r="E48" i="5"/>
  <c r="D48" i="5"/>
  <c r="F47" i="5"/>
  <c r="E45" i="5"/>
  <c r="D45" i="5"/>
  <c r="F44" i="5"/>
  <c r="H43" i="5"/>
  <c r="H40" i="5"/>
  <c r="E36" i="5"/>
  <c r="D36" i="5"/>
  <c r="H34" i="5"/>
  <c r="E33" i="5"/>
  <c r="D33" i="5"/>
  <c r="H31" i="5"/>
  <c r="H28" i="5"/>
  <c r="E24" i="5"/>
  <c r="D24" i="5"/>
  <c r="H22" i="5"/>
  <c r="E21" i="5"/>
  <c r="D21" i="5"/>
  <c r="H19" i="5"/>
  <c r="F15" i="5"/>
  <c r="E15" i="5"/>
  <c r="D15" i="5"/>
  <c r="F13" i="5"/>
  <c r="E12" i="5"/>
  <c r="D12" i="5"/>
  <c r="F10" i="5"/>
  <c r="F9" i="5"/>
  <c r="E9" i="5"/>
  <c r="D9" i="5"/>
  <c r="F7" i="5"/>
  <c r="F6" i="5"/>
  <c r="E6" i="5"/>
  <c r="D6" i="5"/>
  <c r="H7" i="5"/>
  <c r="E3" i="5"/>
  <c r="D3" i="5"/>
  <c r="F16" i="2"/>
  <c r="H46" i="2"/>
  <c r="H49" i="2"/>
  <c r="D28" i="4"/>
  <c r="D16" i="4"/>
  <c r="P30" i="4"/>
  <c r="C11" i="4"/>
  <c r="C10" i="4"/>
  <c r="C9" i="4"/>
  <c r="C8" i="4"/>
  <c r="C7" i="4"/>
  <c r="D30" i="3"/>
  <c r="H10" i="5" l="1"/>
  <c r="H13" i="5"/>
  <c r="H25" i="5"/>
  <c r="F45" i="5"/>
  <c r="I48" i="2"/>
  <c r="I45" i="2"/>
  <c r="F8" i="5"/>
  <c r="H4" i="5"/>
  <c r="F5" i="5"/>
  <c r="F11" i="5"/>
  <c r="G2" i="2"/>
  <c r="F2" i="2" l="1"/>
  <c r="G37" i="2"/>
  <c r="F37" i="2" s="1"/>
  <c r="G36" i="2"/>
  <c r="F36" i="2" s="1"/>
  <c r="G35" i="2"/>
  <c r="G34" i="2"/>
  <c r="F34" i="2" s="1"/>
  <c r="G33" i="2"/>
  <c r="F33" i="2" s="1"/>
  <c r="G32" i="2"/>
  <c r="G14" i="2"/>
  <c r="G15" i="2"/>
  <c r="F15" i="2" s="1"/>
  <c r="G20" i="2"/>
  <c r="G21" i="2"/>
  <c r="F21" i="2" s="1"/>
  <c r="G22" i="2"/>
  <c r="F22" i="2" s="1"/>
  <c r="G23" i="2"/>
  <c r="G24" i="2"/>
  <c r="F24" i="2" s="1"/>
  <c r="G25" i="2"/>
  <c r="F25" i="2" s="1"/>
  <c r="G3" i="2"/>
  <c r="F3" i="2" s="1"/>
  <c r="G4" i="2"/>
  <c r="F4" i="2" s="1"/>
  <c r="G5" i="2"/>
  <c r="G6" i="2"/>
  <c r="F6" i="2" s="1"/>
  <c r="G7" i="2"/>
  <c r="F7" i="2" s="1"/>
  <c r="G8" i="2"/>
  <c r="G9" i="2"/>
  <c r="F9" i="2" s="1"/>
  <c r="G10" i="2"/>
  <c r="F10" i="2" s="1"/>
  <c r="G11" i="2"/>
  <c r="G12" i="2"/>
  <c r="F12" i="2" s="1"/>
  <c r="G13" i="2"/>
  <c r="F13" i="2" s="1"/>
  <c r="E48" i="2"/>
  <c r="D48" i="2"/>
  <c r="E45" i="2"/>
  <c r="D45" i="2"/>
  <c r="E36" i="2"/>
  <c r="D36" i="2"/>
  <c r="E33" i="2"/>
  <c r="D33" i="2"/>
  <c r="E24" i="2"/>
  <c r="D24" i="2"/>
  <c r="E21" i="2"/>
  <c r="E15" i="2"/>
  <c r="D15" i="2"/>
  <c r="E12" i="2"/>
  <c r="D12" i="2"/>
  <c r="E9" i="2"/>
  <c r="D9" i="2"/>
  <c r="E6" i="2"/>
  <c r="D6" i="2"/>
  <c r="E3" i="2"/>
  <c r="D3" i="2"/>
  <c r="C8" i="3"/>
  <c r="C9" i="3"/>
  <c r="C11" i="3"/>
  <c r="C7" i="3"/>
  <c r="T30" i="3"/>
  <c r="I3" i="2" l="1"/>
  <c r="F5" i="2"/>
  <c r="I6" i="2" s="1"/>
  <c r="H7" i="2"/>
  <c r="F20" i="2"/>
  <c r="I21" i="2" s="1"/>
  <c r="H22" i="2"/>
  <c r="H34" i="2"/>
  <c r="F32" i="2"/>
  <c r="I33" i="2" s="1"/>
  <c r="H10" i="2"/>
  <c r="F8" i="2"/>
  <c r="I9" i="2" s="1"/>
  <c r="F23" i="2"/>
  <c r="I24" i="2" s="1"/>
  <c r="H25" i="2"/>
  <c r="H4" i="2"/>
  <c r="F11" i="2"/>
  <c r="I12" i="2" s="1"/>
  <c r="H13" i="2"/>
  <c r="F14" i="2"/>
  <c r="I15" i="2" s="1"/>
  <c r="H16" i="2"/>
  <c r="F35" i="2"/>
  <c r="I36" i="2" s="1"/>
  <c r="H37" i="2"/>
</calcChain>
</file>

<file path=xl/sharedStrings.xml><?xml version="1.0" encoding="utf-8"?>
<sst xmlns="http://schemas.openxmlformats.org/spreadsheetml/2006/main" count="607" uniqueCount="116">
  <si>
    <t>Well</t>
  </si>
  <si>
    <t>Content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</si>
  <si>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</si>
  <si>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</si>
  <si>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</si>
  <si>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</si>
  <si>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</si>
  <si>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</si>
  <si>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</si>
  <si>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</si>
  <si>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</si>
  <si>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</si>
  <si>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</si>
  <si>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</si>
  <si>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</si>
  <si>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</si>
  <si>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</si>
  <si>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</si>
  <si>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</si>
  <si>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</si>
  <si>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</si>
  <si>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</si>
  <si>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</si>
  <si>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</si>
  <si>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</si>
  <si>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</si>
  <si>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</si>
  <si>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</si>
  <si>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</si>
  <si>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</si>
  <si>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</si>
  <si>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</si>
  <si>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</si>
  <si>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</si>
  <si>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</si>
  <si>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</si>
  <si>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</si>
  <si>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</si>
  <si>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</si>
  <si>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</si>
  <si>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</si>
  <si>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</si>
  <si>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</si>
  <si>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</si>
  <si>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</si>
  <si>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</si>
  <si>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</si>
  <si>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</si>
  <si>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</si>
  <si>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</si>
  <si>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</si>
  <si>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</si>
  <si>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</si>
  <si>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</si>
  <si>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</si>
  <si>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</si>
  <si>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</si>
  <si>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</si>
  <si>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</si>
  <si>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</si>
  <si>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</si>
  <si>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</si>
  <si>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</si>
  <si>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</si>
  <si>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</si>
  <si>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</si>
  <si>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</si>
  <si>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F01</t>
  </si>
  <si>
    <t>F02</t>
  </si>
  <si>
    <t>F03</t>
  </si>
  <si>
    <t>F04</t>
  </si>
  <si>
    <t>F05</t>
  </si>
  <si>
    <t>F06</t>
  </si>
  <si>
    <t>G01</t>
  </si>
  <si>
    <t>NTC</t>
  </si>
  <si>
    <t>G02</t>
  </si>
  <si>
    <t>G03</t>
  </si>
  <si>
    <t>G04</t>
  </si>
  <si>
    <t>CT</t>
  </si>
  <si>
    <t>gamme log10</t>
  </si>
  <si>
    <t>delta Ct</t>
  </si>
  <si>
    <t>pas bon delta Ct</t>
  </si>
  <si>
    <t>logNo=-0.3133 Ct + 11.46</t>
  </si>
  <si>
    <t>maïs</t>
  </si>
  <si>
    <t>colza</t>
  </si>
  <si>
    <t>sol nu</t>
  </si>
  <si>
    <t>Ct</t>
  </si>
  <si>
    <t>Ct Mean</t>
  </si>
  <si>
    <t>Ct Std. Dev</t>
  </si>
  <si>
    <t>graphique dessiné pour Log (No)=a Ct+b</t>
  </si>
  <si>
    <r>
      <t>E= 10</t>
    </r>
    <r>
      <rPr>
        <b/>
        <vertAlign val="superscript"/>
        <sz val="18"/>
        <color rgb="FF0070C0"/>
        <rFont val="Calibri"/>
        <family val="2"/>
      </rPr>
      <t>-a</t>
    </r>
    <r>
      <rPr>
        <b/>
        <sz val="18"/>
        <color rgb="FF0070C0"/>
        <rFont val="Calibri"/>
        <family val="2"/>
      </rPr>
      <t>-1</t>
    </r>
  </si>
  <si>
    <r>
      <t>E= 10</t>
    </r>
    <r>
      <rPr>
        <b/>
        <vertAlign val="superscript"/>
        <sz val="18"/>
        <color rgb="FF0070C0"/>
        <rFont val="Calibri"/>
        <family val="2"/>
      </rPr>
      <t>-1/a</t>
    </r>
    <r>
      <rPr>
        <b/>
        <sz val="18"/>
        <color rgb="FF0070C0"/>
        <rFont val="Calibri"/>
        <family val="2"/>
      </rPr>
      <t>-1</t>
    </r>
  </si>
  <si>
    <t>E=</t>
  </si>
  <si>
    <t>soit 101%</t>
  </si>
  <si>
    <t>graphique dessiné pour Ct= a Log(No)+b</t>
  </si>
  <si>
    <t>maïs cDNA</t>
  </si>
  <si>
    <t xml:space="preserve">colza </t>
  </si>
  <si>
    <t>colza cDNA</t>
  </si>
  <si>
    <t>control neg</t>
  </si>
  <si>
    <t>Std 1</t>
  </si>
  <si>
    <t>Std 2</t>
  </si>
  <si>
    <t>gamme 2 pas utilisée ici</t>
  </si>
  <si>
    <t>gamme 1 pas utilisée ici</t>
  </si>
  <si>
    <t>Sol nu</t>
  </si>
  <si>
    <t>Sol nu cDNA</t>
  </si>
  <si>
    <t>si rien sous seuil de détection ou pas d'ADN amplifiable</t>
  </si>
  <si>
    <t>meilleur gamme car pas d'ADN concentré à moins de 1 copies par echantillons</t>
  </si>
  <si>
    <t>copies initiales/tube</t>
  </si>
  <si>
    <t>moyenne ADN maïs</t>
  </si>
  <si>
    <t>Moyenne ADNc maïs</t>
  </si>
  <si>
    <t>ratio ADNc/ADN</t>
  </si>
  <si>
    <t>moyenne ADN colza</t>
  </si>
  <si>
    <t>Moyenne ADNc colza</t>
  </si>
  <si>
    <t>potentiel génétique</t>
  </si>
  <si>
    <t>potentiel fonctionnel</t>
  </si>
  <si>
    <t>ratio = fraction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</si>
</sst>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0.0_);\(0.0\)"/>
    <numFmt numFmtId="169" formatCode="0.E+00"/>
  </numFmts>
  <fonts count="26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18"/>
      <color rgb="FF0070C0"/>
      <name val="Calibri"/>
      <family val="2"/>
    </font>
    <font>
      <b/>
      <vertAlign val="superscript"/>
      <sz val="18"/>
      <color rgb="FF0070C0"/>
      <name val="Calibri"/>
      <family val="2"/>
    </font>
    <font>
      <b/>
      <sz val="18"/>
      <color rgb="FFFF0000"/>
      <name val="Calibri"/>
      <family val="2"/>
    </font>
    <font>
      <sz val="14"/>
      <name val="Microsoft Sans Serif"/>
      <family val="2"/>
    </font>
    <font>
      <sz val="12"/>
      <name val="Microsoft Sans Serif"/>
      <family val="2"/>
    </font>
    <font>
      <sz val="8.25"/>
      <color rgb="FFFF0000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104">
    <xf numFmtId="0" fontId="1" fillId="0" borderId="0" xfId="0" applyFont="1">
      <alignment vertical="top"/>
      <protection locked="0"/>
    </xf>
    <xf numFmtId="0" fontId="2" fillId="0" borderId="0" xfId="0" applyFont="1" applyAlignment="1" applyProtection="1">
      <alignment vertical="center"/>
    </xf>
    <xf numFmtId="0" fontId="3" fillId="2" borderId="0" xfId="0" applyFont="1" applyFill="1" applyAlignment="1">
      <alignment horizontal="center" vertical="center"/>
      <protection locked="0"/>
    </xf>
    <xf numFmtId="0" fontId="4" fillId="2" borderId="0" xfId="0" applyFont="1" applyFill="1" applyAlignment="1">
      <alignment horizontal="center" vertical="center" wrapText="1"/>
      <protection locked="0"/>
    </xf>
    <xf numFmtId="0" fontId="5" fillId="3" borderId="0" xfId="0" applyFont="1" applyFill="1" applyAlignment="1">
      <alignment horizontal="center" vertical="center"/>
      <protection locked="0"/>
    </xf>
    <xf numFmtId="49" fontId="6" fillId="4" borderId="0" xfId="0" applyNumberFormat="1" applyFont="1" applyFill="1" applyAlignment="1">
      <alignment horizontal="center" vertical="center"/>
      <protection locked="0"/>
    </xf>
    <xf numFmtId="0" fontId="7" fillId="0" borderId="0" xfId="0" applyFont="1" applyAlignment="1" applyProtection="1">
      <alignment vertical="center"/>
    </xf>
    <xf numFmtId="49" fontId="9" fillId="0" borderId="0" xfId="0" applyNumberFormat="1" applyFont="1" applyAlignment="1" applyProtection="1">
      <alignment vertical="center"/>
    </xf>
    <xf numFmtId="164" fontId="10" fillId="0" borderId="0" xfId="0" applyNumberFormat="1" applyFont="1" applyAlignment="1" applyProtection="1">
      <alignment vertical="center"/>
    </xf>
    <xf numFmtId="165" fontId="11" fillId="0" borderId="0" xfId="0" applyNumberFormat="1" applyFont="1" applyAlignment="1" applyProtection="1">
      <alignment vertical="center"/>
    </xf>
    <xf numFmtId="167" fontId="12" fillId="0" borderId="0" xfId="0" applyNumberFormat="1" applyFont="1" applyAlignment="1" applyProtection="1">
      <alignment vertical="center"/>
    </xf>
    <xf numFmtId="49" fontId="13" fillId="0" borderId="0" xfId="0" applyNumberFormat="1" applyFont="1" applyAlignment="1" applyProtection="1">
      <alignment vertical="center"/>
    </xf>
    <xf numFmtId="49" fontId="14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5" fontId="16" fillId="0" borderId="0" xfId="0" applyNumberFormat="1" applyFont="1" applyAlignment="1" applyProtection="1">
      <alignment vertical="center"/>
    </xf>
    <xf numFmtId="166" fontId="17" fillId="0" borderId="0" xfId="0" applyNumberFormat="1" applyFont="1" applyAlignment="1" applyProtection="1">
      <alignment vertical="center"/>
    </xf>
    <xf numFmtId="167" fontId="18" fillId="0" borderId="0" xfId="0" applyNumberFormat="1" applyFont="1" applyAlignment="1" applyProtection="1">
      <alignment vertical="center"/>
    </xf>
    <xf numFmtId="49" fontId="19" fillId="0" borderId="0" xfId="0" applyNumberFormat="1" applyFont="1">
      <alignment vertical="top"/>
      <protection locked="0"/>
    </xf>
    <xf numFmtId="49" fontId="8" fillId="0" borderId="1" xfId="0" applyNumberFormat="1" applyFont="1" applyBorder="1" applyAlignment="1" applyProtection="1">
      <alignment vertical="center"/>
    </xf>
    <xf numFmtId="49" fontId="9" fillId="0" borderId="2" xfId="0" applyNumberFormat="1" applyFont="1" applyBorder="1" applyAlignment="1" applyProtection="1">
      <alignment vertical="center"/>
    </xf>
    <xf numFmtId="164" fontId="10" fillId="0" borderId="2" xfId="0" applyNumberFormat="1" applyFont="1" applyBorder="1" applyAlignment="1" applyProtection="1">
      <alignment vertical="center"/>
    </xf>
    <xf numFmtId="165" fontId="11" fillId="0" borderId="2" xfId="0" applyNumberFormat="1" applyFont="1" applyBorder="1" applyAlignment="1" applyProtection="1">
      <alignment vertical="center"/>
    </xf>
    <xf numFmtId="49" fontId="8" fillId="0" borderId="4" xfId="0" applyNumberFormat="1" applyFont="1" applyBorder="1" applyAlignment="1" applyProtection="1">
      <alignment vertical="center"/>
    </xf>
    <xf numFmtId="49" fontId="8" fillId="0" borderId="6" xfId="0" applyNumberFormat="1" applyFont="1" applyBorder="1" applyAlignment="1" applyProtection="1">
      <alignment vertical="center"/>
    </xf>
    <xf numFmtId="49" fontId="9" fillId="0" borderId="7" xfId="0" applyNumberFormat="1" applyFont="1" applyBorder="1" applyAlignment="1" applyProtection="1">
      <alignment vertical="center"/>
    </xf>
    <xf numFmtId="164" fontId="10" fillId="0" borderId="7" xfId="0" applyNumberFormat="1" applyFont="1" applyBorder="1" applyAlignment="1" applyProtection="1">
      <alignment vertical="center"/>
    </xf>
    <xf numFmtId="165" fontId="11" fillId="0" borderId="7" xfId="0" applyNumberFormat="1" applyFont="1" applyBorder="1" applyAlignment="1" applyProtection="1">
      <alignment vertical="center"/>
    </xf>
    <xf numFmtId="49" fontId="13" fillId="0" borderId="1" xfId="0" applyNumberFormat="1" applyFont="1" applyBorder="1" applyAlignment="1" applyProtection="1">
      <alignment vertical="center"/>
    </xf>
    <xf numFmtId="49" fontId="14" fillId="0" borderId="2" xfId="0" applyNumberFormat="1" applyFont="1" applyBorder="1" applyAlignment="1" applyProtection="1">
      <alignment vertical="center"/>
    </xf>
    <xf numFmtId="164" fontId="15" fillId="0" borderId="2" xfId="0" applyNumberFormat="1" applyFont="1" applyBorder="1" applyAlignment="1" applyProtection="1">
      <alignment vertical="center"/>
    </xf>
    <xf numFmtId="165" fontId="16" fillId="0" borderId="2" xfId="0" applyNumberFormat="1" applyFont="1" applyBorder="1" applyAlignment="1" applyProtection="1">
      <alignment vertical="center"/>
    </xf>
    <xf numFmtId="49" fontId="13" fillId="0" borderId="4" xfId="0" applyNumberFormat="1" applyFont="1" applyBorder="1" applyAlignment="1" applyProtection="1">
      <alignment vertical="center"/>
    </xf>
    <xf numFmtId="49" fontId="13" fillId="0" borderId="6" xfId="0" applyNumberFormat="1" applyFont="1" applyBorder="1" applyAlignment="1" applyProtection="1">
      <alignment vertical="center"/>
    </xf>
    <xf numFmtId="49" fontId="14" fillId="0" borderId="7" xfId="0" applyNumberFormat="1" applyFont="1" applyBorder="1" applyAlignment="1" applyProtection="1">
      <alignment vertical="center"/>
    </xf>
    <xf numFmtId="164" fontId="15" fillId="0" borderId="7" xfId="0" applyNumberFormat="1" applyFont="1" applyBorder="1" applyAlignment="1" applyProtection="1">
      <alignment vertical="center"/>
    </xf>
    <xf numFmtId="165" fontId="16" fillId="0" borderId="7" xfId="0" applyNumberFormat="1" applyFont="1" applyBorder="1" applyAlignment="1" applyProtection="1">
      <alignment vertical="center"/>
    </xf>
    <xf numFmtId="0" fontId="1" fillId="0" borderId="2" xfId="0" applyFont="1" applyBorder="1">
      <alignment vertical="top"/>
      <protection locked="0"/>
    </xf>
    <xf numFmtId="0" fontId="1" fillId="0" borderId="7" xfId="0" applyFont="1" applyBorder="1">
      <alignment vertical="top"/>
      <protection locked="0"/>
    </xf>
    <xf numFmtId="167" fontId="12" fillId="0" borderId="2" xfId="0" applyNumberFormat="1" applyFont="1" applyBorder="1" applyAlignment="1" applyProtection="1">
      <alignment vertical="center"/>
    </xf>
    <xf numFmtId="0" fontId="7" fillId="0" borderId="3" xfId="0" applyFont="1" applyBorder="1" applyAlignment="1" applyProtection="1">
      <alignment vertical="center"/>
    </xf>
    <xf numFmtId="0" fontId="7" fillId="0" borderId="5" xfId="0" applyFont="1" applyBorder="1" applyAlignment="1" applyProtection="1">
      <alignment vertical="center"/>
    </xf>
    <xf numFmtId="167" fontId="12" fillId="0" borderId="7" xfId="0" applyNumberFormat="1" applyFont="1" applyBorder="1" applyAlignment="1" applyProtection="1">
      <alignment vertical="center"/>
    </xf>
    <xf numFmtId="0" fontId="7" fillId="0" borderId="8" xfId="0" applyFont="1" applyBorder="1" applyAlignment="1" applyProtection="1">
      <alignment vertical="center"/>
    </xf>
    <xf numFmtId="164" fontId="10" fillId="0" borderId="9" xfId="0" applyNumberFormat="1" applyFont="1" applyBorder="1" applyAlignment="1" applyProtection="1">
      <alignment vertical="center"/>
    </xf>
    <xf numFmtId="0" fontId="2" fillId="0" borderId="5" xfId="0" applyFont="1" applyBorder="1" applyAlignment="1" applyProtection="1">
      <alignment vertical="center"/>
    </xf>
    <xf numFmtId="167" fontId="18" fillId="0" borderId="7" xfId="0" applyNumberFormat="1" applyFont="1" applyBorder="1" applyAlignment="1" applyProtection="1">
      <alignment vertical="center"/>
    </xf>
    <xf numFmtId="0" fontId="2" fillId="0" borderId="8" xfId="0" applyFont="1" applyBorder="1" applyAlignment="1" applyProtection="1">
      <alignment vertical="center"/>
    </xf>
    <xf numFmtId="167" fontId="18" fillId="0" borderId="2" xfId="0" applyNumberFormat="1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168" fontId="1" fillId="0" borderId="0" xfId="0" applyNumberFormat="1" applyFont="1">
      <alignment vertical="top"/>
      <protection locked="0"/>
    </xf>
    <xf numFmtId="164" fontId="1" fillId="0" borderId="0" xfId="0" applyNumberFormat="1" applyFont="1">
      <alignment vertical="top"/>
      <protection locked="0"/>
    </xf>
    <xf numFmtId="49" fontId="1" fillId="0" borderId="2" xfId="0" applyNumberFormat="1" applyFont="1" applyBorder="1" applyAlignment="1" applyProtection="1">
      <alignment vertical="center"/>
    </xf>
    <xf numFmtId="0" fontId="1" fillId="2" borderId="0" xfId="0" applyFont="1" applyFill="1" applyAlignment="1">
      <alignment horizontal="center" vertical="center" wrapText="1"/>
      <protection locked="0"/>
    </xf>
    <xf numFmtId="0" fontId="20" fillId="0" borderId="0" xfId="0" applyFont="1">
      <alignment vertical="top"/>
      <protection locked="0"/>
    </xf>
    <xf numFmtId="0" fontId="22" fillId="0" borderId="0" xfId="0" applyFont="1" applyAlignment="1">
      <alignment horizontal="left" vertical="top" readingOrder="1"/>
      <protection locked="0"/>
    </xf>
    <xf numFmtId="0" fontId="23" fillId="0" borderId="0" xfId="0" applyFont="1" applyAlignment="1">
      <alignment horizontal="right" vertical="top"/>
      <protection locked="0"/>
    </xf>
    <xf numFmtId="0" fontId="23" fillId="0" borderId="0" xfId="0" applyFont="1">
      <alignment vertical="top"/>
      <protection locked="0"/>
    </xf>
    <xf numFmtId="11" fontId="1" fillId="0" borderId="10" xfId="0" applyNumberFormat="1" applyFont="1" applyBorder="1">
      <alignment vertical="top"/>
      <protection locked="0"/>
    </xf>
    <xf numFmtId="11" fontId="1" fillId="0" borderId="11" xfId="0" applyNumberFormat="1" applyFont="1" applyBorder="1">
      <alignment vertical="top"/>
      <protection locked="0"/>
    </xf>
    <xf numFmtId="11" fontId="1" fillId="0" borderId="12" xfId="0" applyNumberFormat="1" applyFont="1" applyBorder="1">
      <alignment vertical="top"/>
      <protection locked="0"/>
    </xf>
    <xf numFmtId="0" fontId="24" fillId="2" borderId="0" xfId="0" applyFont="1" applyFill="1" applyAlignment="1">
      <alignment horizontal="center" vertical="center" wrapText="1"/>
      <protection locked="0"/>
    </xf>
    <xf numFmtId="0" fontId="24" fillId="2" borderId="0" xfId="0" applyFont="1" applyFill="1" applyAlignment="1">
      <alignment horizontal="center" vertical="center"/>
      <protection locked="0"/>
    </xf>
    <xf numFmtId="49" fontId="24" fillId="0" borderId="0" xfId="0" applyNumberFormat="1" applyFont="1">
      <alignment vertical="top"/>
      <protection locked="0"/>
    </xf>
    <xf numFmtId="49" fontId="24" fillId="0" borderId="1" xfId="0" applyNumberFormat="1" applyFont="1" applyBorder="1" applyAlignment="1" applyProtection="1">
      <alignment vertical="center"/>
    </xf>
    <xf numFmtId="49" fontId="24" fillId="0" borderId="2" xfId="0" applyNumberFormat="1" applyFont="1" applyBorder="1" applyAlignment="1" applyProtection="1">
      <alignment vertical="center"/>
    </xf>
    <xf numFmtId="164" fontId="24" fillId="0" borderId="2" xfId="0" applyNumberFormat="1" applyFont="1" applyBorder="1" applyAlignment="1" applyProtection="1">
      <alignment vertical="center"/>
    </xf>
    <xf numFmtId="0" fontId="24" fillId="0" borderId="2" xfId="0" applyFont="1" applyBorder="1">
      <alignment vertical="top"/>
      <protection locked="0"/>
    </xf>
    <xf numFmtId="165" fontId="24" fillId="0" borderId="2" xfId="0" applyNumberFormat="1" applyFont="1" applyBorder="1" applyAlignment="1" applyProtection="1">
      <alignment vertical="center"/>
    </xf>
    <xf numFmtId="11" fontId="24" fillId="0" borderId="10" xfId="0" applyNumberFormat="1" applyFont="1" applyBorder="1">
      <alignment vertical="top"/>
      <protection locked="0"/>
    </xf>
    <xf numFmtId="0" fontId="24" fillId="0" borderId="0" xfId="0" applyFont="1" applyAlignment="1" applyProtection="1">
      <alignment vertical="center"/>
    </xf>
    <xf numFmtId="49" fontId="24" fillId="0" borderId="4" xfId="0" applyNumberFormat="1" applyFont="1" applyBorder="1" applyAlignment="1" applyProtection="1">
      <alignment vertical="center"/>
    </xf>
    <xf numFmtId="49" fontId="24" fillId="0" borderId="0" xfId="0" applyNumberFormat="1" applyFont="1" applyAlignment="1" applyProtection="1">
      <alignment vertical="center"/>
    </xf>
    <xf numFmtId="164" fontId="24" fillId="0" borderId="0" xfId="0" applyNumberFormat="1" applyFont="1" applyAlignment="1" applyProtection="1">
      <alignment vertical="center"/>
    </xf>
    <xf numFmtId="164" fontId="24" fillId="0" borderId="0" xfId="0" applyNumberFormat="1" applyFont="1">
      <alignment vertical="top"/>
      <protection locked="0"/>
    </xf>
    <xf numFmtId="165" fontId="24" fillId="0" borderId="0" xfId="0" applyNumberFormat="1" applyFont="1" applyAlignment="1" applyProtection="1">
      <alignment vertical="center"/>
    </xf>
    <xf numFmtId="11" fontId="24" fillId="0" borderId="11" xfId="0" applyNumberFormat="1" applyFont="1" applyBorder="1">
      <alignment vertical="top"/>
      <protection locked="0"/>
    </xf>
    <xf numFmtId="0" fontId="24" fillId="0" borderId="0" xfId="0" applyFont="1">
      <alignment vertical="top"/>
      <protection locked="0"/>
    </xf>
    <xf numFmtId="49" fontId="24" fillId="0" borderId="6" xfId="0" applyNumberFormat="1" applyFont="1" applyBorder="1" applyAlignment="1" applyProtection="1">
      <alignment vertical="center"/>
    </xf>
    <xf numFmtId="49" fontId="24" fillId="0" borderId="7" xfId="0" applyNumberFormat="1" applyFont="1" applyBorder="1" applyAlignment="1" applyProtection="1">
      <alignment vertical="center"/>
    </xf>
    <xf numFmtId="164" fontId="24" fillId="0" borderId="7" xfId="0" applyNumberFormat="1" applyFont="1" applyBorder="1" applyAlignment="1" applyProtection="1">
      <alignment vertical="center"/>
    </xf>
    <xf numFmtId="0" fontId="24" fillId="0" borderId="7" xfId="0" applyFont="1" applyBorder="1">
      <alignment vertical="top"/>
      <protection locked="0"/>
    </xf>
    <xf numFmtId="165" fontId="24" fillId="0" borderId="7" xfId="0" applyNumberFormat="1" applyFont="1" applyBorder="1" applyAlignment="1" applyProtection="1">
      <alignment vertical="center"/>
    </xf>
    <xf numFmtId="11" fontId="24" fillId="0" borderId="12" xfId="0" applyNumberFormat="1" applyFont="1" applyBorder="1">
      <alignment vertical="top"/>
      <protection locked="0"/>
    </xf>
    <xf numFmtId="169" fontId="24" fillId="0" borderId="0" xfId="0" applyNumberFormat="1" applyFont="1" applyAlignment="1" applyProtection="1">
      <alignment vertical="center"/>
    </xf>
    <xf numFmtId="166" fontId="24" fillId="0" borderId="0" xfId="0" applyNumberFormat="1" applyFont="1" applyAlignment="1" applyProtection="1">
      <alignment vertical="center"/>
    </xf>
    <xf numFmtId="11" fontId="24" fillId="0" borderId="4" xfId="0" applyNumberFormat="1" applyFont="1" applyBorder="1">
      <alignment vertical="top"/>
      <protection locked="0"/>
    </xf>
    <xf numFmtId="49" fontId="24" fillId="5" borderId="0" xfId="0" applyNumberFormat="1" applyFont="1" applyFill="1" applyAlignment="1" applyProtection="1">
      <alignment vertical="center"/>
    </xf>
    <xf numFmtId="164" fontId="24" fillId="5" borderId="0" xfId="0" applyNumberFormat="1" applyFont="1" applyFill="1" applyAlignment="1" applyProtection="1">
      <alignment vertical="center"/>
    </xf>
    <xf numFmtId="0" fontId="24" fillId="5" borderId="0" xfId="0" applyFont="1" applyFill="1">
      <alignment vertical="top"/>
      <protection locked="0"/>
    </xf>
    <xf numFmtId="165" fontId="24" fillId="5" borderId="0" xfId="0" applyNumberFormat="1" applyFont="1" applyFill="1" applyAlignment="1" applyProtection="1">
      <alignment vertical="center"/>
    </xf>
    <xf numFmtId="169" fontId="24" fillId="5" borderId="0" xfId="0" applyNumberFormat="1" applyFont="1" applyFill="1" applyAlignment="1" applyProtection="1">
      <alignment vertical="center"/>
    </xf>
    <xf numFmtId="166" fontId="24" fillId="5" borderId="0" xfId="0" applyNumberFormat="1" applyFont="1" applyFill="1" applyAlignment="1" applyProtection="1">
      <alignment vertical="center"/>
    </xf>
    <xf numFmtId="49" fontId="1" fillId="0" borderId="0" xfId="0" applyNumberFormat="1" applyFont="1">
      <alignment vertical="top"/>
      <protection locked="0"/>
    </xf>
    <xf numFmtId="49" fontId="25" fillId="0" borderId="0" xfId="0" applyNumberFormat="1" applyFont="1">
      <alignment vertical="top"/>
      <protection locked="0"/>
    </xf>
    <xf numFmtId="0" fontId="1" fillId="2" borderId="0" xfId="0" applyFont="1" applyFill="1" applyAlignment="1">
      <alignment horizontal="center" vertical="center"/>
      <protection locked="0"/>
    </xf>
    <xf numFmtId="0" fontId="7" fillId="0" borderId="13" xfId="0" applyFont="1" applyBorder="1" applyAlignment="1" applyProtection="1">
      <alignment vertical="center"/>
    </xf>
    <xf numFmtId="11" fontId="7" fillId="0" borderId="14" xfId="0" applyNumberFormat="1" applyFont="1" applyBorder="1" applyAlignment="1" applyProtection="1">
      <alignment vertical="center"/>
    </xf>
    <xf numFmtId="0" fontId="7" fillId="0" borderId="15" xfId="0" applyFont="1" applyBorder="1" applyAlignment="1" applyProtection="1">
      <alignment vertical="center"/>
    </xf>
    <xf numFmtId="11" fontId="1" fillId="0" borderId="4" xfId="0" applyNumberFormat="1" applyFont="1" applyBorder="1">
      <alignment vertical="top"/>
      <protection locked="0"/>
    </xf>
    <xf numFmtId="11" fontId="1" fillId="0" borderId="0" xfId="0" applyNumberFormat="1" applyFont="1">
      <alignment vertical="top"/>
      <protection locked="0"/>
    </xf>
    <xf numFmtId="11" fontId="24" fillId="0" borderId="0" xfId="0" applyNumberFormat="1" applyFont="1">
      <alignment vertical="top"/>
      <protection locked="0"/>
    </xf>
    <xf numFmtId="49" fontId="23" fillId="0" borderId="0" xfId="0" applyNumberFormat="1" applyFont="1" applyAlignment="1" applyProtection="1">
      <alignment vertical="center"/>
    </xf>
    <xf numFmtId="11" fontId="23" fillId="0" borderId="0" xfId="0" applyNumberFormat="1" applyFont="1">
      <alignment vertical="top"/>
      <protection locked="0"/>
    </xf>
    <xf numFmtId="49" fontId="23" fillId="0" borderId="2" xfId="0" applyNumberFormat="1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standard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'gamme sdt1'!$A$6:$A$11</c:f>
              <c:numCache>
                <c:formatCode>###0.00;\-###0.00</c:formatCode>
                <c:ptCount val="6"/>
                <c:pt idx="0">
                  <c:v>14.2</c:v>
                </c:pt>
                <c:pt idx="1">
                  <c:v>17.5</c:v>
                </c:pt>
                <c:pt idx="2">
                  <c:v>20.6</c:v>
                </c:pt>
                <c:pt idx="3">
                  <c:v>23.8</c:v>
                </c:pt>
                <c:pt idx="4">
                  <c:v>27.01</c:v>
                </c:pt>
                <c:pt idx="5">
                  <c:v>33.634608053908202</c:v>
                </c:pt>
              </c:numCache>
            </c:numRef>
          </c:xVal>
          <c:yVal>
            <c:numRef>
              <c:f>'gamme sdt1'!$B$6:$B$11</c:f>
              <c:numCache>
                <c:formatCode>###0.000;\-###0.000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0F-F44C-A006-A62D27D96FE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'gamme sdt1'!$A$6:$A$11</c:f>
              <c:numCache>
                <c:formatCode>###0.00;\-###0.00</c:formatCode>
                <c:ptCount val="6"/>
                <c:pt idx="0">
                  <c:v>14.2</c:v>
                </c:pt>
                <c:pt idx="1">
                  <c:v>17.5</c:v>
                </c:pt>
                <c:pt idx="2">
                  <c:v>20.6</c:v>
                </c:pt>
                <c:pt idx="3">
                  <c:v>23.8</c:v>
                </c:pt>
                <c:pt idx="4">
                  <c:v>27.01</c:v>
                </c:pt>
                <c:pt idx="5">
                  <c:v>33.634608053908202</c:v>
                </c:pt>
              </c:numCache>
            </c:numRef>
          </c:xVal>
          <c:yVal>
            <c:numRef>
              <c:f>'gamme sdt1'!$B$6:$B$11</c:f>
              <c:numCache>
                <c:formatCode>###0.000;\-###0.000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0F-F44C-A006-A62D27D9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52879"/>
        <c:axId val="1103466095"/>
      </c:scatterChart>
      <c:valAx>
        <c:axId val="1103852879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466095"/>
        <c:crosses val="autoZero"/>
        <c:crossBetween val="midCat"/>
      </c:valAx>
      <c:valAx>
        <c:axId val="11034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\-#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852879"/>
        <c:crossesAt val="14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Graphique standard 2 sans 10^2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'gamme sdt1'!$A$6:$A$10</c:f>
              <c:numCache>
                <c:formatCode>###0.00;\-###0.00</c:formatCode>
                <c:ptCount val="5"/>
                <c:pt idx="0">
                  <c:v>14.2</c:v>
                </c:pt>
                <c:pt idx="1">
                  <c:v>17.5</c:v>
                </c:pt>
                <c:pt idx="2">
                  <c:v>20.6</c:v>
                </c:pt>
                <c:pt idx="3">
                  <c:v>23.8</c:v>
                </c:pt>
                <c:pt idx="4">
                  <c:v>27.01</c:v>
                </c:pt>
              </c:numCache>
            </c:numRef>
          </c:xVal>
          <c:yVal>
            <c:numRef>
              <c:f>'gamme sdt1'!$B$6:$B$10</c:f>
              <c:numCache>
                <c:formatCode>###0.000;\-###0.000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C-3044-BB42-61705693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674815"/>
        <c:axId val="1077861919"/>
      </c:scatterChart>
      <c:valAx>
        <c:axId val="1045674815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861919"/>
        <c:crosses val="autoZero"/>
        <c:crossBetween val="midCat"/>
      </c:valAx>
      <c:valAx>
        <c:axId val="10778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\-#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567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standard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'gamme sdt1'!$A$6:$A$11</c:f>
              <c:numCache>
                <c:formatCode>###0.00;\-###0.00</c:formatCode>
                <c:ptCount val="6"/>
                <c:pt idx="0">
                  <c:v>14.2</c:v>
                </c:pt>
                <c:pt idx="1">
                  <c:v>17.5</c:v>
                </c:pt>
                <c:pt idx="2">
                  <c:v>20.6</c:v>
                </c:pt>
                <c:pt idx="3">
                  <c:v>23.8</c:v>
                </c:pt>
                <c:pt idx="4">
                  <c:v>27.01</c:v>
                </c:pt>
                <c:pt idx="5">
                  <c:v>33.634608053908202</c:v>
                </c:pt>
              </c:numCache>
            </c:numRef>
          </c:xVal>
          <c:yVal>
            <c:numRef>
              <c:f>'gamme sdt1'!$B$6:$B$11</c:f>
              <c:numCache>
                <c:formatCode>###0.000;\-###0.000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F-644B-A847-4E03A7377A0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'gamme sdt1'!$A$6:$A$11</c:f>
              <c:numCache>
                <c:formatCode>###0.00;\-###0.00</c:formatCode>
                <c:ptCount val="6"/>
                <c:pt idx="0">
                  <c:v>14.2</c:v>
                </c:pt>
                <c:pt idx="1">
                  <c:v>17.5</c:v>
                </c:pt>
                <c:pt idx="2">
                  <c:v>20.6</c:v>
                </c:pt>
                <c:pt idx="3">
                  <c:v>23.8</c:v>
                </c:pt>
                <c:pt idx="4">
                  <c:v>27.01</c:v>
                </c:pt>
                <c:pt idx="5">
                  <c:v>33.634608053908202</c:v>
                </c:pt>
              </c:numCache>
            </c:numRef>
          </c:xVal>
          <c:yVal>
            <c:numRef>
              <c:f>'gamme sdt1'!$B$6:$B$11</c:f>
              <c:numCache>
                <c:formatCode>###0.000;\-###0.000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F-644B-A847-4E03A737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52879"/>
        <c:axId val="1103466095"/>
      </c:scatterChart>
      <c:valAx>
        <c:axId val="1103852879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466095"/>
        <c:crosses val="autoZero"/>
        <c:crossBetween val="midCat"/>
      </c:valAx>
      <c:valAx>
        <c:axId val="11034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\-#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852879"/>
        <c:crossesAt val="14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gamme Ct= a logNo</a:t>
            </a:r>
            <a:r>
              <a:rPr lang="en-US" baseline="0"/>
              <a:t> +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'gamme sdt1'!$B$5</c:f>
              <c:strCache>
                <c:ptCount val="1"/>
                <c:pt idx="0">
                  <c:v>gamme log10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'gamme sdt1'!$B$6:$B$11</c:f>
              <c:numCache>
                <c:formatCode>###0.000;\-###0.000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xVal>
          <c:yVal>
            <c:numRef>
              <c:f>'gamme sdt1'!$A$6:$A$11</c:f>
              <c:numCache>
                <c:formatCode>###0.00;\-###0.00</c:formatCode>
                <c:ptCount val="6"/>
                <c:pt idx="0">
                  <c:v>14.2</c:v>
                </c:pt>
                <c:pt idx="1">
                  <c:v>17.5</c:v>
                </c:pt>
                <c:pt idx="2">
                  <c:v>20.6</c:v>
                </c:pt>
                <c:pt idx="3">
                  <c:v>23.8</c:v>
                </c:pt>
                <c:pt idx="4">
                  <c:v>27.01</c:v>
                </c:pt>
                <c:pt idx="5">
                  <c:v>33.634608053908202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B-B246-AF39-1BEEB4494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71328"/>
        <c:axId val="875921616"/>
      </c:scatterChart>
      <c:valAx>
        <c:axId val="8758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\-#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921616"/>
        <c:crosses val="autoZero"/>
        <c:crossBetween val="midCat"/>
      </c:valAx>
      <c:valAx>
        <c:axId val="8759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8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gamme Ct= a logNo</a:t>
            </a:r>
            <a:r>
              <a:rPr lang="en-US" baseline="0"/>
              <a:t> +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'gamme sdt1'!$B$5</c:f>
              <c:strCache>
                <c:ptCount val="1"/>
                <c:pt idx="0">
                  <c:v>gamme log10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'gamme sdt1'!$B$6:$B$10</c:f>
              <c:numCache>
                <c:formatCode>###0.000;\-###0.000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'gamme sdt1'!$A$6:$A$10</c:f>
              <c:numCache>
                <c:formatCode>###0.00;\-###0.00</c:formatCode>
                <c:ptCount val="5"/>
                <c:pt idx="0">
                  <c:v>14.2</c:v>
                </c:pt>
                <c:pt idx="1">
                  <c:v>17.5</c:v>
                </c:pt>
                <c:pt idx="2">
                  <c:v>20.6</c:v>
                </c:pt>
                <c:pt idx="3">
                  <c:v>23.8</c:v>
                </c:pt>
                <c:pt idx="4">
                  <c:v>27.01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6-D34B-97A7-7F24A5066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71328"/>
        <c:axId val="875921616"/>
      </c:scatterChart>
      <c:valAx>
        <c:axId val="8758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\-#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921616"/>
        <c:crosses val="autoZero"/>
        <c:crossBetween val="midCat"/>
      </c:valAx>
      <c:valAx>
        <c:axId val="8759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8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effectLst/>
              </a:rPr>
              <a:t>gamme avec Log (No)=a Ct+b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 gamme SDT 2 '!$B$5</c:f>
              <c:strCache>
                <c:ptCount val="1"/>
                <c:pt idx="0">
                  <c:v>gamme log10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 gamme SDT 2 '!$A$6:$A$11</c:f>
              <c:numCache>
                <c:formatCode>###0.00;\-###0.00</c:formatCode>
                <c:ptCount val="6"/>
                <c:pt idx="0">
                  <c:v>20.6</c:v>
                </c:pt>
                <c:pt idx="1">
                  <c:v>23.8</c:v>
                </c:pt>
                <c:pt idx="2">
                  <c:v>27.01</c:v>
                </c:pt>
                <c:pt idx="3">
                  <c:v>30.178696317165201</c:v>
                </c:pt>
                <c:pt idx="4">
                  <c:v>33.634608053908202</c:v>
                </c:pt>
                <c:pt idx="5">
                  <c:v>37.094336865790297</c:v>
                </c:pt>
              </c:numCache>
            </c:numRef>
          </c:xVal>
          <c:yVal>
            <c:numRef>
              <c:f>' gamme SDT 2 '!$B$6:$B$11</c:f>
              <c:numCache>
                <c:formatCode>###0.000;\-###0.000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F-6C45-A42B-3DBBF40B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52879"/>
        <c:axId val="1103466095"/>
      </c:scatterChart>
      <c:valAx>
        <c:axId val="1103852879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466095"/>
        <c:crosses val="autoZero"/>
        <c:crossBetween val="midCat"/>
      </c:valAx>
      <c:valAx>
        <c:axId val="11034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\-#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852879"/>
        <c:crossesAt val="14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gamme Ct= a logNo</a:t>
            </a:r>
            <a:r>
              <a:rPr lang="en-US" baseline="0"/>
              <a:t> +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gamme SDT 2 '!$B$5</c:f>
              <c:strCache>
                <c:ptCount val="1"/>
                <c:pt idx="0">
                  <c:v>gamme log10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 gamme SDT 2 '!$B$6:$B$11</c:f>
              <c:numCache>
                <c:formatCode>###0.000;\-###0.000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xVal>
          <c:yVal>
            <c:numRef>
              <c:f>' gamme SDT 2 '!$A$6:$A$11</c:f>
              <c:numCache>
                <c:formatCode>###0.00;\-###0.00</c:formatCode>
                <c:ptCount val="6"/>
                <c:pt idx="0">
                  <c:v>20.6</c:v>
                </c:pt>
                <c:pt idx="1">
                  <c:v>23.8</c:v>
                </c:pt>
                <c:pt idx="2">
                  <c:v>27.01</c:v>
                </c:pt>
                <c:pt idx="3">
                  <c:v>30.178696317165201</c:v>
                </c:pt>
                <c:pt idx="4">
                  <c:v>33.634608053908202</c:v>
                </c:pt>
                <c:pt idx="5">
                  <c:v>37.094336865790297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D-264A-BA88-A5AB4E94E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71328"/>
        <c:axId val="875921616"/>
      </c:scatterChart>
      <c:valAx>
        <c:axId val="87587132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0;\-#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921616"/>
        <c:crosses val="autoZero"/>
        <c:crossBetween val="midCat"/>
      </c:valAx>
      <c:valAx>
        <c:axId val="8759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58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'nombre de copie moyen par plant'!$B$1</c:f>
              <c:strCache>
                <c:ptCount val="1"/>
                <c:pt idx="0">
                  <c:v>copies initiales/tube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'nombre de copie moyen par plant'!$A$2:$A$17</c:f>
              <c:strCache>
                <c:ptCount val="16"/>
                <c:pt idx="0">
                  <c:v>maïs</c:v>
                </c:pt>
                <c:pt idx="1">
                  <c:v>maïs</c:v>
                </c:pt>
                <c:pt idx="2">
                  <c:v>maïs cDNA</c:v>
                </c:pt>
                <c:pt idx="3">
                  <c:v>maïs cDNA</c:v>
                </c:pt>
                <c:pt idx="4">
                  <c:v>maïs</c:v>
                </c:pt>
                <c:pt idx="5">
                  <c:v>colza </c:v>
                </c:pt>
                <c:pt idx="6">
                  <c:v>maïs cDNA</c:v>
                </c:pt>
                <c:pt idx="7">
                  <c:v>colza cDNA</c:v>
                </c:pt>
                <c:pt idx="8">
                  <c:v>colza </c:v>
                </c:pt>
                <c:pt idx="9">
                  <c:v>colza cDNA</c:v>
                </c:pt>
                <c:pt idx="10">
                  <c:v>colza </c:v>
                </c:pt>
                <c:pt idx="11">
                  <c:v>colza cDNA</c:v>
                </c:pt>
                <c:pt idx="12">
                  <c:v>Sol nu</c:v>
                </c:pt>
                <c:pt idx="13">
                  <c:v>Sol nu</c:v>
                </c:pt>
                <c:pt idx="14">
                  <c:v>Sol nu cDNA</c:v>
                </c:pt>
                <c:pt idx="15">
                  <c:v>Sol nu cDNA</c:v>
                </c:pt>
              </c:strCache>
            </c:strRef>
          </c:cat>
          <c:val>
            <c:numRef>
              <c:f>'nombre de copie moyen par plant'!$B$2:$B$17</c:f>
              <c:numCache>
                <c:formatCode>0.00E+00</c:formatCode>
                <c:ptCount val="16"/>
                <c:pt idx="0">
                  <c:v>0.19057859431424004</c:v>
                </c:pt>
                <c:pt idx="1">
                  <c:v>0.15679513027448658</c:v>
                </c:pt>
                <c:pt idx="2">
                  <c:v>145.46593058768227</c:v>
                </c:pt>
                <c:pt idx="3">
                  <c:v>51.409293541897789</c:v>
                </c:pt>
                <c:pt idx="4">
                  <c:v>2.0874768193070903</c:v>
                </c:pt>
                <c:pt idx="5">
                  <c:v>0</c:v>
                </c:pt>
                <c:pt idx="6">
                  <c:v>171.16862964701292</c:v>
                </c:pt>
                <c:pt idx="7">
                  <c:v>15.94753517892944</c:v>
                </c:pt>
                <c:pt idx="8">
                  <c:v>0</c:v>
                </c:pt>
                <c:pt idx="9">
                  <c:v>0</c:v>
                </c:pt>
                <c:pt idx="10">
                  <c:v>70.168875332006664</c:v>
                </c:pt>
                <c:pt idx="11">
                  <c:v>4.8039484418398057</c:v>
                </c:pt>
                <c:pt idx="12">
                  <c:v>0</c:v>
                </c:pt>
                <c:pt idx="13">
                  <c:v>0</c:v>
                </c:pt>
                <c:pt idx="14">
                  <c:v>29.740946751305568</c:v>
                </c:pt>
                <c:pt idx="15">
                  <c:v>37.33875381982736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4-9B47-85D9-694B907B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933728"/>
        <c:axId val="878121920"/>
      </c:barChart>
      <c:catAx>
        <c:axId val="8729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8121920"/>
        <c:crosses val="autoZero"/>
        <c:auto val="1"/>
        <c:lblAlgn val="ctr"/>
        <c:lblOffset val="100"/>
        <c:noMultiLvlLbl val="0"/>
      </c:catAx>
      <c:valAx>
        <c:axId val="8781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31750</xdr:rowOff>
    </xdr:from>
    <xdr:to>
      <xdr:col>14</xdr:col>
      <xdr:colOff>57150</xdr:colOff>
      <xdr:row>19</xdr:row>
      <xdr:rowOff>120650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674768-4B24-E042-B597-95EC85014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463550</xdr:colOff>
      <xdr:row>21</xdr:row>
      <xdr:rowOff>38100</xdr:rowOff>
    </xdr:from>
    <xdr:to>
      <xdr:col>14</xdr:col>
      <xdr:colOff>120650</xdr:colOff>
      <xdr:row>40</xdr:row>
      <xdr:rowOff>127000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985B928-F65B-5D40-9354-F82A1230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52311</xdr:rowOff>
    </xdr:from>
    <xdr:to>
      <xdr:col>7</xdr:col>
      <xdr:colOff>532280</xdr:colOff>
      <xdr:row>64</xdr:row>
      <xdr:rowOff>2305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6996C53-6150-F642-9130-D7CC286E0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627686</xdr:colOff>
      <xdr:row>1</xdr:row>
      <xdr:rowOff>112572</xdr:rowOff>
    </xdr:from>
    <xdr:to>
      <xdr:col>23</xdr:col>
      <xdr:colOff>262466</xdr:colOff>
      <xdr:row>21</xdr:row>
      <xdr:rowOff>151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427146-FDC8-D24D-861C-9C88F58D5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247989</xdr:colOff>
      <xdr:row>22</xdr:row>
      <xdr:rowOff>109433</xdr:rowOff>
    </xdr:from>
    <xdr:to>
      <xdr:col>22</xdr:col>
      <xdr:colOff>409450</xdr:colOff>
      <xdr:row>42</xdr:row>
      <xdr:rowOff>887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2324ACB-8AD0-0640-9792-1BDC24A3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</xdr:row>
      <xdr:rowOff>6350</xdr:rowOff>
    </xdr:from>
    <xdr:to>
      <xdr:col>14</xdr:col>
      <xdr:colOff>361950</xdr:colOff>
      <xdr:row>20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0D2654-DF5E-9D49-9496-465F3EC90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76426</xdr:colOff>
      <xdr:row>23</xdr:row>
      <xdr:rowOff>125272</xdr:rowOff>
    </xdr:from>
    <xdr:to>
      <xdr:col>14</xdr:col>
      <xdr:colOff>257307</xdr:colOff>
      <xdr:row>43</xdr:row>
      <xdr:rowOff>12851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89CA38A-14D1-CF49-950F-EA9AAD646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190500</xdr:rowOff>
    </xdr:from>
    <xdr:to>
      <xdr:col>14</xdr:col>
      <xdr:colOff>406400</xdr:colOff>
      <xdr:row>17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2284C4-ED09-694A-BE5B-7C09C3268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zoomScale="90" zoomScaleNormal="90" workbookViewId="0">
      <pane xSplit="1" ySplit="1" topLeftCell="B8" activePane="bottomRight" state="frozen"/>
      <selection activeCell="B2" sqref="B2"/>
      <selection pane="topRight" activeCell="B2" sqref="B2"/>
      <selection pane="bottomLeft" activeCell="B2" sqref="B2"/>
      <selection pane="bottomRight" activeCell="C44" sqref="C44:C49"/>
    </sheetView>
  </sheetViews>
  <sheetFormatPr baseColWidth="10" defaultColWidth="10" defaultRowHeight="15" customHeight="1" x14ac:dyDescent="0.25"/>
  <cols>
    <col min="1" max="1" width="1.44140625" style="4" customWidth="1"/>
    <col min="2" max="2" width="10" style="11" customWidth="1"/>
    <col min="3" max="3" width="18.88671875" style="12" customWidth="1"/>
    <col min="4" max="4" width="0.21875" style="12" customWidth="1"/>
    <col min="5" max="5" width="15" style="13" customWidth="1"/>
    <col min="6" max="6" width="13.21875" style="13" customWidth="1"/>
    <col min="7" max="7" width="15" style="14" customWidth="1"/>
    <col min="8" max="8" width="18.21875" style="15" customWidth="1"/>
    <col min="9" max="9" width="18.21875" style="14" customWidth="1"/>
    <col min="10" max="11" width="18.21875" style="15" customWidth="1"/>
    <col min="12" max="12" width="10" style="16" hidden="1" customWidth="1"/>
    <col min="13" max="13" width="18.21875" style="12" hidden="1" customWidth="1"/>
    <col min="14" max="14" width="10" style="1" customWidth="1"/>
    <col min="15" max="16384" width="10" style="1"/>
  </cols>
  <sheetData>
    <row r="1" spans="1:14" s="2" customFormat="1" ht="30" customHeight="1" thickBot="1" x14ac:dyDescent="0.3">
      <c r="A1" s="5"/>
      <c r="B1" s="3" t="s">
        <v>0</v>
      </c>
      <c r="C1" s="3" t="s">
        <v>1</v>
      </c>
      <c r="D1" s="3" t="s">
        <v>2</v>
      </c>
      <c r="E1" s="52" t="s">
        <v>86</v>
      </c>
      <c r="F1" s="52" t="s">
        <v>87</v>
      </c>
      <c r="G1" s="52" t="s">
        <v>88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4" s="6" customFormat="1" ht="15" customHeight="1" thickBot="1" x14ac:dyDescent="0.3">
      <c r="A2" s="4"/>
      <c r="B2" s="18" t="s">
        <v>12</v>
      </c>
      <c r="C2" s="51" t="s">
        <v>83</v>
      </c>
      <c r="D2" s="19" t="s">
        <v>13</v>
      </c>
      <c r="E2" s="20">
        <v>38.439634302374699</v>
      </c>
      <c r="F2" s="36"/>
      <c r="G2" s="21"/>
      <c r="H2" s="36"/>
      <c r="I2" s="36"/>
      <c r="J2" s="36"/>
      <c r="K2" s="36"/>
      <c r="L2" s="38">
        <v>72</v>
      </c>
      <c r="M2" s="19" t="s">
        <v>13</v>
      </c>
      <c r="N2" s="39"/>
    </row>
    <row r="3" spans="1:14" s="6" customFormat="1" ht="15" customHeight="1" thickBot="1" x14ac:dyDescent="0.3">
      <c r="A3" s="4"/>
      <c r="B3" s="22" t="s">
        <v>14</v>
      </c>
      <c r="C3" s="51" t="s">
        <v>83</v>
      </c>
      <c r="D3" s="7" t="s">
        <v>13</v>
      </c>
      <c r="E3" s="8">
        <v>39.172001086720798</v>
      </c>
      <c r="F3"/>
      <c r="G3" s="9"/>
      <c r="H3"/>
      <c r="I3"/>
      <c r="J3"/>
      <c r="K3"/>
      <c r="L3" s="10">
        <v>72</v>
      </c>
      <c r="M3" s="7" t="s">
        <v>13</v>
      </c>
      <c r="N3" s="40"/>
    </row>
    <row r="4" spans="1:14" s="6" customFormat="1" ht="15" customHeight="1" thickBot="1" x14ac:dyDescent="0.3">
      <c r="A4" s="4"/>
      <c r="B4" s="23" t="s">
        <v>15</v>
      </c>
      <c r="C4" s="51" t="s">
        <v>83</v>
      </c>
      <c r="D4" s="24" t="s">
        <v>13</v>
      </c>
      <c r="E4" s="25">
        <v>39.1480850758063</v>
      </c>
      <c r="F4" s="37"/>
      <c r="G4" s="26"/>
      <c r="H4" s="37"/>
      <c r="I4" s="37"/>
      <c r="J4" s="37"/>
      <c r="K4" s="37"/>
      <c r="L4" s="41">
        <v>72</v>
      </c>
      <c r="M4" s="24" t="s">
        <v>13</v>
      </c>
      <c r="N4" s="42"/>
    </row>
    <row r="5" spans="1:14" s="6" customFormat="1" ht="15" customHeight="1" thickBot="1" x14ac:dyDescent="0.3">
      <c r="A5" s="4"/>
      <c r="B5" s="18" t="s">
        <v>16</v>
      </c>
      <c r="C5" s="51" t="s">
        <v>83</v>
      </c>
      <c r="D5" s="19" t="s">
        <v>13</v>
      </c>
      <c r="E5" s="20">
        <v>38.934047701573697</v>
      </c>
      <c r="F5" s="36"/>
      <c r="G5" s="21"/>
      <c r="H5" s="36"/>
      <c r="I5" s="36"/>
      <c r="J5" s="36"/>
      <c r="K5" s="36"/>
      <c r="L5" s="38">
        <v>72</v>
      </c>
      <c r="M5" s="19" t="s">
        <v>13</v>
      </c>
      <c r="N5" s="39"/>
    </row>
    <row r="6" spans="1:14" s="6" customFormat="1" ht="15" customHeight="1" thickBot="1" x14ac:dyDescent="0.3">
      <c r="A6" s="4"/>
      <c r="B6" s="22" t="s">
        <v>17</v>
      </c>
      <c r="C6" s="51" t="s">
        <v>83</v>
      </c>
      <c r="D6" s="7" t="s">
        <v>13</v>
      </c>
      <c r="E6" s="8">
        <v>39.1480850758063</v>
      </c>
      <c r="F6"/>
      <c r="G6" s="9"/>
      <c r="H6"/>
      <c r="I6"/>
      <c r="J6"/>
      <c r="K6"/>
      <c r="L6" s="10">
        <v>72</v>
      </c>
      <c r="M6" s="7" t="s">
        <v>13</v>
      </c>
      <c r="N6" s="40"/>
    </row>
    <row r="7" spans="1:14" s="6" customFormat="1" ht="15" customHeight="1" thickBot="1" x14ac:dyDescent="0.3">
      <c r="A7" s="4"/>
      <c r="B7" s="23" t="s">
        <v>18</v>
      </c>
      <c r="C7" s="51" t="s">
        <v>83</v>
      </c>
      <c r="D7" s="24" t="s">
        <v>13</v>
      </c>
      <c r="E7" s="34">
        <v>39.396405629927202</v>
      </c>
      <c r="F7" s="37"/>
      <c r="G7" s="26"/>
      <c r="H7" s="37"/>
      <c r="I7" s="37"/>
      <c r="J7" s="37"/>
      <c r="K7" s="37"/>
      <c r="L7" s="41">
        <v>72</v>
      </c>
      <c r="M7" s="24" t="s">
        <v>13</v>
      </c>
      <c r="N7" s="42"/>
    </row>
    <row r="8" spans="1:14" s="6" customFormat="1" ht="15" customHeight="1" thickBot="1" x14ac:dyDescent="0.3">
      <c r="A8" s="4"/>
      <c r="B8" s="18" t="s">
        <v>19</v>
      </c>
      <c r="C8" s="64" t="s">
        <v>95</v>
      </c>
      <c r="D8" s="19" t="s">
        <v>13</v>
      </c>
      <c r="E8" s="20">
        <v>30.4768544723768</v>
      </c>
      <c r="F8" s="43"/>
      <c r="G8" s="21"/>
      <c r="H8" s="36"/>
      <c r="I8" s="36"/>
      <c r="J8" s="36"/>
      <c r="K8" s="36"/>
      <c r="L8" s="38">
        <v>72</v>
      </c>
      <c r="M8" s="19" t="s">
        <v>13</v>
      </c>
      <c r="N8" s="39"/>
    </row>
    <row r="9" spans="1:14" s="6" customFormat="1" ht="15" customHeight="1" thickBot="1" x14ac:dyDescent="0.3">
      <c r="A9" s="4"/>
      <c r="B9" s="22" t="s">
        <v>20</v>
      </c>
      <c r="C9" s="64" t="s">
        <v>95</v>
      </c>
      <c r="D9" s="7" t="s">
        <v>13</v>
      </c>
      <c r="E9" s="8">
        <v>29.349845767444702</v>
      </c>
      <c r="F9"/>
      <c r="G9" s="9"/>
      <c r="H9"/>
      <c r="I9"/>
      <c r="J9"/>
      <c r="K9"/>
      <c r="L9" s="10">
        <v>72</v>
      </c>
      <c r="M9" s="7" t="s">
        <v>13</v>
      </c>
      <c r="N9" s="40"/>
    </row>
    <row r="10" spans="1:14" s="6" customFormat="1" ht="15" customHeight="1" thickBot="1" x14ac:dyDescent="0.3">
      <c r="A10" s="4"/>
      <c r="B10" s="23" t="s">
        <v>21</v>
      </c>
      <c r="C10" s="64" t="s">
        <v>95</v>
      </c>
      <c r="D10" s="24" t="s">
        <v>13</v>
      </c>
      <c r="E10" s="25">
        <v>29.452094867457902</v>
      </c>
      <c r="F10" s="37"/>
      <c r="G10" s="26"/>
      <c r="H10" s="37"/>
      <c r="I10" s="37"/>
      <c r="J10" s="37"/>
      <c r="K10" s="37"/>
      <c r="L10" s="41">
        <v>72</v>
      </c>
      <c r="M10" s="24" t="s">
        <v>13</v>
      </c>
      <c r="N10" s="42"/>
    </row>
    <row r="11" spans="1:14" s="6" customFormat="1" ht="15" customHeight="1" thickBot="1" x14ac:dyDescent="0.3">
      <c r="A11" s="4"/>
      <c r="B11" s="18" t="s">
        <v>22</v>
      </c>
      <c r="C11" s="64" t="s">
        <v>95</v>
      </c>
      <c r="D11" s="19" t="s">
        <v>13</v>
      </c>
      <c r="E11" s="20">
        <v>30.736783227358501</v>
      </c>
      <c r="F11" s="36"/>
      <c r="G11" s="21"/>
      <c r="H11" s="36"/>
      <c r="I11" s="36"/>
      <c r="J11" s="36"/>
      <c r="K11" s="36"/>
      <c r="L11" s="38">
        <v>72</v>
      </c>
      <c r="M11" s="19" t="s">
        <v>13</v>
      </c>
      <c r="N11" s="39"/>
    </row>
    <row r="12" spans="1:14" s="6" customFormat="1" ht="15" customHeight="1" thickBot="1" x14ac:dyDescent="0.3">
      <c r="A12" s="4"/>
      <c r="B12" s="22" t="s">
        <v>23</v>
      </c>
      <c r="C12" s="64" t="s">
        <v>95</v>
      </c>
      <c r="D12" s="7" t="s">
        <v>13</v>
      </c>
      <c r="E12" s="8">
        <v>31.318143811811499</v>
      </c>
      <c r="F12"/>
      <c r="G12" s="9"/>
      <c r="H12"/>
      <c r="I12"/>
      <c r="J12"/>
      <c r="K12"/>
      <c r="L12" s="10">
        <v>72</v>
      </c>
      <c r="M12" s="7" t="s">
        <v>13</v>
      </c>
      <c r="N12" s="40"/>
    </row>
    <row r="13" spans="1:14" s="6" customFormat="1" ht="15" customHeight="1" thickBot="1" x14ac:dyDescent="0.3">
      <c r="A13" s="4"/>
      <c r="B13" s="23" t="s">
        <v>24</v>
      </c>
      <c r="C13" s="64" t="s">
        <v>95</v>
      </c>
      <c r="D13" s="24" t="s">
        <v>13</v>
      </c>
      <c r="E13" s="25">
        <v>31.393006447145101</v>
      </c>
      <c r="F13" s="37"/>
      <c r="G13" s="26"/>
      <c r="H13" s="37"/>
      <c r="I13" s="37"/>
      <c r="J13" s="37"/>
      <c r="K13" s="37"/>
      <c r="L13" s="41">
        <v>72</v>
      </c>
      <c r="M13" s="24" t="s">
        <v>13</v>
      </c>
      <c r="N13" s="42"/>
    </row>
    <row r="14" spans="1:14" s="6" customFormat="1" ht="15" customHeight="1" thickBot="1" x14ac:dyDescent="0.3">
      <c r="A14" s="4"/>
      <c r="B14" s="18" t="s">
        <v>25</v>
      </c>
      <c r="C14" s="51" t="s">
        <v>83</v>
      </c>
      <c r="D14" s="19" t="s">
        <v>13</v>
      </c>
      <c r="E14" s="20">
        <v>34.6030372813848</v>
      </c>
      <c r="F14" s="36"/>
      <c r="G14" s="21"/>
      <c r="H14" s="36"/>
      <c r="I14" s="36"/>
      <c r="J14" s="36"/>
      <c r="K14" s="36"/>
      <c r="L14" s="38">
        <v>72</v>
      </c>
      <c r="M14" s="19" t="s">
        <v>13</v>
      </c>
      <c r="N14" s="39"/>
    </row>
    <row r="15" spans="1:14" s="6" customFormat="1" ht="15" customHeight="1" thickBot="1" x14ac:dyDescent="0.3">
      <c r="A15" s="4"/>
      <c r="B15" s="22" t="s">
        <v>26</v>
      </c>
      <c r="C15" s="51" t="s">
        <v>83</v>
      </c>
      <c r="D15" s="7" t="s">
        <v>13</v>
      </c>
      <c r="E15" s="8">
        <v>36.440476052339399</v>
      </c>
      <c r="F15"/>
      <c r="G15" s="9"/>
      <c r="H15"/>
      <c r="I15"/>
      <c r="J15"/>
      <c r="K15"/>
      <c r="L15" s="10">
        <v>72</v>
      </c>
      <c r="M15" s="7" t="s">
        <v>13</v>
      </c>
      <c r="N15" s="40"/>
    </row>
    <row r="16" spans="1:14" s="6" customFormat="1" ht="15" customHeight="1" thickBot="1" x14ac:dyDescent="0.3">
      <c r="A16" s="4"/>
      <c r="B16" s="23" t="s">
        <v>27</v>
      </c>
      <c r="C16" s="51" t="s">
        <v>83</v>
      </c>
      <c r="D16" s="24" t="s">
        <v>13</v>
      </c>
      <c r="E16" s="25"/>
      <c r="F16" s="37"/>
      <c r="G16" s="26"/>
      <c r="H16" s="37"/>
      <c r="I16" s="37"/>
      <c r="J16" s="37"/>
      <c r="K16" s="37"/>
      <c r="L16" s="41">
        <v>72</v>
      </c>
      <c r="M16" s="24" t="s">
        <v>13</v>
      </c>
      <c r="N16" s="42"/>
    </row>
    <row r="17" spans="1:14" s="6" customFormat="1" ht="15" customHeight="1" thickBot="1" x14ac:dyDescent="0.3">
      <c r="A17" s="4"/>
      <c r="B17" s="18" t="s">
        <v>28</v>
      </c>
      <c r="C17" s="51" t="s">
        <v>84</v>
      </c>
      <c r="D17" s="19" t="s">
        <v>13</v>
      </c>
      <c r="E17" s="20"/>
      <c r="F17" s="36"/>
      <c r="G17" s="21"/>
      <c r="H17" s="36"/>
      <c r="I17" s="36"/>
      <c r="J17" s="36"/>
      <c r="K17" s="36"/>
      <c r="L17" s="38">
        <v>72</v>
      </c>
      <c r="M17" s="19" t="s">
        <v>13</v>
      </c>
      <c r="N17" s="39"/>
    </row>
    <row r="18" spans="1:14" ht="15" customHeight="1" thickBot="1" x14ac:dyDescent="0.3">
      <c r="B18" s="31" t="s">
        <v>29</v>
      </c>
      <c r="C18" s="51" t="s">
        <v>84</v>
      </c>
      <c r="D18" s="12" t="s">
        <v>13</v>
      </c>
      <c r="F18"/>
      <c r="H18"/>
      <c r="I18"/>
      <c r="J18"/>
      <c r="K18"/>
      <c r="L18" s="16">
        <v>72</v>
      </c>
      <c r="M18" s="12" t="s">
        <v>13</v>
      </c>
      <c r="N18" s="44"/>
    </row>
    <row r="19" spans="1:14" ht="15" customHeight="1" thickBot="1" x14ac:dyDescent="0.3">
      <c r="B19" s="32" t="s">
        <v>30</v>
      </c>
      <c r="C19" s="51" t="s">
        <v>84</v>
      </c>
      <c r="D19" s="33" t="s">
        <v>13</v>
      </c>
      <c r="E19" s="34"/>
      <c r="F19" s="37"/>
      <c r="G19" s="35"/>
      <c r="H19" s="37"/>
      <c r="I19" s="37"/>
      <c r="J19" s="37"/>
      <c r="K19" s="37"/>
      <c r="L19" s="45">
        <v>72</v>
      </c>
      <c r="M19" s="33" t="s">
        <v>13</v>
      </c>
      <c r="N19" s="46"/>
    </row>
    <row r="20" spans="1:14" ht="15" customHeight="1" thickBot="1" x14ac:dyDescent="0.3">
      <c r="B20" s="27" t="s">
        <v>31</v>
      </c>
      <c r="C20" s="64" t="s">
        <v>95</v>
      </c>
      <c r="D20" s="28" t="s">
        <v>13</v>
      </c>
      <c r="E20" s="43">
        <v>29.452094867457902</v>
      </c>
      <c r="F20" s="29"/>
      <c r="G20" s="30"/>
      <c r="H20" s="36"/>
      <c r="I20" s="36"/>
      <c r="J20" s="36"/>
      <c r="K20" s="36"/>
      <c r="L20" s="47">
        <v>72</v>
      </c>
      <c r="M20" s="28" t="s">
        <v>13</v>
      </c>
      <c r="N20" s="48"/>
    </row>
    <row r="21" spans="1:14" ht="15" customHeight="1" thickBot="1" x14ac:dyDescent="0.3">
      <c r="B21" s="31" t="s">
        <v>32</v>
      </c>
      <c r="C21" s="64" t="s">
        <v>95</v>
      </c>
      <c r="D21" s="12" t="s">
        <v>13</v>
      </c>
      <c r="E21" s="13">
        <v>29.527694629053599</v>
      </c>
      <c r="F21" s="29"/>
      <c r="H21"/>
      <c r="I21"/>
      <c r="J21"/>
      <c r="K21"/>
      <c r="L21" s="16">
        <v>72</v>
      </c>
      <c r="M21" s="12" t="s">
        <v>13</v>
      </c>
      <c r="N21" s="44"/>
    </row>
    <row r="22" spans="1:14" ht="15" customHeight="1" thickBot="1" x14ac:dyDescent="0.3">
      <c r="B22" s="32" t="s">
        <v>33</v>
      </c>
      <c r="C22" s="64" t="s">
        <v>95</v>
      </c>
      <c r="D22" s="33" t="s">
        <v>13</v>
      </c>
      <c r="E22" s="34">
        <v>29.373456541749199</v>
      </c>
      <c r="F22" s="37"/>
      <c r="G22" s="35"/>
      <c r="H22" s="37"/>
      <c r="I22" s="37"/>
      <c r="J22" s="37"/>
      <c r="K22" s="37"/>
      <c r="L22" s="45">
        <v>72</v>
      </c>
      <c r="M22" s="33" t="s">
        <v>13</v>
      </c>
      <c r="N22" s="46"/>
    </row>
    <row r="23" spans="1:14" ht="15" customHeight="1" thickBot="1" x14ac:dyDescent="0.3">
      <c r="B23" s="27" t="s">
        <v>34</v>
      </c>
      <c r="C23" s="64" t="s">
        <v>97</v>
      </c>
      <c r="D23" s="28" t="s">
        <v>13</v>
      </c>
      <c r="E23" s="29">
        <v>36.327323897865298</v>
      </c>
      <c r="F23" s="36"/>
      <c r="G23" s="30"/>
      <c r="H23" s="36"/>
      <c r="I23" s="36"/>
      <c r="J23" s="36"/>
      <c r="K23" s="36"/>
      <c r="L23" s="47">
        <v>72</v>
      </c>
      <c r="M23" s="28" t="s">
        <v>13</v>
      </c>
      <c r="N23" s="48"/>
    </row>
    <row r="24" spans="1:14" ht="15" customHeight="1" thickBot="1" x14ac:dyDescent="0.3">
      <c r="B24" s="31" t="s">
        <v>35</v>
      </c>
      <c r="C24" s="64" t="s">
        <v>97</v>
      </c>
      <c r="D24" s="12" t="s">
        <v>13</v>
      </c>
      <c r="E24" s="13">
        <v>31.255743668166001</v>
      </c>
      <c r="F24"/>
      <c r="H24"/>
      <c r="I24"/>
      <c r="J24"/>
      <c r="K24"/>
      <c r="L24" s="16">
        <v>72</v>
      </c>
      <c r="M24" s="12" t="s">
        <v>13</v>
      </c>
      <c r="N24" s="44"/>
    </row>
    <row r="25" spans="1:14" ht="15" customHeight="1" thickBot="1" x14ac:dyDescent="0.3">
      <c r="B25" s="32" t="s">
        <v>36</v>
      </c>
      <c r="C25" s="64" t="s">
        <v>97</v>
      </c>
      <c r="D25" s="33" t="s">
        <v>13</v>
      </c>
      <c r="E25" s="34">
        <v>39.396405629927202</v>
      </c>
      <c r="F25" s="37"/>
      <c r="G25" s="35"/>
      <c r="H25" s="37"/>
      <c r="I25" s="37"/>
      <c r="J25" s="37"/>
      <c r="K25" s="37"/>
      <c r="L25" s="45">
        <v>72</v>
      </c>
      <c r="M25" s="33" t="s">
        <v>13</v>
      </c>
      <c r="N25" s="46"/>
    </row>
    <row r="26" spans="1:14" ht="15" customHeight="1" thickBot="1" x14ac:dyDescent="0.3">
      <c r="B26" s="27" t="s">
        <v>37</v>
      </c>
      <c r="C26" s="51" t="s">
        <v>84</v>
      </c>
      <c r="D26" s="28" t="s">
        <v>13</v>
      </c>
      <c r="E26" s="29"/>
      <c r="F26" s="36"/>
      <c r="G26" s="30"/>
      <c r="H26" s="36"/>
      <c r="I26" s="36"/>
      <c r="J26" s="36"/>
      <c r="K26" s="36"/>
      <c r="L26" s="47">
        <v>72</v>
      </c>
      <c r="M26" s="28" t="s">
        <v>13</v>
      </c>
      <c r="N26" s="48"/>
    </row>
    <row r="27" spans="1:14" ht="15" customHeight="1" thickBot="1" x14ac:dyDescent="0.3">
      <c r="B27" s="31" t="s">
        <v>38</v>
      </c>
      <c r="C27" s="51" t="s">
        <v>84</v>
      </c>
      <c r="D27" s="12" t="s">
        <v>13</v>
      </c>
      <c r="F27"/>
      <c r="H27"/>
      <c r="I27"/>
      <c r="J27"/>
      <c r="K27"/>
      <c r="L27" s="16">
        <v>72</v>
      </c>
      <c r="M27" s="12" t="s">
        <v>13</v>
      </c>
      <c r="N27" s="44"/>
    </row>
    <row r="28" spans="1:14" ht="15" customHeight="1" thickBot="1" x14ac:dyDescent="0.3">
      <c r="B28" s="32" t="s">
        <v>39</v>
      </c>
      <c r="C28" s="51" t="s">
        <v>84</v>
      </c>
      <c r="D28" s="33" t="s">
        <v>13</v>
      </c>
      <c r="E28" s="34"/>
      <c r="F28" s="37"/>
      <c r="G28" s="35"/>
      <c r="H28" s="37"/>
      <c r="I28" s="37"/>
      <c r="J28" s="37"/>
      <c r="K28" s="37"/>
      <c r="L28" s="45">
        <v>72</v>
      </c>
      <c r="M28" s="33" t="s">
        <v>13</v>
      </c>
      <c r="N28" s="46"/>
    </row>
    <row r="29" spans="1:14" ht="15" customHeight="1" thickBot="1" x14ac:dyDescent="0.3">
      <c r="B29" s="27" t="s">
        <v>40</v>
      </c>
      <c r="C29" s="64" t="s">
        <v>97</v>
      </c>
      <c r="D29" s="28" t="s">
        <v>13</v>
      </c>
      <c r="E29" s="29"/>
      <c r="F29" s="36"/>
      <c r="G29" s="30"/>
      <c r="H29" s="36"/>
      <c r="I29" s="36"/>
      <c r="J29" s="36"/>
      <c r="K29" s="36"/>
      <c r="L29" s="47">
        <v>72</v>
      </c>
      <c r="M29" s="28" t="s">
        <v>13</v>
      </c>
      <c r="N29" s="48"/>
    </row>
    <row r="30" spans="1:14" ht="15" customHeight="1" thickBot="1" x14ac:dyDescent="0.3">
      <c r="B30" s="31" t="s">
        <v>41</v>
      </c>
      <c r="C30" s="64" t="s">
        <v>97</v>
      </c>
      <c r="D30" s="12" t="s">
        <v>13</v>
      </c>
      <c r="F30"/>
      <c r="H30"/>
      <c r="I30"/>
      <c r="J30"/>
      <c r="K30"/>
      <c r="L30" s="16">
        <v>72</v>
      </c>
      <c r="M30" s="12" t="s">
        <v>13</v>
      </c>
      <c r="N30" s="44"/>
    </row>
    <row r="31" spans="1:14" ht="15" customHeight="1" thickBot="1" x14ac:dyDescent="0.3">
      <c r="B31" s="32" t="s">
        <v>42</v>
      </c>
      <c r="C31" s="64" t="s">
        <v>97</v>
      </c>
      <c r="D31" s="33" t="s">
        <v>13</v>
      </c>
      <c r="E31" s="34"/>
      <c r="F31" s="34"/>
      <c r="G31" s="35"/>
      <c r="H31" s="37"/>
      <c r="I31" s="37"/>
      <c r="J31" s="37"/>
      <c r="K31" s="37"/>
      <c r="L31" s="45">
        <v>72</v>
      </c>
      <c r="M31" s="33" t="s">
        <v>13</v>
      </c>
      <c r="N31" s="46"/>
    </row>
    <row r="32" spans="1:14" ht="15" customHeight="1" thickBot="1" x14ac:dyDescent="0.3">
      <c r="B32" s="27" t="s">
        <v>43</v>
      </c>
      <c r="C32" s="51" t="s">
        <v>84</v>
      </c>
      <c r="D32" s="28" t="s">
        <v>13</v>
      </c>
      <c r="E32" s="29">
        <v>31.255743668166001</v>
      </c>
      <c r="F32" s="29"/>
      <c r="G32" s="30"/>
      <c r="H32" s="36"/>
      <c r="I32" s="36"/>
      <c r="J32" s="36"/>
      <c r="K32" s="36"/>
      <c r="L32" s="47">
        <v>72</v>
      </c>
      <c r="M32" s="28" t="s">
        <v>13</v>
      </c>
      <c r="N32" s="48"/>
    </row>
    <row r="33" spans="2:14" ht="15" customHeight="1" thickBot="1" x14ac:dyDescent="0.3">
      <c r="B33" s="31" t="s">
        <v>44</v>
      </c>
      <c r="C33" s="51" t="s">
        <v>84</v>
      </c>
      <c r="D33" s="12" t="s">
        <v>13</v>
      </c>
      <c r="E33" s="13">
        <v>30.7020332090332</v>
      </c>
      <c r="F33"/>
      <c r="H33"/>
      <c r="I33"/>
      <c r="J33"/>
      <c r="K33"/>
      <c r="L33" s="16">
        <v>72</v>
      </c>
      <c r="M33" s="12" t="s">
        <v>13</v>
      </c>
      <c r="N33" s="44"/>
    </row>
    <row r="34" spans="2:14" ht="15" customHeight="1" thickBot="1" x14ac:dyDescent="0.3">
      <c r="B34" s="32" t="s">
        <v>45</v>
      </c>
      <c r="C34" s="51" t="s">
        <v>84</v>
      </c>
      <c r="D34" s="33" t="s">
        <v>13</v>
      </c>
      <c r="E34" s="34">
        <v>30.271030906784102</v>
      </c>
      <c r="F34" s="37"/>
      <c r="G34" s="35"/>
      <c r="H34" s="37"/>
      <c r="I34" s="37"/>
      <c r="J34" s="37"/>
      <c r="K34" s="37"/>
      <c r="L34" s="45">
        <v>72</v>
      </c>
      <c r="M34" s="33" t="s">
        <v>13</v>
      </c>
      <c r="N34" s="46"/>
    </row>
    <row r="35" spans="2:14" ht="15" customHeight="1" thickBot="1" x14ac:dyDescent="0.3">
      <c r="B35" s="27" t="s">
        <v>46</v>
      </c>
      <c r="C35" s="64" t="s">
        <v>97</v>
      </c>
      <c r="D35" s="28" t="s">
        <v>13</v>
      </c>
      <c r="E35" s="29">
        <v>34.081039876001398</v>
      </c>
      <c r="F35" s="36"/>
      <c r="G35" s="30"/>
      <c r="H35" s="36"/>
      <c r="I35" s="36"/>
      <c r="J35" s="36"/>
      <c r="K35" s="36"/>
      <c r="L35" s="47">
        <v>72</v>
      </c>
      <c r="M35" s="28" t="s">
        <v>13</v>
      </c>
      <c r="N35" s="48"/>
    </row>
    <row r="36" spans="2:14" ht="15" customHeight="1" thickBot="1" x14ac:dyDescent="0.3">
      <c r="B36" s="31" t="s">
        <v>47</v>
      </c>
      <c r="C36" s="64" t="s">
        <v>97</v>
      </c>
      <c r="D36" s="12" t="s">
        <v>13</v>
      </c>
      <c r="E36" s="13">
        <v>34.6211761988097</v>
      </c>
      <c r="F36"/>
      <c r="H36"/>
      <c r="I36"/>
      <c r="J36"/>
      <c r="K36"/>
      <c r="L36" s="16">
        <v>72</v>
      </c>
      <c r="M36" s="12" t="s">
        <v>13</v>
      </c>
      <c r="N36" s="44"/>
    </row>
    <row r="37" spans="2:14" ht="15" customHeight="1" thickBot="1" x14ac:dyDescent="0.3">
      <c r="B37" s="32" t="s">
        <v>48</v>
      </c>
      <c r="C37" s="64" t="s">
        <v>97</v>
      </c>
      <c r="D37" s="33" t="s">
        <v>13</v>
      </c>
      <c r="E37" s="34">
        <v>34.573000849865103</v>
      </c>
      <c r="F37" s="37"/>
      <c r="G37" s="35"/>
      <c r="H37" s="37"/>
      <c r="I37" s="37"/>
      <c r="J37" s="37"/>
      <c r="K37" s="37"/>
      <c r="L37" s="45">
        <v>72</v>
      </c>
      <c r="M37" s="33" t="s">
        <v>13</v>
      </c>
      <c r="N37" s="46"/>
    </row>
    <row r="38" spans="2:14" ht="15" customHeight="1" thickBot="1" x14ac:dyDescent="0.3">
      <c r="B38" s="27" t="s">
        <v>49</v>
      </c>
      <c r="C38" s="51" t="s">
        <v>85</v>
      </c>
      <c r="D38" s="28" t="s">
        <v>13</v>
      </c>
      <c r="E38" s="29"/>
      <c r="F38" s="36"/>
      <c r="G38" s="30"/>
      <c r="H38" s="36"/>
      <c r="I38" s="36"/>
      <c r="J38" s="36"/>
      <c r="K38" s="36"/>
      <c r="L38" s="47">
        <v>72</v>
      </c>
      <c r="M38" s="28" t="s">
        <v>13</v>
      </c>
      <c r="N38" s="48"/>
    </row>
    <row r="39" spans="2:14" ht="15" customHeight="1" thickBot="1" x14ac:dyDescent="0.3">
      <c r="B39" s="31" t="s">
        <v>50</v>
      </c>
      <c r="C39" s="51" t="s">
        <v>85</v>
      </c>
      <c r="D39" s="12" t="s">
        <v>13</v>
      </c>
      <c r="F39"/>
      <c r="H39"/>
      <c r="I39"/>
      <c r="J39"/>
      <c r="K39"/>
      <c r="L39" s="16">
        <v>72</v>
      </c>
      <c r="M39" s="12" t="s">
        <v>13</v>
      </c>
      <c r="N39" s="44"/>
    </row>
    <row r="40" spans="2:14" ht="15" customHeight="1" thickBot="1" x14ac:dyDescent="0.3">
      <c r="B40" s="32" t="s">
        <v>51</v>
      </c>
      <c r="C40" s="51" t="s">
        <v>85</v>
      </c>
      <c r="D40" s="33" t="s">
        <v>13</v>
      </c>
      <c r="E40" s="34"/>
      <c r="F40" s="37"/>
      <c r="G40" s="35"/>
      <c r="H40" s="37"/>
      <c r="I40" s="37"/>
      <c r="J40" s="37"/>
      <c r="K40" s="37"/>
      <c r="L40" s="45">
        <v>72</v>
      </c>
      <c r="M40" s="33" t="s">
        <v>13</v>
      </c>
      <c r="N40" s="46"/>
    </row>
    <row r="41" spans="2:14" ht="15" customHeight="1" thickBot="1" x14ac:dyDescent="0.3">
      <c r="B41" s="27" t="s">
        <v>52</v>
      </c>
      <c r="C41" s="51" t="s">
        <v>85</v>
      </c>
      <c r="D41" s="28" t="s">
        <v>13</v>
      </c>
      <c r="E41" s="29"/>
      <c r="F41" s="36"/>
      <c r="G41" s="30"/>
      <c r="H41" s="36"/>
      <c r="I41" s="36"/>
      <c r="J41" s="36"/>
      <c r="K41" s="36"/>
      <c r="L41" s="47">
        <v>72</v>
      </c>
      <c r="M41" s="28" t="s">
        <v>13</v>
      </c>
      <c r="N41" s="48"/>
    </row>
    <row r="42" spans="2:14" ht="15" customHeight="1" thickBot="1" x14ac:dyDescent="0.3">
      <c r="B42" s="31" t="s">
        <v>53</v>
      </c>
      <c r="C42" s="51" t="s">
        <v>85</v>
      </c>
      <c r="D42" s="12" t="s">
        <v>13</v>
      </c>
      <c r="F42"/>
      <c r="H42"/>
      <c r="I42"/>
      <c r="J42"/>
      <c r="K42"/>
      <c r="L42" s="16">
        <v>72</v>
      </c>
      <c r="M42" s="12" t="s">
        <v>13</v>
      </c>
      <c r="N42" s="44"/>
    </row>
    <row r="43" spans="2:14" ht="15" customHeight="1" thickBot="1" x14ac:dyDescent="0.3">
      <c r="B43" s="32" t="s">
        <v>54</v>
      </c>
      <c r="C43" s="51" t="s">
        <v>85</v>
      </c>
      <c r="D43" s="33" t="s">
        <v>13</v>
      </c>
      <c r="E43" s="34"/>
      <c r="F43" s="37"/>
      <c r="G43" s="35"/>
      <c r="H43" s="37"/>
      <c r="I43" s="37"/>
      <c r="J43" s="37"/>
      <c r="K43" s="37"/>
      <c r="L43" s="45">
        <v>72</v>
      </c>
      <c r="M43" s="33" t="s">
        <v>13</v>
      </c>
      <c r="N43" s="46"/>
    </row>
    <row r="44" spans="2:14" ht="15" customHeight="1" thickBot="1" x14ac:dyDescent="0.3">
      <c r="B44" s="27" t="s">
        <v>55</v>
      </c>
      <c r="C44" s="64" t="s">
        <v>104</v>
      </c>
      <c r="D44" s="28" t="s">
        <v>13</v>
      </c>
      <c r="E44" s="29">
        <v>33.265976277352998</v>
      </c>
      <c r="F44" s="36"/>
      <c r="G44" s="30"/>
      <c r="H44" s="36"/>
      <c r="I44" s="36"/>
      <c r="J44" s="36"/>
      <c r="K44" s="36"/>
      <c r="L44" s="47">
        <v>72</v>
      </c>
      <c r="M44" s="28" t="s">
        <v>13</v>
      </c>
      <c r="N44" s="48"/>
    </row>
    <row r="45" spans="2:14" ht="15" customHeight="1" thickBot="1" x14ac:dyDescent="0.3">
      <c r="B45" s="31" t="s">
        <v>56</v>
      </c>
      <c r="C45" s="64" t="s">
        <v>104</v>
      </c>
      <c r="D45" s="12" t="s">
        <v>13</v>
      </c>
      <c r="E45" s="13">
        <v>31.419709783435</v>
      </c>
      <c r="F45"/>
      <c r="H45"/>
      <c r="I45"/>
      <c r="J45"/>
      <c r="K45"/>
      <c r="L45" s="16">
        <v>72</v>
      </c>
      <c r="M45" s="12" t="s">
        <v>13</v>
      </c>
      <c r="N45" s="44"/>
    </row>
    <row r="46" spans="2:14" ht="15" customHeight="1" thickBot="1" x14ac:dyDescent="0.3">
      <c r="B46" s="32" t="s">
        <v>57</v>
      </c>
      <c r="C46" s="64" t="s">
        <v>104</v>
      </c>
      <c r="D46" s="33" t="s">
        <v>13</v>
      </c>
      <c r="E46" s="34">
        <v>31.573303232147101</v>
      </c>
      <c r="F46" s="37"/>
      <c r="G46" s="35"/>
      <c r="H46" s="37"/>
      <c r="I46" s="37"/>
      <c r="J46" s="37"/>
      <c r="K46" s="37"/>
      <c r="L46" s="45">
        <v>72</v>
      </c>
      <c r="M46" s="33" t="s">
        <v>13</v>
      </c>
      <c r="N46" s="46"/>
    </row>
    <row r="47" spans="2:14" ht="15" customHeight="1" thickBot="1" x14ac:dyDescent="0.3">
      <c r="B47" s="27" t="s">
        <v>58</v>
      </c>
      <c r="C47" s="64" t="s">
        <v>104</v>
      </c>
      <c r="D47" s="28" t="s">
        <v>13</v>
      </c>
      <c r="E47" s="29">
        <v>31.602763856709199</v>
      </c>
      <c r="F47" s="36"/>
      <c r="G47" s="30"/>
      <c r="H47" s="36"/>
      <c r="I47" s="36"/>
      <c r="J47" s="36"/>
      <c r="K47" s="36"/>
      <c r="L47" s="47">
        <v>72</v>
      </c>
      <c r="M47" s="28" t="s">
        <v>13</v>
      </c>
      <c r="N47" s="48"/>
    </row>
    <row r="48" spans="2:14" ht="15" customHeight="1" thickBot="1" x14ac:dyDescent="0.3">
      <c r="B48" s="31" t="s">
        <v>59</v>
      </c>
      <c r="C48" s="64" t="s">
        <v>104</v>
      </c>
      <c r="D48" s="12" t="s">
        <v>13</v>
      </c>
      <c r="E48" s="13">
        <v>31.526420295762101</v>
      </c>
      <c r="F48"/>
      <c r="H48"/>
      <c r="I48"/>
      <c r="J48"/>
      <c r="K48"/>
      <c r="L48" s="16">
        <v>72</v>
      </c>
      <c r="M48" s="12" t="s">
        <v>13</v>
      </c>
      <c r="N48" s="44"/>
    </row>
    <row r="49" spans="2:14" ht="15" customHeight="1" thickBot="1" x14ac:dyDescent="0.3">
      <c r="B49" s="32" t="s">
        <v>60</v>
      </c>
      <c r="C49" s="64" t="s">
        <v>104</v>
      </c>
      <c r="D49" s="33" t="s">
        <v>13</v>
      </c>
      <c r="E49" s="34">
        <v>31.552780189663999</v>
      </c>
      <c r="F49" s="37"/>
      <c r="G49" s="35"/>
      <c r="H49" s="37"/>
      <c r="I49" s="37"/>
      <c r="J49" s="37"/>
      <c r="K49" s="37"/>
      <c r="L49" s="45">
        <v>72</v>
      </c>
      <c r="M49" s="33" t="s">
        <v>13</v>
      </c>
      <c r="N49" s="46"/>
    </row>
    <row r="50" spans="2:14" ht="15" customHeight="1" x14ac:dyDescent="0.25">
      <c r="B50" s="11" t="s">
        <v>61</v>
      </c>
      <c r="C50" s="71" t="s">
        <v>99</v>
      </c>
      <c r="D50" s="12" t="s">
        <v>13</v>
      </c>
      <c r="E50" s="13">
        <v>14.2</v>
      </c>
      <c r="F50"/>
      <c r="H50" s="15">
        <v>10000000</v>
      </c>
      <c r="I50" s="14">
        <v>7</v>
      </c>
      <c r="J50" s="15">
        <v>10000000</v>
      </c>
      <c r="K50" s="15">
        <v>0</v>
      </c>
      <c r="L50" s="16">
        <v>72</v>
      </c>
      <c r="M50" s="12" t="s">
        <v>13</v>
      </c>
    </row>
    <row r="51" spans="2:14" ht="15" customHeight="1" x14ac:dyDescent="0.25">
      <c r="B51" s="11" t="s">
        <v>62</v>
      </c>
      <c r="C51" s="71" t="s">
        <v>99</v>
      </c>
      <c r="D51" s="12" t="s">
        <v>13</v>
      </c>
      <c r="E51" s="13">
        <v>17.5</v>
      </c>
      <c r="F51"/>
      <c r="H51" s="15">
        <v>1000000</v>
      </c>
      <c r="I51" s="14">
        <v>6</v>
      </c>
      <c r="J51" s="15">
        <v>1000000</v>
      </c>
      <c r="K51" s="15">
        <v>0</v>
      </c>
      <c r="L51" s="16">
        <v>72</v>
      </c>
      <c r="M51" s="12" t="s">
        <v>13</v>
      </c>
    </row>
    <row r="52" spans="2:14" ht="15" customHeight="1" x14ac:dyDescent="0.25">
      <c r="B52" s="11" t="s">
        <v>63</v>
      </c>
      <c r="C52" s="71" t="s">
        <v>99</v>
      </c>
      <c r="D52" s="12" t="s">
        <v>13</v>
      </c>
      <c r="E52" s="13">
        <v>20.6</v>
      </c>
      <c r="F52"/>
      <c r="H52" s="15">
        <v>100000</v>
      </c>
      <c r="I52" s="14">
        <v>5</v>
      </c>
      <c r="J52" s="15">
        <v>100000</v>
      </c>
      <c r="K52" s="15">
        <v>0</v>
      </c>
      <c r="L52" s="16">
        <v>72</v>
      </c>
      <c r="M52" s="12" t="s">
        <v>13</v>
      </c>
    </row>
    <row r="53" spans="2:14" ht="15" customHeight="1" x14ac:dyDescent="0.25">
      <c r="B53" s="11" t="s">
        <v>64</v>
      </c>
      <c r="C53" s="71" t="s">
        <v>99</v>
      </c>
      <c r="D53" s="12" t="s">
        <v>13</v>
      </c>
      <c r="E53" s="13">
        <v>23.8</v>
      </c>
      <c r="F53"/>
      <c r="H53" s="15">
        <v>10000</v>
      </c>
      <c r="I53" s="14">
        <v>4</v>
      </c>
      <c r="J53" s="15">
        <v>10000</v>
      </c>
      <c r="K53" s="15">
        <v>0</v>
      </c>
      <c r="L53" s="16">
        <v>72</v>
      </c>
      <c r="M53" s="12" t="s">
        <v>13</v>
      </c>
    </row>
    <row r="54" spans="2:14" ht="15" customHeight="1" x14ac:dyDescent="0.25">
      <c r="B54" s="11" t="s">
        <v>65</v>
      </c>
      <c r="C54" s="71" t="s">
        <v>99</v>
      </c>
      <c r="D54" s="12" t="s">
        <v>13</v>
      </c>
      <c r="E54" s="13">
        <v>27.01</v>
      </c>
      <c r="F54"/>
      <c r="H54" s="15">
        <v>1000</v>
      </c>
      <c r="I54" s="14">
        <v>3</v>
      </c>
      <c r="J54" s="15">
        <v>0</v>
      </c>
      <c r="K54" s="15">
        <v>0</v>
      </c>
      <c r="L54" s="16">
        <v>72</v>
      </c>
      <c r="M54" s="12" t="s">
        <v>13</v>
      </c>
    </row>
    <row r="55" spans="2:14" ht="15" customHeight="1" x14ac:dyDescent="0.25">
      <c r="B55" s="11" t="s">
        <v>66</v>
      </c>
      <c r="C55" s="71" t="s">
        <v>99</v>
      </c>
      <c r="D55" s="12" t="s">
        <v>13</v>
      </c>
      <c r="E55" s="13">
        <v>33.634608053908202</v>
      </c>
      <c r="F55"/>
      <c r="H55" s="15">
        <v>100</v>
      </c>
      <c r="I55" s="14">
        <v>2</v>
      </c>
      <c r="J55" s="15">
        <v>0</v>
      </c>
      <c r="K55" s="15">
        <v>0</v>
      </c>
      <c r="L55" s="16">
        <v>72</v>
      </c>
      <c r="M55" s="12" t="s">
        <v>13</v>
      </c>
    </row>
    <row r="56" spans="2:14" ht="15" customHeight="1" x14ac:dyDescent="0.25">
      <c r="B56" s="11" t="s">
        <v>67</v>
      </c>
      <c r="C56" s="71" t="s">
        <v>100</v>
      </c>
      <c r="D56" s="12" t="s">
        <v>13</v>
      </c>
      <c r="E56" s="13">
        <v>20.6</v>
      </c>
      <c r="F56"/>
      <c r="H56" s="15">
        <v>10000000</v>
      </c>
      <c r="I56" s="14">
        <v>7</v>
      </c>
      <c r="J56" s="15">
        <v>10000000</v>
      </c>
      <c r="K56" s="15">
        <v>0</v>
      </c>
      <c r="L56" s="16">
        <v>72</v>
      </c>
      <c r="M56" s="12" t="s">
        <v>13</v>
      </c>
    </row>
    <row r="57" spans="2:14" ht="15" customHeight="1" x14ac:dyDescent="0.25">
      <c r="B57" s="11" t="s">
        <v>68</v>
      </c>
      <c r="C57" s="71" t="s">
        <v>100</v>
      </c>
      <c r="D57" s="12" t="s">
        <v>13</v>
      </c>
      <c r="E57" s="13">
        <v>23.8</v>
      </c>
      <c r="F57"/>
      <c r="H57" s="15">
        <v>1000000</v>
      </c>
      <c r="I57" s="14">
        <v>6</v>
      </c>
      <c r="J57" s="15">
        <v>1000000</v>
      </c>
      <c r="K57" s="15">
        <v>0</v>
      </c>
      <c r="L57" s="16">
        <v>72</v>
      </c>
      <c r="M57" s="12" t="s">
        <v>13</v>
      </c>
    </row>
    <row r="58" spans="2:14" ht="15" customHeight="1" x14ac:dyDescent="0.25">
      <c r="B58" s="11" t="s">
        <v>69</v>
      </c>
      <c r="C58" s="71" t="s">
        <v>100</v>
      </c>
      <c r="D58" s="12" t="s">
        <v>13</v>
      </c>
      <c r="E58" s="13">
        <v>27.01</v>
      </c>
      <c r="F58"/>
      <c r="H58" s="15">
        <v>100000</v>
      </c>
      <c r="I58" s="14">
        <v>5</v>
      </c>
      <c r="J58" s="15">
        <v>100000</v>
      </c>
      <c r="K58" s="15">
        <v>0</v>
      </c>
      <c r="L58" s="16">
        <v>72</v>
      </c>
      <c r="M58" s="12" t="s">
        <v>13</v>
      </c>
    </row>
    <row r="59" spans="2:14" ht="15" customHeight="1" x14ac:dyDescent="0.25">
      <c r="B59" s="11" t="s">
        <v>70</v>
      </c>
      <c r="C59" s="71" t="s">
        <v>100</v>
      </c>
      <c r="D59" s="12" t="s">
        <v>13</v>
      </c>
      <c r="E59" s="13">
        <v>30.178696317165201</v>
      </c>
      <c r="F59"/>
      <c r="H59" s="15">
        <v>10000</v>
      </c>
      <c r="I59" s="14">
        <v>4</v>
      </c>
      <c r="J59" s="15">
        <v>0</v>
      </c>
      <c r="K59" s="15">
        <v>0</v>
      </c>
      <c r="L59" s="16">
        <v>72</v>
      </c>
      <c r="M59" s="12" t="s">
        <v>13</v>
      </c>
    </row>
    <row r="60" spans="2:14" ht="15" customHeight="1" x14ac:dyDescent="0.25">
      <c r="B60" s="11" t="s">
        <v>71</v>
      </c>
      <c r="C60" s="71" t="s">
        <v>100</v>
      </c>
      <c r="D60" s="12" t="s">
        <v>13</v>
      </c>
      <c r="E60" s="13">
        <v>33.634608053908202</v>
      </c>
      <c r="F60"/>
      <c r="H60" s="15">
        <v>1000</v>
      </c>
      <c r="I60" s="14">
        <v>3</v>
      </c>
      <c r="J60" s="15">
        <v>0</v>
      </c>
      <c r="K60" s="15">
        <v>0</v>
      </c>
      <c r="L60" s="16">
        <v>72</v>
      </c>
      <c r="M60" s="12" t="s">
        <v>13</v>
      </c>
    </row>
    <row r="61" spans="2:14" ht="15" customHeight="1" x14ac:dyDescent="0.25">
      <c r="B61" s="11" t="s">
        <v>72</v>
      </c>
      <c r="C61" s="71" t="s">
        <v>100</v>
      </c>
      <c r="D61" s="12" t="s">
        <v>13</v>
      </c>
      <c r="E61" s="13">
        <v>37.094336865790297</v>
      </c>
      <c r="F61"/>
      <c r="H61" s="15">
        <v>100</v>
      </c>
      <c r="I61" s="14">
        <v>2</v>
      </c>
      <c r="J61" s="15">
        <v>0</v>
      </c>
      <c r="K61" s="15">
        <v>0</v>
      </c>
      <c r="L61" s="16">
        <v>72</v>
      </c>
      <c r="M61" s="12" t="s">
        <v>13</v>
      </c>
    </row>
    <row r="62" spans="2:14" ht="15" customHeight="1" x14ac:dyDescent="0.25">
      <c r="B62" s="11" t="s">
        <v>73</v>
      </c>
      <c r="C62" s="12" t="s">
        <v>74</v>
      </c>
      <c r="D62" s="12" t="s">
        <v>13</v>
      </c>
      <c r="F62" s="74" t="s">
        <v>98</v>
      </c>
      <c r="J62" s="15">
        <v>0</v>
      </c>
      <c r="K62" s="15">
        <v>0</v>
      </c>
      <c r="L62" s="16">
        <v>72</v>
      </c>
      <c r="M62" s="12" t="s">
        <v>13</v>
      </c>
    </row>
    <row r="63" spans="2:14" ht="15" customHeight="1" x14ac:dyDescent="0.25">
      <c r="B63" s="11" t="s">
        <v>75</v>
      </c>
      <c r="C63" s="12" t="s">
        <v>74</v>
      </c>
      <c r="D63" s="12" t="s">
        <v>13</v>
      </c>
      <c r="F63" s="74" t="s">
        <v>98</v>
      </c>
      <c r="J63" s="15">
        <v>0</v>
      </c>
      <c r="K63" s="15">
        <v>0</v>
      </c>
      <c r="L63" s="16">
        <v>72</v>
      </c>
      <c r="M63" s="12" t="s">
        <v>13</v>
      </c>
    </row>
    <row r="64" spans="2:14" ht="15" customHeight="1" x14ac:dyDescent="0.25">
      <c r="B64" s="11" t="s">
        <v>76</v>
      </c>
      <c r="C64" s="12" t="s">
        <v>74</v>
      </c>
      <c r="D64" s="12" t="s">
        <v>13</v>
      </c>
      <c r="F64" s="74" t="s">
        <v>98</v>
      </c>
      <c r="J64" s="15">
        <v>0</v>
      </c>
      <c r="K64" s="15">
        <v>0</v>
      </c>
      <c r="L64" s="16">
        <v>72</v>
      </c>
      <c r="M64" s="12" t="s">
        <v>13</v>
      </c>
    </row>
    <row r="65" spans="2:13" ht="15" customHeight="1" x14ac:dyDescent="0.25">
      <c r="B65" s="11" t="s">
        <v>77</v>
      </c>
      <c r="C65" s="12" t="s">
        <v>74</v>
      </c>
      <c r="D65" s="12" t="s">
        <v>13</v>
      </c>
      <c r="F65" s="74" t="s">
        <v>98</v>
      </c>
      <c r="J65" s="15">
        <v>0</v>
      </c>
      <c r="K65" s="15">
        <v>0</v>
      </c>
      <c r="L65" s="16">
        <v>72</v>
      </c>
      <c r="M65" s="12" t="s">
        <v>13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657-7D27-E84A-AB49-E8C7828FBEE5}">
  <dimension ref="A5:T48"/>
  <sheetViews>
    <sheetView zoomScale="71" zoomScaleNormal="64" workbookViewId="0">
      <selection activeCell="I43" sqref="I43"/>
    </sheetView>
  </sheetViews>
  <sheetFormatPr baseColWidth="10" defaultRowHeight="11" x14ac:dyDescent="0.25"/>
  <cols>
    <col min="1" max="1" width="13.21875" customWidth="1"/>
    <col min="2" max="2" width="15" customWidth="1"/>
  </cols>
  <sheetData>
    <row r="5" spans="1:4" x14ac:dyDescent="0.25">
      <c r="A5" t="s">
        <v>78</v>
      </c>
      <c r="B5" t="s">
        <v>79</v>
      </c>
      <c r="C5" t="s">
        <v>80</v>
      </c>
    </row>
    <row r="6" spans="1:4" x14ac:dyDescent="0.25">
      <c r="A6" s="13">
        <v>14.2</v>
      </c>
      <c r="B6" s="14">
        <v>7</v>
      </c>
    </row>
    <row r="7" spans="1:4" x14ac:dyDescent="0.25">
      <c r="A7" s="13">
        <v>17.5</v>
      </c>
      <c r="B7" s="14">
        <v>6</v>
      </c>
      <c r="C7" s="49">
        <f>A7-A6</f>
        <v>3.3000000000000007</v>
      </c>
    </row>
    <row r="8" spans="1:4" x14ac:dyDescent="0.25">
      <c r="A8" s="13">
        <v>20.6</v>
      </c>
      <c r="B8" s="14">
        <v>5</v>
      </c>
      <c r="C8" s="49">
        <f t="shared" ref="C8:C11" si="0">A8-A7</f>
        <v>3.1000000000000014</v>
      </c>
    </row>
    <row r="9" spans="1:4" x14ac:dyDescent="0.25">
      <c r="A9" s="13">
        <v>23.8</v>
      </c>
      <c r="B9" s="14">
        <v>4</v>
      </c>
      <c r="C9" s="49">
        <f t="shared" si="0"/>
        <v>3.1999999999999993</v>
      </c>
    </row>
    <row r="10" spans="1:4" x14ac:dyDescent="0.25">
      <c r="A10" s="13">
        <v>27.01</v>
      </c>
      <c r="B10" s="14">
        <v>3</v>
      </c>
      <c r="C10" s="49">
        <f>A10-A9</f>
        <v>3.2100000000000009</v>
      </c>
    </row>
    <row r="11" spans="1:4" x14ac:dyDescent="0.25">
      <c r="A11" s="13">
        <v>33.634608053908202</v>
      </c>
      <c r="B11" s="14">
        <v>2</v>
      </c>
      <c r="C11" s="49">
        <f t="shared" si="0"/>
        <v>6.6246080539082008</v>
      </c>
      <c r="D11" t="s">
        <v>81</v>
      </c>
    </row>
    <row r="16" spans="1:4" x14ac:dyDescent="0.25">
      <c r="B16">
        <f>10^(1/3.6829)-1</f>
        <v>0.86863791625404563</v>
      </c>
    </row>
    <row r="17" spans="2:20" x14ac:dyDescent="0.25">
      <c r="B17">
        <f>10^(1/3.192)-1</f>
        <v>1.0572317011895564</v>
      </c>
    </row>
    <row r="19" spans="2:20" x14ac:dyDescent="0.25">
      <c r="D19">
        <f>10^(0.2652)-1</f>
        <v>0.84161990352467098</v>
      </c>
    </row>
    <row r="30" spans="2:20" x14ac:dyDescent="0.25">
      <c r="D30">
        <f>10^(0.3133)-1</f>
        <v>1.0573112455143576</v>
      </c>
      <c r="T30">
        <f>10</f>
        <v>10</v>
      </c>
    </row>
    <row r="31" spans="2:20" x14ac:dyDescent="0.25">
      <c r="D31">
        <v>1.1000000000000001</v>
      </c>
    </row>
    <row r="48" spans="7:7" x14ac:dyDescent="0.25">
      <c r="G48" t="s">
        <v>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CB61-42F4-964A-8DBE-DF1ADA88E5F1}">
  <dimension ref="A5:P48"/>
  <sheetViews>
    <sheetView zoomScale="50" workbookViewId="0">
      <selection activeCell="E22" sqref="E22"/>
    </sheetView>
  </sheetViews>
  <sheetFormatPr baseColWidth="10" defaultRowHeight="11" x14ac:dyDescent="0.25"/>
  <cols>
    <col min="1" max="1" width="13.21875" customWidth="1"/>
    <col min="2" max="2" width="15" customWidth="1"/>
    <col min="4" max="4" width="16" customWidth="1"/>
  </cols>
  <sheetData>
    <row r="5" spans="1:5" x14ac:dyDescent="0.25">
      <c r="A5" t="s">
        <v>78</v>
      </c>
      <c r="B5" t="s">
        <v>79</v>
      </c>
      <c r="C5" t="s">
        <v>80</v>
      </c>
    </row>
    <row r="6" spans="1:5" x14ac:dyDescent="0.25">
      <c r="A6" s="13">
        <v>20.6</v>
      </c>
      <c r="B6" s="14">
        <v>7</v>
      </c>
    </row>
    <row r="7" spans="1:5" x14ac:dyDescent="0.25">
      <c r="A7" s="13">
        <v>23.8</v>
      </c>
      <c r="B7" s="14">
        <v>6</v>
      </c>
      <c r="C7" s="49">
        <f>A7-A6</f>
        <v>3.1999999999999993</v>
      </c>
    </row>
    <row r="8" spans="1:5" x14ac:dyDescent="0.25">
      <c r="A8" s="13">
        <v>27.01</v>
      </c>
      <c r="B8" s="14">
        <v>5</v>
      </c>
      <c r="C8" s="49">
        <f t="shared" ref="C8:C11" si="0">A8-A7</f>
        <v>3.2100000000000009</v>
      </c>
    </row>
    <row r="9" spans="1:5" x14ac:dyDescent="0.25">
      <c r="A9" s="13">
        <v>30.178696317165201</v>
      </c>
      <c r="B9" s="14">
        <v>4</v>
      </c>
      <c r="C9" s="49">
        <f t="shared" si="0"/>
        <v>3.1686963171651996</v>
      </c>
    </row>
    <row r="10" spans="1:5" x14ac:dyDescent="0.25">
      <c r="A10" s="13">
        <v>33.634608053908202</v>
      </c>
      <c r="B10" s="14">
        <v>3</v>
      </c>
      <c r="C10" s="49">
        <f t="shared" si="0"/>
        <v>3.4559117367430012</v>
      </c>
    </row>
    <row r="11" spans="1:5" x14ac:dyDescent="0.25">
      <c r="A11" s="13">
        <v>37.094336865790297</v>
      </c>
      <c r="B11" s="14">
        <v>2</v>
      </c>
      <c r="C11" s="49">
        <f t="shared" si="0"/>
        <v>3.4597288118820941</v>
      </c>
    </row>
    <row r="15" spans="1:5" ht="23.5" x14ac:dyDescent="0.25">
      <c r="A15" s="54" t="s">
        <v>89</v>
      </c>
    </row>
    <row r="16" spans="1:5" ht="27" x14ac:dyDescent="0.25">
      <c r="A16" s="53" t="s">
        <v>90</v>
      </c>
      <c r="C16" s="55" t="s">
        <v>92</v>
      </c>
      <c r="D16" s="56">
        <f>10^(0.3038)-1</f>
        <v>1.012797109073003</v>
      </c>
      <c r="E16" s="56" t="s">
        <v>93</v>
      </c>
    </row>
    <row r="27" spans="1:16" ht="23.5" x14ac:dyDescent="0.25">
      <c r="A27" s="54" t="s">
        <v>94</v>
      </c>
    </row>
    <row r="28" spans="1:16" ht="27" x14ac:dyDescent="0.25">
      <c r="A28" s="53" t="s">
        <v>91</v>
      </c>
      <c r="C28" s="55" t="s">
        <v>92</v>
      </c>
      <c r="D28" s="56">
        <f>10^(1/3.2898)-1</f>
        <v>1.0135844383969626</v>
      </c>
      <c r="E28" s="56" t="s">
        <v>93</v>
      </c>
    </row>
    <row r="30" spans="1:16" x14ac:dyDescent="0.25">
      <c r="P30">
        <f>10</f>
        <v>10</v>
      </c>
    </row>
    <row r="48" spans="7:7" x14ac:dyDescent="0.25">
      <c r="G48" t="s">
        <v>82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topLeftCell="A30" zoomScale="92" zoomScaleNormal="136" workbookViewId="0">
      <selection activeCell="B44" sqref="B44"/>
    </sheetView>
  </sheetViews>
  <sheetFormatPr baseColWidth="10" defaultColWidth="10" defaultRowHeight="15" customHeight="1" x14ac:dyDescent="0.25"/>
  <cols>
    <col min="1" max="1" width="5.21875" style="17" bestFit="1" customWidth="1"/>
    <col min="2" max="2" width="18" style="62" customWidth="1"/>
    <col min="3" max="3" width="10.21875" style="17" customWidth="1"/>
    <col min="4" max="4" width="9.109375" style="17" bestFit="1" customWidth="1"/>
    <col min="5" max="5" width="15.77734375" style="17" customWidth="1"/>
    <col min="6" max="6" width="20.33203125" style="17" bestFit="1" customWidth="1"/>
    <col min="7" max="7" width="19.109375" style="17" bestFit="1" customWidth="1"/>
    <col min="8" max="8" width="22.109375" style="17" bestFit="1" customWidth="1"/>
    <col min="9" max="9" width="25.77734375" style="17" customWidth="1"/>
    <col min="10" max="16384" width="10" style="17"/>
  </cols>
  <sheetData>
    <row r="1" spans="1:9" ht="27" customHeight="1" thickBot="1" x14ac:dyDescent="0.3">
      <c r="A1" s="3" t="s">
        <v>0</v>
      </c>
      <c r="B1" s="60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94" t="s">
        <v>107</v>
      </c>
    </row>
    <row r="2" spans="1:9" ht="15" customHeight="1" x14ac:dyDescent="0.25">
      <c r="A2" s="18" t="s">
        <v>12</v>
      </c>
      <c r="B2" s="64" t="s">
        <v>83</v>
      </c>
      <c r="C2" s="20">
        <v>38.439634302374699</v>
      </c>
      <c r="D2" s="36"/>
      <c r="E2" s="21"/>
      <c r="F2" s="57">
        <f>10^G2</f>
        <v>0.26113349001165664</v>
      </c>
      <c r="G2" s="36">
        <f>(-0.3133*C2+11.46)</f>
        <v>-0.58313742693399284</v>
      </c>
      <c r="H2" s="36"/>
      <c r="I2" s="95"/>
    </row>
    <row r="3" spans="1:9" ht="15" customHeight="1" x14ac:dyDescent="0.25">
      <c r="A3" s="22" t="s">
        <v>14</v>
      </c>
      <c r="B3" s="71" t="s">
        <v>83</v>
      </c>
      <c r="C3" s="8">
        <v>39.172001086720798</v>
      </c>
      <c r="D3" s="50">
        <f>AVERAGE(C2:C4)</f>
        <v>38.91990682163393</v>
      </c>
      <c r="E3" s="9">
        <f>STDEVA(C2:C4)</f>
        <v>0.41610006424083051</v>
      </c>
      <c r="F3" s="98">
        <f t="shared" ref="F3:F49" si="0">10^G3</f>
        <v>0.15396147372672206</v>
      </c>
      <c r="G3">
        <f t="shared" ref="G3:G25" si="1">(-0.3133*C3+11.46)</f>
        <v>-0.81258794046962635</v>
      </c>
      <c r="H3"/>
      <c r="I3" s="96">
        <f>AVERAGE(F2:F4)</f>
        <v>0.19057859431424004</v>
      </c>
    </row>
    <row r="4" spans="1:9" ht="15" customHeight="1" thickBot="1" x14ac:dyDescent="0.3">
      <c r="A4" s="23" t="s">
        <v>15</v>
      </c>
      <c r="B4" s="78" t="s">
        <v>83</v>
      </c>
      <c r="C4" s="25">
        <v>39.1480850758063</v>
      </c>
      <c r="D4" s="37"/>
      <c r="E4" s="26"/>
      <c r="F4" s="59">
        <f t="shared" si="0"/>
        <v>0.15664081920434131</v>
      </c>
      <c r="G4">
        <f t="shared" si="1"/>
        <v>-0.80509505425011341</v>
      </c>
      <c r="H4" s="37">
        <f>STDEVA(G2:G4)</f>
        <v>0.13036415012665276</v>
      </c>
      <c r="I4" s="97"/>
    </row>
    <row r="5" spans="1:9" ht="15" customHeight="1" x14ac:dyDescent="0.25">
      <c r="A5" s="18" t="s">
        <v>16</v>
      </c>
      <c r="B5" s="64" t="s">
        <v>83</v>
      </c>
      <c r="C5" s="20">
        <v>38.934047701573697</v>
      </c>
      <c r="D5" s="36"/>
      <c r="E5" s="21"/>
      <c r="F5" s="57">
        <f t="shared" si="0"/>
        <v>0.18279438666972164</v>
      </c>
      <c r="G5" s="36">
        <f t="shared" si="1"/>
        <v>-0.73803714490303918</v>
      </c>
      <c r="H5" s="36"/>
      <c r="I5" s="95"/>
    </row>
    <row r="6" spans="1:9" ht="15" customHeight="1" x14ac:dyDescent="0.25">
      <c r="A6" s="22" t="s">
        <v>17</v>
      </c>
      <c r="B6" s="71" t="s">
        <v>83</v>
      </c>
      <c r="C6" s="8">
        <v>39.1480850758063</v>
      </c>
      <c r="D6" s="50">
        <f>AVERAGE(C5:C7)</f>
        <v>39.159512802435735</v>
      </c>
      <c r="E6" s="9">
        <f>STDEVA(C5:C7)</f>
        <v>0.23139070460970126</v>
      </c>
      <c r="F6" s="98">
        <f t="shared" si="0"/>
        <v>0.15664081920434131</v>
      </c>
      <c r="G6">
        <f t="shared" si="1"/>
        <v>-0.80509505425011341</v>
      </c>
      <c r="H6"/>
      <c r="I6" s="96">
        <f t="shared" ref="I6" si="2">AVERAGE(F5:F7)</f>
        <v>0.15679513027448658</v>
      </c>
    </row>
    <row r="7" spans="1:9" ht="15" customHeight="1" thickBot="1" x14ac:dyDescent="0.3">
      <c r="A7" s="23" t="s">
        <v>18</v>
      </c>
      <c r="B7" s="78" t="s">
        <v>83</v>
      </c>
      <c r="C7" s="34">
        <v>39.396405629927202</v>
      </c>
      <c r="D7" s="37"/>
      <c r="E7" s="26"/>
      <c r="F7" s="59">
        <f t="shared" si="0"/>
        <v>0.13095018494939675</v>
      </c>
      <c r="G7">
        <f t="shared" si="1"/>
        <v>-0.88289388385619283</v>
      </c>
      <c r="H7" s="37">
        <f t="shared" ref="H7" si="3">STDEVA(G5:G7)</f>
        <v>7.2494707754219678E-2</v>
      </c>
      <c r="I7" s="97"/>
    </row>
    <row r="8" spans="1:9" ht="15" customHeight="1" thickBot="1" x14ac:dyDescent="0.3">
      <c r="A8" s="18" t="s">
        <v>19</v>
      </c>
      <c r="B8" s="64" t="s">
        <v>95</v>
      </c>
      <c r="C8" s="20">
        <v>30.4768544723768</v>
      </c>
      <c r="D8" s="43"/>
      <c r="E8" s="21"/>
      <c r="F8" s="57">
        <f t="shared" si="0"/>
        <v>81.583342359431143</v>
      </c>
      <c r="G8" s="36">
        <f t="shared" si="1"/>
        <v>1.9116014938043495</v>
      </c>
      <c r="H8" s="36"/>
      <c r="I8" s="95"/>
    </row>
    <row r="9" spans="1:9" ht="15" customHeight="1" x14ac:dyDescent="0.25">
      <c r="A9" s="22" t="s">
        <v>20</v>
      </c>
      <c r="B9" s="71" t="s">
        <v>95</v>
      </c>
      <c r="C9" s="8">
        <v>29.349845767444702</v>
      </c>
      <c r="D9" s="50">
        <f>AVERAGE(C8:C10)</f>
        <v>29.759598369093137</v>
      </c>
      <c r="E9" s="9">
        <f>STDEVA(C8:C10)</f>
        <v>0.62326235076942416</v>
      </c>
      <c r="F9" s="98">
        <f t="shared" si="0"/>
        <v>183.94725911468146</v>
      </c>
      <c r="G9">
        <f t="shared" si="1"/>
        <v>2.2646933210595748</v>
      </c>
      <c r="H9"/>
      <c r="I9" s="96">
        <f t="shared" ref="I9" si="4">AVERAGE(F8:F10)</f>
        <v>145.46593058768227</v>
      </c>
    </row>
    <row r="10" spans="1:9" ht="15" customHeight="1" thickBot="1" x14ac:dyDescent="0.3">
      <c r="A10" s="23" t="s">
        <v>21</v>
      </c>
      <c r="B10" s="71" t="s">
        <v>95</v>
      </c>
      <c r="C10" s="25">
        <v>29.452094867457902</v>
      </c>
      <c r="D10" s="37"/>
      <c r="E10" s="26"/>
      <c r="F10" s="59">
        <f t="shared" si="0"/>
        <v>170.86719028893424</v>
      </c>
      <c r="G10">
        <f t="shared" si="1"/>
        <v>2.2326586780254392</v>
      </c>
      <c r="H10" s="37">
        <f t="shared" ref="H10" si="5">STDEVA(G8:G10)</f>
        <v>0.19526809449605989</v>
      </c>
      <c r="I10" s="97"/>
    </row>
    <row r="11" spans="1:9" ht="15" customHeight="1" x14ac:dyDescent="0.25">
      <c r="A11" s="18" t="s">
        <v>22</v>
      </c>
      <c r="B11" s="64" t="s">
        <v>95</v>
      </c>
      <c r="C11" s="20">
        <v>30.736783227358501</v>
      </c>
      <c r="D11" s="36"/>
      <c r="E11" s="21"/>
      <c r="F11" s="57">
        <f t="shared" si="0"/>
        <v>67.634115507890215</v>
      </c>
      <c r="G11" s="36">
        <f t="shared" si="1"/>
        <v>1.8301658148685824</v>
      </c>
      <c r="H11" s="36"/>
      <c r="I11" s="95"/>
    </row>
    <row r="12" spans="1:9" ht="15" customHeight="1" x14ac:dyDescent="0.25">
      <c r="A12" s="22" t="s">
        <v>23</v>
      </c>
      <c r="B12" s="71" t="s">
        <v>95</v>
      </c>
      <c r="C12" s="8">
        <v>31.318143811811499</v>
      </c>
      <c r="D12" s="50">
        <f>AVERAGE(C11:C13)</f>
        <v>31.149311162105032</v>
      </c>
      <c r="E12" s="9">
        <f>STDEVA(C11:C13)</f>
        <v>0.35921522274529605</v>
      </c>
      <c r="F12" s="98">
        <f t="shared" si="0"/>
        <v>44.465741997306679</v>
      </c>
      <c r="G12">
        <f t="shared" si="1"/>
        <v>1.6480255437594575</v>
      </c>
      <c r="H12"/>
      <c r="I12" s="96">
        <f t="shared" ref="I12" si="6">AVERAGE(F11:F13)</f>
        <v>51.409293541897789</v>
      </c>
    </row>
    <row r="13" spans="1:9" ht="15" customHeight="1" thickBot="1" x14ac:dyDescent="0.3">
      <c r="A13" s="23" t="s">
        <v>24</v>
      </c>
      <c r="B13" s="71" t="s">
        <v>95</v>
      </c>
      <c r="C13" s="25">
        <v>31.393006447145101</v>
      </c>
      <c r="D13" s="37"/>
      <c r="E13" s="26"/>
      <c r="F13" s="59">
        <f t="shared" si="0"/>
        <v>42.128023120496458</v>
      </c>
      <c r="G13">
        <f t="shared" si="1"/>
        <v>1.6245710801094404</v>
      </c>
      <c r="H13" s="37">
        <f t="shared" ref="H13" si="7">STDEVA(G11:G13)</f>
        <v>0.11254212928610145</v>
      </c>
      <c r="I13" s="97"/>
    </row>
    <row r="14" spans="1:9" ht="15" customHeight="1" x14ac:dyDescent="0.25">
      <c r="A14" s="18" t="s">
        <v>25</v>
      </c>
      <c r="B14" s="64" t="s">
        <v>83</v>
      </c>
      <c r="C14" s="20">
        <v>34.6030372813848</v>
      </c>
      <c r="D14" s="36"/>
      <c r="E14" s="21"/>
      <c r="F14" s="57">
        <f t="shared" si="0"/>
        <v>4.1578461917188783</v>
      </c>
      <c r="G14" s="36">
        <f>(-0.3133*C14+11.46)</f>
        <v>0.61886841974214235</v>
      </c>
      <c r="H14" s="36"/>
      <c r="I14" s="95"/>
    </row>
    <row r="15" spans="1:9" ht="15" customHeight="1" x14ac:dyDescent="0.25">
      <c r="A15" s="22" t="s">
        <v>26</v>
      </c>
      <c r="B15" s="71" t="s">
        <v>83</v>
      </c>
      <c r="C15" s="8">
        <v>36.440476052339399</v>
      </c>
      <c r="D15" s="50">
        <f>AVERAGE(C14:C16)</f>
        <v>35.521756666862103</v>
      </c>
      <c r="E15" s="9">
        <f>STDEVA(C14:C16)</f>
        <v>1.2992654149570722</v>
      </c>
      <c r="F15" s="98">
        <f t="shared" si="0"/>
        <v>1.1045842662023928</v>
      </c>
      <c r="G15">
        <f t="shared" si="1"/>
        <v>4.3198852802065701E-2</v>
      </c>
      <c r="H15"/>
      <c r="I15" s="96">
        <f t="shared" ref="I15" si="8">AVERAGE(F14:F16)</f>
        <v>2.0874768193070903</v>
      </c>
    </row>
    <row r="16" spans="1:9" ht="15" customHeight="1" thickBot="1" x14ac:dyDescent="0.3">
      <c r="A16" s="23" t="s">
        <v>27</v>
      </c>
      <c r="B16" s="78" t="s">
        <v>83</v>
      </c>
      <c r="C16" s="25"/>
      <c r="D16" s="37"/>
      <c r="E16" s="26"/>
      <c r="F16" s="59">
        <f t="shared" si="0"/>
        <v>1</v>
      </c>
      <c r="G16"/>
      <c r="H16" s="37">
        <f t="shared" ref="H16" si="9">STDEVA(G14:G16)</f>
        <v>0.40705985450605131</v>
      </c>
      <c r="I16" s="97"/>
    </row>
    <row r="17" spans="1:9" ht="15" customHeight="1" x14ac:dyDescent="0.25">
      <c r="A17" s="18" t="s">
        <v>28</v>
      </c>
      <c r="B17" s="64" t="s">
        <v>96</v>
      </c>
      <c r="C17" s="20"/>
      <c r="D17" s="36"/>
      <c r="E17" s="21"/>
      <c r="F17" s="57"/>
      <c r="G17" s="36"/>
      <c r="H17" s="36"/>
      <c r="I17" s="95"/>
    </row>
    <row r="18" spans="1:9" ht="15" customHeight="1" x14ac:dyDescent="0.25">
      <c r="A18" s="31" t="s">
        <v>29</v>
      </c>
      <c r="B18" s="71" t="s">
        <v>96</v>
      </c>
      <c r="C18" s="13"/>
      <c r="D18" s="76" t="s">
        <v>105</v>
      </c>
      <c r="E18" s="14"/>
      <c r="F18" s="98"/>
      <c r="G18"/>
      <c r="H18"/>
      <c r="I18" s="96" t="e">
        <f t="shared" ref="I18" si="10">AVERAGE(F17:F19)</f>
        <v>#DIV/0!</v>
      </c>
    </row>
    <row r="19" spans="1:9" ht="15" customHeight="1" thickBot="1" x14ac:dyDescent="0.3">
      <c r="A19" s="32" t="s">
        <v>30</v>
      </c>
      <c r="B19" s="78" t="s">
        <v>96</v>
      </c>
      <c r="C19" s="34"/>
      <c r="D19" s="37"/>
      <c r="E19" s="35"/>
      <c r="F19" s="59"/>
      <c r="G19"/>
      <c r="H19" s="37"/>
      <c r="I19" s="97"/>
    </row>
    <row r="20" spans="1:9" ht="15" customHeight="1" thickBot="1" x14ac:dyDescent="0.3">
      <c r="A20" s="27" t="s">
        <v>31</v>
      </c>
      <c r="B20" s="64" t="s">
        <v>95</v>
      </c>
      <c r="C20" s="43">
        <v>29.452094867457902</v>
      </c>
      <c r="D20" s="29"/>
      <c r="E20" s="30"/>
      <c r="F20" s="57">
        <f t="shared" si="0"/>
        <v>170.86719028893424</v>
      </c>
      <c r="G20" s="36">
        <f t="shared" si="1"/>
        <v>2.2326586780254392</v>
      </c>
      <c r="H20" s="36"/>
      <c r="I20" s="95"/>
    </row>
    <row r="21" spans="1:9" ht="15" customHeight="1" x14ac:dyDescent="0.25">
      <c r="A21" s="31" t="s">
        <v>32</v>
      </c>
      <c r="B21" s="71" t="s">
        <v>95</v>
      </c>
      <c r="C21" s="13">
        <v>29.527694629053599</v>
      </c>
      <c r="D21" s="50">
        <f>AVERAGE(C20:C22)</f>
        <v>29.451082012753563</v>
      </c>
      <c r="E21" s="9">
        <f>STDEVA(C20:C22)</f>
        <v>7.7124031921437866E-2</v>
      </c>
      <c r="F21" s="98">
        <f t="shared" si="0"/>
        <v>161.79804610807463</v>
      </c>
      <c r="G21">
        <f t="shared" si="1"/>
        <v>2.2089732727175075</v>
      </c>
      <c r="H21"/>
      <c r="I21" s="96">
        <f t="shared" ref="I21:I36" si="11">AVERAGE(F20:F22)</f>
        <v>171.16862964701292</v>
      </c>
    </row>
    <row r="22" spans="1:9" ht="15" customHeight="1" thickBot="1" x14ac:dyDescent="0.3">
      <c r="A22" s="32" t="s">
        <v>33</v>
      </c>
      <c r="B22" s="71" t="s">
        <v>95</v>
      </c>
      <c r="C22" s="34">
        <v>29.373456541749199</v>
      </c>
      <c r="D22" s="37"/>
      <c r="E22" s="35"/>
      <c r="F22" s="59">
        <f t="shared" si="0"/>
        <v>180.84065254402989</v>
      </c>
      <c r="G22">
        <f t="shared" si="1"/>
        <v>2.2572960654699763</v>
      </c>
      <c r="H22" s="37">
        <f t="shared" ref="H22" si="12">STDEVA(G20:G22)</f>
        <v>2.4162959200986669E-2</v>
      </c>
      <c r="I22" s="97"/>
    </row>
    <row r="23" spans="1:9" ht="15" customHeight="1" x14ac:dyDescent="0.25">
      <c r="A23" s="27" t="s">
        <v>34</v>
      </c>
      <c r="B23" s="64" t="s">
        <v>97</v>
      </c>
      <c r="C23" s="29">
        <v>36.327323897865298</v>
      </c>
      <c r="D23" s="36"/>
      <c r="E23" s="30"/>
      <c r="F23" s="57">
        <f t="shared" si="0"/>
        <v>1.1985314174315236</v>
      </c>
      <c r="G23" s="36">
        <f t="shared" si="1"/>
        <v>7.8649422798802604E-2</v>
      </c>
      <c r="H23" s="36"/>
      <c r="I23" s="95"/>
    </row>
    <row r="24" spans="1:9" ht="15" customHeight="1" x14ac:dyDescent="0.25">
      <c r="A24" s="31" t="s">
        <v>35</v>
      </c>
      <c r="B24" s="71" t="s">
        <v>97</v>
      </c>
      <c r="C24" s="13">
        <v>31.255743668166001</v>
      </c>
      <c r="D24" s="50">
        <f>AVERAGE(C23:C25)</f>
        <v>35.659824398652837</v>
      </c>
      <c r="E24" s="9">
        <f>STDEVA(C23:C25)</f>
        <v>4.1111751337060669</v>
      </c>
      <c r="F24" s="98">
        <f t="shared" si="0"/>
        <v>46.513123934407396</v>
      </c>
      <c r="G24">
        <f t="shared" si="1"/>
        <v>1.6675755087635924</v>
      </c>
      <c r="H24"/>
      <c r="I24" s="96">
        <f t="shared" ref="I24:I39" si="13">AVERAGE(F23:F25)</f>
        <v>15.94753517892944</v>
      </c>
    </row>
    <row r="25" spans="1:9" ht="15" customHeight="1" thickBot="1" x14ac:dyDescent="0.3">
      <c r="A25" s="32" t="s">
        <v>36</v>
      </c>
      <c r="B25" s="78" t="s">
        <v>97</v>
      </c>
      <c r="C25" s="34">
        <v>39.396405629927202</v>
      </c>
      <c r="D25" s="37"/>
      <c r="E25" s="35"/>
      <c r="F25" s="59">
        <f t="shared" si="0"/>
        <v>0.13095018494939675</v>
      </c>
      <c r="G25">
        <f t="shared" si="1"/>
        <v>-0.88289388385619283</v>
      </c>
      <c r="H25" s="37">
        <f t="shared" ref="H25" si="14">STDEVA(G23:G25)</f>
        <v>1.2880311693901112</v>
      </c>
      <c r="I25" s="97"/>
    </row>
    <row r="26" spans="1:9" ht="15" customHeight="1" x14ac:dyDescent="0.25">
      <c r="A26" s="27" t="s">
        <v>37</v>
      </c>
      <c r="B26" s="64" t="s">
        <v>96</v>
      </c>
      <c r="C26" s="29"/>
      <c r="D26" s="36"/>
      <c r="E26" s="30"/>
      <c r="F26" s="57"/>
      <c r="G26" s="36"/>
      <c r="H26" s="36"/>
      <c r="I26" s="95"/>
    </row>
    <row r="27" spans="1:9" ht="15" customHeight="1" x14ac:dyDescent="0.25">
      <c r="A27" s="31" t="s">
        <v>38</v>
      </c>
      <c r="B27" s="71" t="s">
        <v>96</v>
      </c>
      <c r="C27" s="13"/>
      <c r="D27" s="76" t="s">
        <v>105</v>
      </c>
      <c r="E27" s="14"/>
      <c r="F27" s="98"/>
      <c r="G27"/>
      <c r="H27"/>
      <c r="I27" s="96" t="e">
        <f t="shared" ref="I27:I42" si="15">AVERAGE(F26:F28)</f>
        <v>#DIV/0!</v>
      </c>
    </row>
    <row r="28" spans="1:9" ht="15" customHeight="1" thickBot="1" x14ac:dyDescent="0.3">
      <c r="A28" s="32" t="s">
        <v>39</v>
      </c>
      <c r="B28" s="78" t="s">
        <v>96</v>
      </c>
      <c r="C28" s="34"/>
      <c r="D28" s="37"/>
      <c r="E28" s="35"/>
      <c r="F28" s="59"/>
      <c r="G28"/>
      <c r="H28" s="37"/>
      <c r="I28" s="97"/>
    </row>
    <row r="29" spans="1:9" ht="15" customHeight="1" x14ac:dyDescent="0.25">
      <c r="A29" s="27" t="s">
        <v>40</v>
      </c>
      <c r="B29" s="64" t="s">
        <v>97</v>
      </c>
      <c r="C29" s="29"/>
      <c r="D29" s="36"/>
      <c r="E29" s="30"/>
      <c r="F29" s="57"/>
      <c r="G29" s="36"/>
      <c r="H29" s="36"/>
      <c r="I29" s="95"/>
    </row>
    <row r="30" spans="1:9" ht="15" customHeight="1" x14ac:dyDescent="0.25">
      <c r="A30" s="31" t="s">
        <v>41</v>
      </c>
      <c r="B30" s="71" t="s">
        <v>97</v>
      </c>
      <c r="C30" s="13"/>
      <c r="D30" s="76" t="s">
        <v>105</v>
      </c>
      <c r="E30" s="14"/>
      <c r="F30" s="98"/>
      <c r="G30"/>
      <c r="H30"/>
      <c r="I30" s="96" t="e">
        <f t="shared" ref="I30:I45" si="16">AVERAGE(F29:F31)</f>
        <v>#DIV/0!</v>
      </c>
    </row>
    <row r="31" spans="1:9" ht="15" customHeight="1" thickBot="1" x14ac:dyDescent="0.3">
      <c r="A31" s="32" t="s">
        <v>42</v>
      </c>
      <c r="B31" s="78" t="s">
        <v>97</v>
      </c>
      <c r="C31" s="34"/>
      <c r="D31" s="34"/>
      <c r="E31" s="35"/>
      <c r="F31" s="59"/>
      <c r="G31"/>
      <c r="H31" s="37"/>
      <c r="I31" s="97"/>
    </row>
    <row r="32" spans="1:9" ht="15" customHeight="1" x14ac:dyDescent="0.25">
      <c r="A32" s="27" t="s">
        <v>43</v>
      </c>
      <c r="B32" s="64" t="s">
        <v>96</v>
      </c>
      <c r="C32" s="29">
        <v>31.255743668166001</v>
      </c>
      <c r="D32" s="29"/>
      <c r="E32" s="30"/>
      <c r="F32" s="57">
        <f t="shared" si="0"/>
        <v>46.513123934407396</v>
      </c>
      <c r="G32" s="36">
        <f t="shared" ref="G32:G37" si="17">(-0.3133*C32+11.46)</f>
        <v>1.6675755087635924</v>
      </c>
      <c r="H32" s="36"/>
      <c r="I32" s="95"/>
    </row>
    <row r="33" spans="1:9" ht="15" customHeight="1" x14ac:dyDescent="0.25">
      <c r="A33" s="31" t="s">
        <v>44</v>
      </c>
      <c r="B33" s="71" t="s">
        <v>96</v>
      </c>
      <c r="C33" s="13">
        <v>30.7020332090332</v>
      </c>
      <c r="D33" s="50">
        <f>AVERAGE(C32:C34)</f>
        <v>30.742935927994434</v>
      </c>
      <c r="E33" s="9">
        <f>STDEVA(C32:C34)</f>
        <v>0.49362899015445588</v>
      </c>
      <c r="F33" s="98">
        <f t="shared" si="0"/>
        <v>69.351042778195108</v>
      </c>
      <c r="G33">
        <f t="shared" si="17"/>
        <v>1.841052995609898</v>
      </c>
      <c r="H33"/>
      <c r="I33" s="96">
        <f t="shared" ref="I33" si="18">AVERAGE(F32:F34)</f>
        <v>70.168875332006664</v>
      </c>
    </row>
    <row r="34" spans="1:9" ht="15" customHeight="1" thickBot="1" x14ac:dyDescent="0.3">
      <c r="A34" s="32" t="s">
        <v>45</v>
      </c>
      <c r="B34" s="78" t="s">
        <v>96</v>
      </c>
      <c r="C34" s="34">
        <v>30.271030906784102</v>
      </c>
      <c r="D34" s="37"/>
      <c r="E34" s="35"/>
      <c r="F34" s="59">
        <f t="shared" si="0"/>
        <v>94.642459283417494</v>
      </c>
      <c r="G34">
        <f t="shared" si="17"/>
        <v>1.9760860169045404</v>
      </c>
      <c r="H34" s="37">
        <f t="shared" ref="H34" si="19">STDEVA(G32:G34)</f>
        <v>0.15465396261539041</v>
      </c>
      <c r="I34" s="97"/>
    </row>
    <row r="35" spans="1:9" ht="15" customHeight="1" x14ac:dyDescent="0.25">
      <c r="A35" s="27" t="s">
        <v>46</v>
      </c>
      <c r="B35" s="64" t="s">
        <v>97</v>
      </c>
      <c r="C35" s="29">
        <v>34.081039876001398</v>
      </c>
      <c r="D35" s="36"/>
      <c r="E35" s="30"/>
      <c r="F35" s="57">
        <f t="shared" si="0"/>
        <v>6.0591291122036735</v>
      </c>
      <c r="G35" s="36">
        <f t="shared" si="17"/>
        <v>0.78241020684876261</v>
      </c>
      <c r="H35" s="36"/>
      <c r="I35" s="95"/>
    </row>
    <row r="36" spans="1:9" ht="15" customHeight="1" x14ac:dyDescent="0.25">
      <c r="A36" s="31" t="s">
        <v>47</v>
      </c>
      <c r="B36" s="71" t="s">
        <v>97</v>
      </c>
      <c r="C36" s="13">
        <v>34.6211761988097</v>
      </c>
      <c r="D36" s="50">
        <f>AVERAGE(C35:C37)</f>
        <v>34.425072308225403</v>
      </c>
      <c r="E36" s="9">
        <f>STDEVA(C35:C37)</f>
        <v>0.29891295033496851</v>
      </c>
      <c r="F36" s="98">
        <f t="shared" si="0"/>
        <v>4.1037934778125686</v>
      </c>
      <c r="G36">
        <f t="shared" si="17"/>
        <v>0.61318549691292112</v>
      </c>
      <c r="H36"/>
      <c r="I36" s="96">
        <f t="shared" si="11"/>
        <v>4.8039484418398057</v>
      </c>
    </row>
    <row r="37" spans="1:9" ht="15" customHeight="1" thickBot="1" x14ac:dyDescent="0.3">
      <c r="A37" s="32" t="s">
        <v>48</v>
      </c>
      <c r="B37" s="78" t="s">
        <v>97</v>
      </c>
      <c r="C37" s="34">
        <v>34.573000849865103</v>
      </c>
      <c r="D37" s="37"/>
      <c r="E37" s="35"/>
      <c r="F37" s="59">
        <f t="shared" si="0"/>
        <v>4.2489227355031751</v>
      </c>
      <c r="G37">
        <f t="shared" si="17"/>
        <v>0.62827883373726401</v>
      </c>
      <c r="H37" s="37">
        <f t="shared" ref="H37" si="20">STDEVA(G35:G37)</f>
        <v>9.3649427339945746E-2</v>
      </c>
      <c r="I37" s="97"/>
    </row>
    <row r="38" spans="1:9" ht="15" customHeight="1" x14ac:dyDescent="0.25">
      <c r="A38" s="27" t="s">
        <v>49</v>
      </c>
      <c r="B38" s="64" t="s">
        <v>103</v>
      </c>
      <c r="C38" s="29"/>
      <c r="D38" s="36"/>
      <c r="E38" s="30"/>
      <c r="F38" s="57"/>
      <c r="G38" s="36"/>
      <c r="H38" s="36"/>
      <c r="I38" s="95"/>
    </row>
    <row r="39" spans="1:9" ht="15" customHeight="1" x14ac:dyDescent="0.25">
      <c r="A39" s="31" t="s">
        <v>50</v>
      </c>
      <c r="B39" s="71" t="s">
        <v>103</v>
      </c>
      <c r="C39" s="13"/>
      <c r="D39" s="76" t="s">
        <v>105</v>
      </c>
      <c r="E39" s="14"/>
      <c r="F39" s="98"/>
      <c r="G39"/>
      <c r="H39"/>
      <c r="I39" s="96" t="e">
        <f t="shared" si="13"/>
        <v>#DIV/0!</v>
      </c>
    </row>
    <row r="40" spans="1:9" ht="15" customHeight="1" thickBot="1" x14ac:dyDescent="0.3">
      <c r="A40" s="32" t="s">
        <v>51</v>
      </c>
      <c r="B40" s="78" t="s">
        <v>103</v>
      </c>
      <c r="C40" s="34"/>
      <c r="D40" s="37"/>
      <c r="E40" s="35"/>
      <c r="F40" s="59"/>
      <c r="G40"/>
      <c r="H40" s="37"/>
      <c r="I40" s="97"/>
    </row>
    <row r="41" spans="1:9" ht="15" customHeight="1" x14ac:dyDescent="0.25">
      <c r="A41" s="27" t="s">
        <v>52</v>
      </c>
      <c r="B41" s="64" t="s">
        <v>103</v>
      </c>
      <c r="C41" s="29"/>
      <c r="D41" s="36"/>
      <c r="E41" s="30"/>
      <c r="F41" s="57"/>
      <c r="G41" s="36"/>
      <c r="H41" s="36"/>
      <c r="I41" s="95"/>
    </row>
    <row r="42" spans="1:9" ht="15" customHeight="1" x14ac:dyDescent="0.25">
      <c r="A42" s="31" t="s">
        <v>53</v>
      </c>
      <c r="B42" s="71" t="s">
        <v>103</v>
      </c>
      <c r="C42" s="13"/>
      <c r="D42" s="76" t="s">
        <v>105</v>
      </c>
      <c r="E42" s="14"/>
      <c r="F42" s="98"/>
      <c r="G42"/>
      <c r="H42"/>
      <c r="I42" s="96" t="e">
        <f t="shared" si="15"/>
        <v>#DIV/0!</v>
      </c>
    </row>
    <row r="43" spans="1:9" ht="15" customHeight="1" thickBot="1" x14ac:dyDescent="0.3">
      <c r="A43" s="32" t="s">
        <v>54</v>
      </c>
      <c r="B43" s="78" t="s">
        <v>103</v>
      </c>
      <c r="C43" s="34"/>
      <c r="D43" s="37"/>
      <c r="E43" s="35"/>
      <c r="F43" s="59"/>
      <c r="G43"/>
      <c r="H43" s="37"/>
      <c r="I43" s="97"/>
    </row>
    <row r="44" spans="1:9" ht="15" customHeight="1" thickBot="1" x14ac:dyDescent="0.3">
      <c r="A44" s="27" t="s">
        <v>55</v>
      </c>
      <c r="B44" s="64" t="s">
        <v>104</v>
      </c>
      <c r="C44" s="29">
        <v>33.265976277352998</v>
      </c>
      <c r="D44" s="36"/>
      <c r="E44" s="30"/>
      <c r="F44" s="57">
        <f t="shared" si="0"/>
        <v>10.908615450264353</v>
      </c>
      <c r="G44" s="36">
        <f t="shared" ref="G44:G49" si="21">(-0.3133*C44+11.46)</f>
        <v>1.0377696323053058</v>
      </c>
      <c r="H44" s="36"/>
      <c r="I44" s="95"/>
    </row>
    <row r="45" spans="1:9" ht="15" customHeight="1" thickBot="1" x14ac:dyDescent="0.3">
      <c r="A45" s="31" t="s">
        <v>56</v>
      </c>
      <c r="B45" s="64" t="s">
        <v>104</v>
      </c>
      <c r="C45" s="13">
        <v>31.419709783435</v>
      </c>
      <c r="D45" s="50">
        <f>AVERAGE(C44:C46)</f>
        <v>32.086329764311699</v>
      </c>
      <c r="E45" s="9">
        <f>STDEVA(C44:C46)</f>
        <v>1.0244862901326155</v>
      </c>
      <c r="F45" s="58">
        <f t="shared" si="0"/>
        <v>41.32424472953339</v>
      </c>
      <c r="G45">
        <f t="shared" si="21"/>
        <v>1.6162049248498143</v>
      </c>
      <c r="H45"/>
      <c r="I45" s="96">
        <f t="shared" si="16"/>
        <v>29.740946751305568</v>
      </c>
    </row>
    <row r="46" spans="1:9" ht="15" customHeight="1" thickBot="1" x14ac:dyDescent="0.3">
      <c r="A46" s="32" t="s">
        <v>57</v>
      </c>
      <c r="B46" s="64" t="s">
        <v>104</v>
      </c>
      <c r="C46" s="34">
        <v>31.573303232147101</v>
      </c>
      <c r="D46" s="37"/>
      <c r="E46" s="35"/>
      <c r="F46" s="59">
        <f t="shared" si="0"/>
        <v>36.989980074118954</v>
      </c>
      <c r="G46">
        <f t="shared" si="21"/>
        <v>1.5680840973683132</v>
      </c>
      <c r="H46" s="37">
        <f t="shared" ref="H46" si="22">STDEVA(G44:G46)</f>
        <v>0.32097155469854888</v>
      </c>
      <c r="I46" s="97"/>
    </row>
    <row r="47" spans="1:9" ht="15" customHeight="1" thickBot="1" x14ac:dyDescent="0.3">
      <c r="A47" s="27" t="s">
        <v>58</v>
      </c>
      <c r="B47" s="64" t="s">
        <v>104</v>
      </c>
      <c r="C47" s="29">
        <v>31.602763856709199</v>
      </c>
      <c r="D47" s="36"/>
      <c r="E47" s="30"/>
      <c r="F47" s="57">
        <f t="shared" si="0"/>
        <v>36.212131075047189</v>
      </c>
      <c r="G47" s="36">
        <f t="shared" si="21"/>
        <v>1.5588540836930083</v>
      </c>
      <c r="H47" s="36"/>
      <c r="I47" s="95"/>
    </row>
    <row r="48" spans="1:9" ht="15" customHeight="1" thickBot="1" x14ac:dyDescent="0.3">
      <c r="A48" s="31" t="s">
        <v>59</v>
      </c>
      <c r="B48" s="64" t="s">
        <v>104</v>
      </c>
      <c r="C48" s="13">
        <v>31.526420295762101</v>
      </c>
      <c r="D48" s="50">
        <f>AVERAGE(C47:C49)</f>
        <v>31.560654780711769</v>
      </c>
      <c r="E48" s="9">
        <f>STDEVA(C47:C49)</f>
        <v>3.8776174548916111E-2</v>
      </c>
      <c r="F48" s="58">
        <f t="shared" si="0"/>
        <v>38.262427644201551</v>
      </c>
      <c r="G48">
        <f t="shared" si="21"/>
        <v>1.5827725213377342</v>
      </c>
      <c r="H48"/>
      <c r="I48" s="96">
        <f t="shared" ref="I48" si="23">AVERAGE(F47:F49)</f>
        <v>37.33875381982736</v>
      </c>
    </row>
    <row r="49" spans="1:10" ht="15" customHeight="1" thickBot="1" x14ac:dyDescent="0.3">
      <c r="A49" s="32" t="s">
        <v>60</v>
      </c>
      <c r="B49" s="64" t="s">
        <v>104</v>
      </c>
      <c r="C49" s="34">
        <v>31.552780189663999</v>
      </c>
      <c r="D49" s="37"/>
      <c r="E49" s="35"/>
      <c r="F49" s="59">
        <f t="shared" si="0"/>
        <v>37.541702740233347</v>
      </c>
      <c r="G49">
        <f t="shared" si="21"/>
        <v>1.5745139665782695</v>
      </c>
      <c r="H49" s="37">
        <f t="shared" ref="H49" si="24">STDEVA(G47:G49)</f>
        <v>1.2148575486175425E-2</v>
      </c>
      <c r="I49" s="97"/>
    </row>
    <row r="50" spans="1:10" ht="15" customHeight="1" x14ac:dyDescent="0.25">
      <c r="A50" s="71" t="s">
        <v>61</v>
      </c>
      <c r="B50" s="71" t="s">
        <v>99</v>
      </c>
      <c r="C50" s="72">
        <v>14.2</v>
      </c>
      <c r="D50" s="76"/>
      <c r="E50" s="74"/>
      <c r="F50" s="83">
        <v>10000000</v>
      </c>
      <c r="G50" s="74">
        <v>7</v>
      </c>
      <c r="H50" s="84">
        <v>10000000</v>
      </c>
      <c r="I50" s="1"/>
    </row>
    <row r="51" spans="1:10" ht="15" customHeight="1" x14ac:dyDescent="0.25">
      <c r="A51" s="71" t="s">
        <v>62</v>
      </c>
      <c r="B51" s="71" t="s">
        <v>99</v>
      </c>
      <c r="C51" s="72">
        <v>17.5</v>
      </c>
      <c r="D51" s="76"/>
      <c r="E51" s="74"/>
      <c r="F51" s="83">
        <v>1000000</v>
      </c>
      <c r="G51" s="74">
        <v>6</v>
      </c>
      <c r="H51" s="84">
        <v>1000000</v>
      </c>
      <c r="I51" s="1"/>
    </row>
    <row r="52" spans="1:10" ht="15" customHeight="1" x14ac:dyDescent="0.25">
      <c r="A52" s="71" t="s">
        <v>63</v>
      </c>
      <c r="B52" s="71" t="s">
        <v>99</v>
      </c>
      <c r="C52" s="72">
        <v>20.6</v>
      </c>
      <c r="D52" s="76"/>
      <c r="E52" s="74"/>
      <c r="F52" s="83">
        <v>100000</v>
      </c>
      <c r="G52" s="74">
        <v>5</v>
      </c>
      <c r="H52" s="84">
        <v>100000</v>
      </c>
      <c r="I52" s="1"/>
    </row>
    <row r="53" spans="1:10" ht="15" customHeight="1" x14ac:dyDescent="0.25">
      <c r="A53" s="71" t="s">
        <v>64</v>
      </c>
      <c r="B53" s="71" t="s">
        <v>99</v>
      </c>
      <c r="C53" s="72">
        <v>23.8</v>
      </c>
      <c r="D53" s="76"/>
      <c r="E53" s="74"/>
      <c r="F53" s="83">
        <v>10000</v>
      </c>
      <c r="G53" s="74">
        <v>4</v>
      </c>
      <c r="H53" s="84">
        <v>10000</v>
      </c>
      <c r="I53" s="1"/>
    </row>
    <row r="54" spans="1:10" ht="15" customHeight="1" x14ac:dyDescent="0.25">
      <c r="A54" s="71" t="s">
        <v>65</v>
      </c>
      <c r="B54" s="71" t="s">
        <v>99</v>
      </c>
      <c r="C54" s="72">
        <v>27.01</v>
      </c>
      <c r="D54" s="76"/>
      <c r="E54" s="74"/>
      <c r="F54" s="83">
        <v>1000</v>
      </c>
      <c r="G54" s="74">
        <v>3</v>
      </c>
      <c r="H54" s="84">
        <v>0</v>
      </c>
      <c r="I54" s="1"/>
    </row>
    <row r="55" spans="1:10" ht="15" customHeight="1" x14ac:dyDescent="0.25">
      <c r="A55" s="71" t="s">
        <v>66</v>
      </c>
      <c r="B55" s="71" t="s">
        <v>99</v>
      </c>
      <c r="C55" s="72">
        <v>33.634608053908202</v>
      </c>
      <c r="D55" s="76"/>
      <c r="E55" s="74"/>
      <c r="F55" s="83">
        <v>100</v>
      </c>
      <c r="G55" s="74">
        <v>2</v>
      </c>
      <c r="H55" s="84">
        <v>0</v>
      </c>
      <c r="I55" s="1"/>
    </row>
    <row r="56" spans="1:10" ht="15" customHeight="1" x14ac:dyDescent="0.25">
      <c r="A56" s="86" t="s">
        <v>67</v>
      </c>
      <c r="B56" s="86" t="s">
        <v>100</v>
      </c>
      <c r="C56" s="87">
        <v>20.6</v>
      </c>
      <c r="D56" s="88"/>
      <c r="E56" s="89"/>
      <c r="F56" s="90">
        <v>10000000</v>
      </c>
      <c r="G56" s="89">
        <v>7</v>
      </c>
      <c r="H56" s="91">
        <v>10000000</v>
      </c>
      <c r="I56" s="1"/>
    </row>
    <row r="57" spans="1:10" ht="15" customHeight="1" x14ac:dyDescent="0.25">
      <c r="A57" s="86" t="s">
        <v>68</v>
      </c>
      <c r="B57" s="86" t="s">
        <v>100</v>
      </c>
      <c r="C57" s="87">
        <v>23.8</v>
      </c>
      <c r="D57" s="88"/>
      <c r="E57" s="89"/>
      <c r="F57" s="90">
        <v>1000000</v>
      </c>
      <c r="G57" s="89">
        <v>6</v>
      </c>
      <c r="H57" s="91">
        <v>1000000</v>
      </c>
      <c r="I57" s="1"/>
    </row>
    <row r="58" spans="1:10" ht="15" customHeight="1" x14ac:dyDescent="0.25">
      <c r="A58" s="86" t="s">
        <v>69</v>
      </c>
      <c r="B58" s="86" t="s">
        <v>100</v>
      </c>
      <c r="C58" s="87">
        <v>27.01</v>
      </c>
      <c r="D58" s="88"/>
      <c r="E58" s="89"/>
      <c r="F58" s="90">
        <v>100000</v>
      </c>
      <c r="G58" s="89">
        <v>5</v>
      </c>
      <c r="H58" s="91">
        <v>100000</v>
      </c>
      <c r="I58" s="1"/>
      <c r="J58" s="93" t="s">
        <v>101</v>
      </c>
    </row>
    <row r="59" spans="1:10" ht="15" customHeight="1" x14ac:dyDescent="0.25">
      <c r="A59" s="86" t="s">
        <v>70</v>
      </c>
      <c r="B59" s="86" t="s">
        <v>100</v>
      </c>
      <c r="C59" s="87">
        <v>30.178696317165201</v>
      </c>
      <c r="D59" s="88"/>
      <c r="E59" s="89"/>
      <c r="F59" s="90">
        <v>10000</v>
      </c>
      <c r="G59" s="89">
        <v>4</v>
      </c>
      <c r="H59" s="91">
        <v>0</v>
      </c>
      <c r="I59" s="1"/>
    </row>
    <row r="60" spans="1:10" ht="15" customHeight="1" x14ac:dyDescent="0.25">
      <c r="A60" s="86" t="s">
        <v>71</v>
      </c>
      <c r="B60" s="86" t="s">
        <v>100</v>
      </c>
      <c r="C60" s="87">
        <v>33.634608053908202</v>
      </c>
      <c r="D60" s="88"/>
      <c r="E60" s="89"/>
      <c r="F60" s="90">
        <v>1000</v>
      </c>
      <c r="G60" s="89">
        <v>3</v>
      </c>
      <c r="H60" s="91">
        <v>0</v>
      </c>
      <c r="I60" s="1"/>
    </row>
    <row r="61" spans="1:10" ht="15" customHeight="1" x14ac:dyDescent="0.25">
      <c r="A61" s="86" t="s">
        <v>72</v>
      </c>
      <c r="B61" s="86" t="s">
        <v>100</v>
      </c>
      <c r="C61" s="87">
        <v>37.094336865790297</v>
      </c>
      <c r="D61" s="88"/>
      <c r="E61" s="89"/>
      <c r="F61" s="90">
        <v>100</v>
      </c>
      <c r="G61" s="89">
        <v>2</v>
      </c>
      <c r="H61" s="91">
        <v>0</v>
      </c>
      <c r="I61" s="1"/>
    </row>
    <row r="62" spans="1:10" ht="15" customHeight="1" x14ac:dyDescent="0.25">
      <c r="A62" s="11" t="s">
        <v>73</v>
      </c>
      <c r="B62" s="71" t="s">
        <v>74</v>
      </c>
      <c r="C62" s="13"/>
      <c r="D62"/>
      <c r="E62" s="14"/>
      <c r="F62" s="15"/>
      <c r="G62" s="14"/>
      <c r="H62" s="15">
        <v>0</v>
      </c>
      <c r="I62" s="1"/>
    </row>
    <row r="63" spans="1:10" ht="15" customHeight="1" x14ac:dyDescent="0.25">
      <c r="A63" s="11" t="s">
        <v>75</v>
      </c>
      <c r="B63" s="71" t="s">
        <v>74</v>
      </c>
      <c r="C63" s="13"/>
      <c r="D63"/>
      <c r="E63" s="14"/>
      <c r="F63" s="15"/>
      <c r="G63" s="14"/>
      <c r="H63" s="15">
        <v>0</v>
      </c>
      <c r="I63" s="1"/>
    </row>
    <row r="64" spans="1:10" ht="15" customHeight="1" x14ac:dyDescent="0.25">
      <c r="A64" s="11" t="s">
        <v>76</v>
      </c>
      <c r="B64" s="71" t="s">
        <v>74</v>
      </c>
      <c r="C64" s="13"/>
      <c r="D64"/>
      <c r="E64" s="14"/>
      <c r="F64" s="15"/>
      <c r="G64" s="14"/>
      <c r="H64" s="15">
        <v>0</v>
      </c>
      <c r="I64" s="1"/>
    </row>
    <row r="65" spans="1:9" ht="15" customHeight="1" x14ac:dyDescent="0.25">
      <c r="A65" s="11" t="s">
        <v>77</v>
      </c>
      <c r="B65" s="71" t="s">
        <v>74</v>
      </c>
      <c r="C65" s="13"/>
      <c r="D65"/>
      <c r="E65" s="14"/>
      <c r="F65" s="15"/>
      <c r="G65" s="14"/>
      <c r="H65" s="15">
        <v>0</v>
      </c>
      <c r="I65" s="1"/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0ED5-11B0-154E-83C7-85E3C6B47835}">
  <dimension ref="A1:H28"/>
  <sheetViews>
    <sheetView zoomScale="59" workbookViewId="0">
      <selection activeCell="C26" sqref="C26"/>
    </sheetView>
  </sheetViews>
  <sheetFormatPr baseColWidth="10" defaultRowHeight="15.5" x14ac:dyDescent="0.25"/>
  <cols>
    <col min="1" max="1" width="38.44140625" style="62" customWidth="1"/>
    <col min="2" max="2" width="17.21875" bestFit="1" customWidth="1"/>
    <col min="6" max="6" width="22.44140625" customWidth="1"/>
  </cols>
  <sheetData>
    <row r="1" spans="1:2" x14ac:dyDescent="0.25">
      <c r="A1" s="60" t="s">
        <v>1</v>
      </c>
      <c r="B1" t="s">
        <v>107</v>
      </c>
    </row>
    <row r="2" spans="1:2" ht="17.5" x14ac:dyDescent="0.25">
      <c r="A2" s="101" t="s">
        <v>83</v>
      </c>
      <c r="B2" s="102">
        <v>0.19057859431424004</v>
      </c>
    </row>
    <row r="3" spans="1:2" ht="17.5" x14ac:dyDescent="0.25">
      <c r="A3" s="101" t="s">
        <v>83</v>
      </c>
      <c r="B3" s="102">
        <v>0.15679513027448658</v>
      </c>
    </row>
    <row r="4" spans="1:2" ht="17.5" x14ac:dyDescent="0.25">
      <c r="A4" s="101" t="s">
        <v>95</v>
      </c>
      <c r="B4" s="102">
        <v>145.46593058768227</v>
      </c>
    </row>
    <row r="5" spans="1:2" ht="17.5" x14ac:dyDescent="0.25">
      <c r="A5" s="101" t="s">
        <v>95</v>
      </c>
      <c r="B5" s="102">
        <v>51.409293541897789</v>
      </c>
    </row>
    <row r="6" spans="1:2" ht="17.5" x14ac:dyDescent="0.25">
      <c r="A6" s="101" t="s">
        <v>83</v>
      </c>
      <c r="B6" s="102">
        <v>2.0874768193070903</v>
      </c>
    </row>
    <row r="7" spans="1:2" ht="17.5" x14ac:dyDescent="0.25">
      <c r="A7" s="101" t="s">
        <v>96</v>
      </c>
      <c r="B7" s="102" t="e">
        <v>#DIV/0!</v>
      </c>
    </row>
    <row r="8" spans="1:2" ht="17.5" x14ac:dyDescent="0.25">
      <c r="A8" s="101" t="s">
        <v>95</v>
      </c>
      <c r="B8" s="102">
        <v>171.16862964701292</v>
      </c>
    </row>
    <row r="9" spans="1:2" ht="17.5" x14ac:dyDescent="0.25">
      <c r="A9" s="101" t="s">
        <v>97</v>
      </c>
      <c r="B9" s="102">
        <v>15.94753517892944</v>
      </c>
    </row>
    <row r="10" spans="1:2" ht="17.5" x14ac:dyDescent="0.25">
      <c r="A10" s="101" t="s">
        <v>96</v>
      </c>
      <c r="B10" s="102" t="e">
        <v>#DIV/0!</v>
      </c>
    </row>
    <row r="11" spans="1:2" ht="17.5" x14ac:dyDescent="0.25">
      <c r="A11" s="101" t="s">
        <v>97</v>
      </c>
      <c r="B11" s="102" t="e">
        <v>#DIV/0!</v>
      </c>
    </row>
    <row r="12" spans="1:2" ht="17.5" x14ac:dyDescent="0.25">
      <c r="A12" s="101" t="s">
        <v>96</v>
      </c>
      <c r="B12" s="102">
        <v>70.168875332006664</v>
      </c>
    </row>
    <row r="13" spans="1:2" ht="17.5" x14ac:dyDescent="0.25">
      <c r="A13" s="101" t="s">
        <v>97</v>
      </c>
      <c r="B13" s="102">
        <v>4.8039484418398057</v>
      </c>
    </row>
    <row r="14" spans="1:2" ht="17.5" x14ac:dyDescent="0.25">
      <c r="A14" s="101" t="s">
        <v>103</v>
      </c>
      <c r="B14" s="102" t="e">
        <v>#DIV/0!</v>
      </c>
    </row>
    <row r="15" spans="1:2" ht="18" thickBot="1" x14ac:dyDescent="0.3">
      <c r="A15" s="101" t="s">
        <v>103</v>
      </c>
      <c r="B15" s="102" t="e">
        <v>#DIV/0!</v>
      </c>
    </row>
    <row r="16" spans="1:2" ht="18" thickBot="1" x14ac:dyDescent="0.3">
      <c r="A16" s="103" t="s">
        <v>104</v>
      </c>
      <c r="B16" s="102">
        <v>29.740946751305568</v>
      </c>
    </row>
    <row r="17" spans="1:8" ht="17.5" x14ac:dyDescent="0.25">
      <c r="A17" s="103" t="s">
        <v>104</v>
      </c>
      <c r="B17" s="102">
        <v>37.33875381982736</v>
      </c>
    </row>
    <row r="21" spans="1:8" x14ac:dyDescent="0.25">
      <c r="E21" s="62"/>
      <c r="H21" t="s">
        <v>110</v>
      </c>
    </row>
    <row r="22" spans="1:8" x14ac:dyDescent="0.25">
      <c r="A22" s="62" t="s">
        <v>113</v>
      </c>
      <c r="E22" s="62" t="s">
        <v>108</v>
      </c>
      <c r="F22" s="100">
        <f xml:space="preserve"> AVERAGE(B2,B3,B6)</f>
        <v>0.81161684796527223</v>
      </c>
      <c r="H22" s="99">
        <f>F23/F22</f>
        <v>151.15665094897955</v>
      </c>
    </row>
    <row r="23" spans="1:8" x14ac:dyDescent="0.25">
      <c r="A23" s="62" t="s">
        <v>114</v>
      </c>
      <c r="E23" s="62" t="s">
        <v>109</v>
      </c>
      <c r="F23" s="100">
        <f>AVERAGE(B4,B5,B8)</f>
        <v>122.68128459219766</v>
      </c>
    </row>
    <row r="24" spans="1:8" x14ac:dyDescent="0.25">
      <c r="E24" s="62"/>
    </row>
    <row r="25" spans="1:8" x14ac:dyDescent="0.25">
      <c r="A25" s="62" t="s">
        <v>113</v>
      </c>
      <c r="E25" s="62" t="s">
        <v>111</v>
      </c>
      <c r="F25" s="100">
        <f xml:space="preserve"> AVERAGE(B12)</f>
        <v>70.168875332006664</v>
      </c>
      <c r="H25" s="99">
        <f>F26/F25</f>
        <v>0.14786815039134391</v>
      </c>
    </row>
    <row r="26" spans="1:8" x14ac:dyDescent="0.25">
      <c r="A26" s="62" t="s">
        <v>114</v>
      </c>
      <c r="E26" s="62" t="s">
        <v>112</v>
      </c>
      <c r="F26" s="100">
        <f>AVERAGE(B9,B13)</f>
        <v>10.375741810384623</v>
      </c>
    </row>
    <row r="28" spans="1:8" x14ac:dyDescent="0.25">
      <c r="H28" t="s">
        <v>115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2A8F-0696-4E4A-B767-57824CB20F84}">
  <dimension ref="A1:K65"/>
  <sheetViews>
    <sheetView zoomScale="77" workbookViewId="0">
      <selection activeCell="F66" sqref="F66"/>
    </sheetView>
  </sheetViews>
  <sheetFormatPr baseColWidth="10" defaultColWidth="10" defaultRowHeight="15.5" x14ac:dyDescent="0.25"/>
  <cols>
    <col min="1" max="1" width="7.77734375" style="62" bestFit="1" customWidth="1"/>
    <col min="2" max="2" width="18" style="62" customWidth="1"/>
    <col min="3" max="3" width="9.44140625" style="62" bestFit="1" customWidth="1"/>
    <col min="4" max="4" width="14.21875" style="62" bestFit="1" customWidth="1"/>
    <col min="5" max="5" width="18.21875" style="62" bestFit="1" customWidth="1"/>
    <col min="6" max="6" width="32" style="62" bestFit="1" customWidth="1"/>
    <col min="7" max="7" width="31" style="62" bestFit="1" customWidth="1"/>
    <col min="8" max="8" width="25.77734375" style="62" bestFit="1" customWidth="1"/>
    <col min="9" max="16384" width="10" style="62"/>
  </cols>
  <sheetData>
    <row r="1" spans="1:11" ht="27" customHeight="1" thickBot="1" x14ac:dyDescent="0.3">
      <c r="A1" s="60" t="s">
        <v>0</v>
      </c>
      <c r="B1" s="60" t="s">
        <v>1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7</v>
      </c>
      <c r="H1" s="60" t="s">
        <v>8</v>
      </c>
      <c r="I1" s="61"/>
    </row>
    <row r="2" spans="1:11" ht="15" customHeight="1" x14ac:dyDescent="0.25">
      <c r="A2" s="63" t="s">
        <v>12</v>
      </c>
      <c r="B2" s="64" t="s">
        <v>83</v>
      </c>
      <c r="C2" s="65">
        <v>38.439634302374699</v>
      </c>
      <c r="D2" s="66"/>
      <c r="E2" s="67"/>
      <c r="F2" s="68">
        <f>10^G2</f>
        <v>35.321496782131099</v>
      </c>
      <c r="G2" s="66">
        <f>(-0.3038*C2+13.226)</f>
        <v>1.5480390989385668</v>
      </c>
      <c r="H2" s="66"/>
      <c r="I2" s="69"/>
    </row>
    <row r="3" spans="1:11" ht="15" customHeight="1" x14ac:dyDescent="0.25">
      <c r="A3" s="70" t="s">
        <v>14</v>
      </c>
      <c r="B3" s="71" t="s">
        <v>83</v>
      </c>
      <c r="C3" s="72">
        <v>39.172001086720798</v>
      </c>
      <c r="D3" s="73">
        <f>AVERAGE(C2:C4)</f>
        <v>38.91990682163393</v>
      </c>
      <c r="E3" s="74">
        <f>STDEVA(C2:C4)</f>
        <v>0.41610006424083051</v>
      </c>
      <c r="F3" s="85">
        <f t="shared" ref="F3:F49" si="0">10^G3</f>
        <v>21.161481538223132</v>
      </c>
      <c r="G3" s="76">
        <f t="shared" ref="G3:G15" si="1">(-0.3038*C3+13.226)</f>
        <v>1.3255460698542212</v>
      </c>
      <c r="H3" s="76"/>
      <c r="I3" s="69"/>
    </row>
    <row r="4" spans="1:11" ht="15" customHeight="1" thickBot="1" x14ac:dyDescent="0.3">
      <c r="A4" s="77" t="s">
        <v>15</v>
      </c>
      <c r="B4" s="78" t="s">
        <v>83</v>
      </c>
      <c r="C4" s="79">
        <v>39.1480850758063</v>
      </c>
      <c r="D4" s="80"/>
      <c r="E4" s="81"/>
      <c r="F4" s="82">
        <f t="shared" si="0"/>
        <v>21.518488082986206</v>
      </c>
      <c r="G4" s="76">
        <f t="shared" si="1"/>
        <v>1.3328117539700468</v>
      </c>
      <c r="H4" s="80">
        <f>STDEVA(G2:G4)</f>
        <v>0.12641119951636456</v>
      </c>
      <c r="I4" s="69"/>
    </row>
    <row r="5" spans="1:11" ht="15" customHeight="1" x14ac:dyDescent="0.25">
      <c r="A5" s="63" t="s">
        <v>16</v>
      </c>
      <c r="B5" s="64" t="s">
        <v>83</v>
      </c>
      <c r="C5" s="65">
        <v>38.934047701573697</v>
      </c>
      <c r="D5" s="66"/>
      <c r="E5" s="67"/>
      <c r="F5" s="68">
        <f t="shared" si="0"/>
        <v>24.994031237173711</v>
      </c>
      <c r="G5" s="66">
        <f t="shared" si="1"/>
        <v>1.3978363082619119</v>
      </c>
      <c r="H5" s="66"/>
      <c r="I5" s="69"/>
      <c r="K5" s="62" t="s">
        <v>106</v>
      </c>
    </row>
    <row r="6" spans="1:11" ht="15" customHeight="1" x14ac:dyDescent="0.25">
      <c r="A6" s="70" t="s">
        <v>17</v>
      </c>
      <c r="B6" s="71" t="s">
        <v>83</v>
      </c>
      <c r="C6" s="72">
        <v>39.1480850758063</v>
      </c>
      <c r="D6" s="73">
        <f>AVERAGE(C5:C7)</f>
        <v>39.159512802435735</v>
      </c>
      <c r="E6" s="74">
        <f>STDEVA(C5:C7)</f>
        <v>0.23139070460970126</v>
      </c>
      <c r="F6" s="75">
        <f t="shared" si="0"/>
        <v>21.518488082986206</v>
      </c>
      <c r="G6" s="76">
        <f t="shared" si="1"/>
        <v>1.3328117539700468</v>
      </c>
      <c r="H6" s="76"/>
      <c r="I6" s="69"/>
    </row>
    <row r="7" spans="1:11" ht="15" customHeight="1" thickBot="1" x14ac:dyDescent="0.3">
      <c r="A7" s="77" t="s">
        <v>18</v>
      </c>
      <c r="B7" s="78" t="s">
        <v>83</v>
      </c>
      <c r="C7" s="79">
        <v>39.396405629927202</v>
      </c>
      <c r="D7" s="80"/>
      <c r="E7" s="81"/>
      <c r="F7" s="82">
        <f t="shared" si="0"/>
        <v>18.08722618728736</v>
      </c>
      <c r="G7" s="76">
        <f t="shared" si="1"/>
        <v>1.2573719696281156</v>
      </c>
      <c r="H7" s="80">
        <f t="shared" ref="H7" si="2">STDEVA(G5:G7)</f>
        <v>7.0296496060427954E-2</v>
      </c>
      <c r="I7" s="69"/>
    </row>
    <row r="8" spans="1:11" ht="15" customHeight="1" x14ac:dyDescent="0.25">
      <c r="A8" s="63" t="s">
        <v>19</v>
      </c>
      <c r="B8" s="64" t="s">
        <v>95</v>
      </c>
      <c r="C8" s="65">
        <v>30.4768544723768</v>
      </c>
      <c r="D8" s="65"/>
      <c r="E8" s="67"/>
      <c r="F8" s="68">
        <f t="shared" si="0"/>
        <v>9271.1073819725461</v>
      </c>
      <c r="G8" s="66">
        <f t="shared" si="1"/>
        <v>3.9671316112919293</v>
      </c>
      <c r="H8" s="66"/>
      <c r="I8" s="69"/>
    </row>
    <row r="9" spans="1:11" ht="15" customHeight="1" x14ac:dyDescent="0.25">
      <c r="A9" s="70" t="s">
        <v>20</v>
      </c>
      <c r="B9" s="71" t="s">
        <v>95</v>
      </c>
      <c r="C9" s="72">
        <v>29.349845767444702</v>
      </c>
      <c r="D9" s="73">
        <f>AVERAGE(C8:C10)</f>
        <v>29.759598369093137</v>
      </c>
      <c r="E9" s="74">
        <f>STDEVA(C8:C10)</f>
        <v>0.62326235076942416</v>
      </c>
      <c r="F9" s="85">
        <f t="shared" si="0"/>
        <v>20394.678139577594</v>
      </c>
      <c r="G9" s="76">
        <f t="shared" si="1"/>
        <v>4.3095168558502994</v>
      </c>
      <c r="H9" s="76"/>
      <c r="I9" s="69"/>
    </row>
    <row r="10" spans="1:11" ht="15" customHeight="1" thickBot="1" x14ac:dyDescent="0.3">
      <c r="A10" s="77" t="s">
        <v>21</v>
      </c>
      <c r="B10" s="71" t="s">
        <v>95</v>
      </c>
      <c r="C10" s="79">
        <v>29.452094867457902</v>
      </c>
      <c r="D10" s="80"/>
      <c r="E10" s="81"/>
      <c r="F10" s="82">
        <f t="shared" si="0"/>
        <v>18986.878848937518</v>
      </c>
      <c r="G10" s="76">
        <f t="shared" si="1"/>
        <v>4.2784535792662908</v>
      </c>
      <c r="H10" s="80">
        <f t="shared" ref="H10" si="3">STDEVA(G8:G10)</f>
        <v>0.18934710216375064</v>
      </c>
      <c r="I10" s="69"/>
    </row>
    <row r="11" spans="1:11" ht="15" customHeight="1" x14ac:dyDescent="0.25">
      <c r="A11" s="63" t="s">
        <v>22</v>
      </c>
      <c r="B11" s="64" t="s">
        <v>95</v>
      </c>
      <c r="C11" s="65">
        <v>30.736783227358501</v>
      </c>
      <c r="D11" s="66"/>
      <c r="E11" s="67"/>
      <c r="F11" s="68">
        <f t="shared" si="0"/>
        <v>7729.7465752989392</v>
      </c>
      <c r="G11" s="66">
        <f t="shared" si="1"/>
        <v>3.888165255528488</v>
      </c>
      <c r="H11" s="66"/>
      <c r="I11" s="69"/>
    </row>
    <row r="12" spans="1:11" ht="15" customHeight="1" x14ac:dyDescent="0.25">
      <c r="A12" s="70" t="s">
        <v>23</v>
      </c>
      <c r="B12" s="71" t="s">
        <v>95</v>
      </c>
      <c r="C12" s="72">
        <v>31.318143811811499</v>
      </c>
      <c r="D12" s="73">
        <f>AVERAGE(C11:C13)</f>
        <v>31.149311162105032</v>
      </c>
      <c r="E12" s="74">
        <f>STDEVA(C11:C13)</f>
        <v>0.35921522274529605</v>
      </c>
      <c r="F12" s="85">
        <f t="shared" si="0"/>
        <v>5146.925831138301</v>
      </c>
      <c r="G12" s="76">
        <f t="shared" si="1"/>
        <v>3.7115479099716673</v>
      </c>
      <c r="H12" s="76"/>
      <c r="I12" s="69"/>
    </row>
    <row r="13" spans="1:11" ht="15" customHeight="1" thickBot="1" x14ac:dyDescent="0.3">
      <c r="A13" s="77" t="s">
        <v>24</v>
      </c>
      <c r="B13" s="71" t="s">
        <v>95</v>
      </c>
      <c r="C13" s="79">
        <v>31.393006447145101</v>
      </c>
      <c r="D13" s="80"/>
      <c r="E13" s="81"/>
      <c r="F13" s="82">
        <f t="shared" si="0"/>
        <v>4884.3259833290695</v>
      </c>
      <c r="G13" s="76">
        <f t="shared" si="1"/>
        <v>3.6888046413573186</v>
      </c>
      <c r="H13" s="80">
        <f t="shared" ref="H13" si="4">STDEVA(G11:G13)</f>
        <v>0.10912958467002104</v>
      </c>
      <c r="I13" s="69"/>
    </row>
    <row r="14" spans="1:11" ht="15" customHeight="1" x14ac:dyDescent="0.25">
      <c r="A14" s="63" t="s">
        <v>25</v>
      </c>
      <c r="B14" s="64" t="s">
        <v>83</v>
      </c>
      <c r="C14" s="65">
        <v>34.6030372813848</v>
      </c>
      <c r="D14" s="66"/>
      <c r="E14" s="67"/>
      <c r="F14" s="68">
        <f t="shared" si="0"/>
        <v>517.12707187842693</v>
      </c>
      <c r="G14" s="66">
        <f t="shared" si="1"/>
        <v>2.7135972739152976</v>
      </c>
      <c r="H14" s="66"/>
      <c r="I14" s="69"/>
    </row>
    <row r="15" spans="1:11" ht="15" customHeight="1" x14ac:dyDescent="0.25">
      <c r="A15" s="70" t="s">
        <v>26</v>
      </c>
      <c r="B15" s="71" t="s">
        <v>83</v>
      </c>
      <c r="C15" s="72">
        <v>36.440476052339399</v>
      </c>
      <c r="D15" s="73">
        <f>AVERAGE(C14:C16)</f>
        <v>35.521756666862103</v>
      </c>
      <c r="E15" s="74">
        <f>STDEVA(C14:C16)</f>
        <v>1.2992654149570722</v>
      </c>
      <c r="F15" s="85">
        <f t="shared" si="0"/>
        <v>143.01558776248746</v>
      </c>
      <c r="G15" s="76">
        <f t="shared" si="1"/>
        <v>2.1553833752992908</v>
      </c>
      <c r="H15" s="76"/>
      <c r="I15" s="69"/>
    </row>
    <row r="16" spans="1:11" ht="15" customHeight="1" thickBot="1" x14ac:dyDescent="0.3">
      <c r="A16" s="77" t="s">
        <v>27</v>
      </c>
      <c r="B16" s="78" t="s">
        <v>83</v>
      </c>
      <c r="C16" s="79"/>
      <c r="D16" s="80"/>
      <c r="E16" s="81"/>
      <c r="F16" s="82"/>
      <c r="G16" s="76"/>
      <c r="H16" s="80"/>
      <c r="I16" s="69"/>
    </row>
    <row r="17" spans="1:9" ht="15" customHeight="1" x14ac:dyDescent="0.25">
      <c r="A17" s="63" t="s">
        <v>28</v>
      </c>
      <c r="B17" s="64" t="s">
        <v>96</v>
      </c>
      <c r="C17" s="65"/>
      <c r="D17" s="66"/>
      <c r="E17" s="67"/>
      <c r="F17" s="68"/>
      <c r="G17" s="66"/>
      <c r="H17" s="66"/>
      <c r="I17" s="69"/>
    </row>
    <row r="18" spans="1:9" ht="15" customHeight="1" x14ac:dyDescent="0.25">
      <c r="A18" s="70" t="s">
        <v>29</v>
      </c>
      <c r="B18" s="71" t="s">
        <v>96</v>
      </c>
      <c r="C18" s="72"/>
      <c r="D18" s="76" t="s">
        <v>105</v>
      </c>
      <c r="E18" s="74"/>
      <c r="F18" s="85"/>
      <c r="G18" s="76"/>
      <c r="H18" s="76"/>
      <c r="I18" s="69"/>
    </row>
    <row r="19" spans="1:9" ht="15" customHeight="1" thickBot="1" x14ac:dyDescent="0.3">
      <c r="A19" s="77" t="s">
        <v>30</v>
      </c>
      <c r="B19" s="78" t="s">
        <v>96</v>
      </c>
      <c r="C19" s="79"/>
      <c r="D19" s="80"/>
      <c r="E19" s="81"/>
      <c r="F19" s="82"/>
      <c r="G19" s="76"/>
      <c r="H19" s="80" t="e">
        <f t="shared" ref="H19" si="5">STDEVA(G17:G19)</f>
        <v>#DIV/0!</v>
      </c>
      <c r="I19" s="69"/>
    </row>
    <row r="20" spans="1:9" ht="15" customHeight="1" x14ac:dyDescent="0.25">
      <c r="A20" s="63" t="s">
        <v>31</v>
      </c>
      <c r="B20" s="64" t="s">
        <v>95</v>
      </c>
      <c r="C20" s="65">
        <v>29.452094867457902</v>
      </c>
      <c r="D20" s="65"/>
      <c r="E20" s="67"/>
      <c r="F20" s="68">
        <f t="shared" si="0"/>
        <v>18986.878848937518</v>
      </c>
      <c r="G20" s="66">
        <f t="shared" ref="G20:G25" si="6">(-0.3038*C20+13.226)</f>
        <v>4.2784535792662908</v>
      </c>
      <c r="H20" s="66"/>
      <c r="I20" s="69"/>
    </row>
    <row r="21" spans="1:9" ht="15" customHeight="1" x14ac:dyDescent="0.25">
      <c r="A21" s="70" t="s">
        <v>32</v>
      </c>
      <c r="B21" s="71" t="s">
        <v>95</v>
      </c>
      <c r="C21" s="72">
        <v>29.527694629053599</v>
      </c>
      <c r="D21" s="73">
        <f>AVERAGE(C20:C22)</f>
        <v>29.451082012753563</v>
      </c>
      <c r="E21" s="74">
        <f>STDEVA(C20:C22)</f>
        <v>7.7124031921437866E-2</v>
      </c>
      <c r="F21" s="85">
        <f t="shared" si="0"/>
        <v>18008.86621129121</v>
      </c>
      <c r="G21" s="76">
        <f t="shared" si="6"/>
        <v>4.2554863716935163</v>
      </c>
      <c r="H21" s="76"/>
      <c r="I21" s="69"/>
    </row>
    <row r="22" spans="1:9" ht="15" customHeight="1" thickBot="1" x14ac:dyDescent="0.3">
      <c r="A22" s="77" t="s">
        <v>33</v>
      </c>
      <c r="B22" s="71" t="s">
        <v>95</v>
      </c>
      <c r="C22" s="79">
        <v>29.373456541749199</v>
      </c>
      <c r="D22" s="80"/>
      <c r="E22" s="81"/>
      <c r="F22" s="82">
        <f t="shared" si="0"/>
        <v>20060.59927302353</v>
      </c>
      <c r="G22" s="76">
        <f t="shared" si="6"/>
        <v>4.3023439026165935</v>
      </c>
      <c r="H22" s="80">
        <f t="shared" ref="H22" si="7">STDEVA(G20:G22)</f>
        <v>2.3430280897733122E-2</v>
      </c>
      <c r="I22" s="69"/>
    </row>
    <row r="23" spans="1:9" ht="15" customHeight="1" x14ac:dyDescent="0.25">
      <c r="A23" s="63" t="s">
        <v>34</v>
      </c>
      <c r="B23" s="64" t="s">
        <v>97</v>
      </c>
      <c r="C23" s="65">
        <v>36.327323897865298</v>
      </c>
      <c r="D23" s="66"/>
      <c r="E23" s="67"/>
      <c r="F23" s="68">
        <f t="shared" si="0"/>
        <v>154.79573827520286</v>
      </c>
      <c r="G23" s="66">
        <f t="shared" si="6"/>
        <v>2.1897589998285234</v>
      </c>
      <c r="H23" s="66"/>
      <c r="I23" s="69"/>
    </row>
    <row r="24" spans="1:9" ht="15" customHeight="1" x14ac:dyDescent="0.25">
      <c r="A24" s="70" t="s">
        <v>35</v>
      </c>
      <c r="B24" s="71" t="s">
        <v>97</v>
      </c>
      <c r="C24" s="72">
        <v>31.255743668166001</v>
      </c>
      <c r="D24" s="73">
        <f>AVERAGE(C23:C25)</f>
        <v>35.659824398652837</v>
      </c>
      <c r="E24" s="74">
        <f>STDEVA(C23:C25)</f>
        <v>4.1111751337060669</v>
      </c>
      <c r="F24" s="85">
        <f t="shared" si="0"/>
        <v>5376.5671421789493</v>
      </c>
      <c r="G24" s="76">
        <f t="shared" si="6"/>
        <v>3.7305050736111696</v>
      </c>
      <c r="H24" s="76"/>
      <c r="I24" s="69"/>
    </row>
    <row r="25" spans="1:9" ht="15" customHeight="1" thickBot="1" x14ac:dyDescent="0.3">
      <c r="A25" s="77" t="s">
        <v>36</v>
      </c>
      <c r="B25" s="78" t="s">
        <v>97</v>
      </c>
      <c r="C25" s="79">
        <v>39.396405629927202</v>
      </c>
      <c r="D25" s="80"/>
      <c r="E25" s="81"/>
      <c r="F25" s="82">
        <f t="shared" si="0"/>
        <v>18.08722618728736</v>
      </c>
      <c r="G25" s="76">
        <f t="shared" si="6"/>
        <v>1.2573719696281156</v>
      </c>
      <c r="H25" s="80">
        <f t="shared" ref="H25" si="8">STDEVA(G23:G25)</f>
        <v>1.248975005619904</v>
      </c>
      <c r="I25" s="69"/>
    </row>
    <row r="26" spans="1:9" ht="15" customHeight="1" x14ac:dyDescent="0.25">
      <c r="A26" s="63" t="s">
        <v>37</v>
      </c>
      <c r="B26" s="64" t="s">
        <v>96</v>
      </c>
      <c r="C26" s="65"/>
      <c r="D26" s="66"/>
      <c r="E26" s="67"/>
      <c r="F26" s="68"/>
      <c r="G26" s="66"/>
      <c r="H26" s="66"/>
      <c r="I26" s="69"/>
    </row>
    <row r="27" spans="1:9" ht="15" customHeight="1" x14ac:dyDescent="0.25">
      <c r="A27" s="70" t="s">
        <v>38</v>
      </c>
      <c r="B27" s="71" t="s">
        <v>96</v>
      </c>
      <c r="C27" s="72"/>
      <c r="D27" s="76" t="s">
        <v>105</v>
      </c>
      <c r="E27" s="74"/>
      <c r="F27" s="75"/>
      <c r="G27" s="76"/>
      <c r="H27" s="76"/>
      <c r="I27" s="69"/>
    </row>
    <row r="28" spans="1:9" ht="15" customHeight="1" thickBot="1" x14ac:dyDescent="0.3">
      <c r="A28" s="77" t="s">
        <v>39</v>
      </c>
      <c r="B28" s="78" t="s">
        <v>96</v>
      </c>
      <c r="C28" s="79"/>
      <c r="D28" s="80"/>
      <c r="E28" s="81"/>
      <c r="F28" s="82"/>
      <c r="G28" s="80"/>
      <c r="H28" s="80" t="e">
        <f t="shared" ref="H28" si="9">STDEVA(G26:G28)</f>
        <v>#DIV/0!</v>
      </c>
      <c r="I28" s="69"/>
    </row>
    <row r="29" spans="1:9" ht="15" customHeight="1" x14ac:dyDescent="0.25">
      <c r="A29" s="63" t="s">
        <v>40</v>
      </c>
      <c r="B29" s="64" t="s">
        <v>97</v>
      </c>
      <c r="C29" s="65"/>
      <c r="D29" s="66"/>
      <c r="E29" s="67"/>
      <c r="F29" s="68"/>
      <c r="G29" s="66"/>
      <c r="H29" s="66"/>
      <c r="I29" s="69"/>
    </row>
    <row r="30" spans="1:9" ht="15" customHeight="1" x14ac:dyDescent="0.25">
      <c r="A30" s="70" t="s">
        <v>41</v>
      </c>
      <c r="B30" s="71" t="s">
        <v>97</v>
      </c>
      <c r="C30" s="72"/>
      <c r="D30" s="76" t="s">
        <v>105</v>
      </c>
      <c r="E30" s="74"/>
      <c r="F30" s="75"/>
      <c r="G30" s="76"/>
      <c r="H30" s="76"/>
      <c r="I30" s="69"/>
    </row>
    <row r="31" spans="1:9" ht="15" customHeight="1" thickBot="1" x14ac:dyDescent="0.3">
      <c r="A31" s="77" t="s">
        <v>42</v>
      </c>
      <c r="B31" s="78" t="s">
        <v>97</v>
      </c>
      <c r="C31" s="79"/>
      <c r="D31" s="79"/>
      <c r="E31" s="81"/>
      <c r="F31" s="82"/>
      <c r="G31" s="80"/>
      <c r="H31" s="80" t="e">
        <f t="shared" ref="H31" si="10">STDEVA(G29:G31)</f>
        <v>#DIV/0!</v>
      </c>
      <c r="I31" s="69"/>
    </row>
    <row r="32" spans="1:9" ht="15" customHeight="1" x14ac:dyDescent="0.25">
      <c r="A32" s="63" t="s">
        <v>43</v>
      </c>
      <c r="B32" s="64" t="s">
        <v>96</v>
      </c>
      <c r="C32" s="65">
        <v>31.255743668166001</v>
      </c>
      <c r="D32" s="65"/>
      <c r="E32" s="67"/>
      <c r="F32" s="68">
        <f t="shared" si="0"/>
        <v>5376.5671421789493</v>
      </c>
      <c r="G32" s="66">
        <f t="shared" ref="G32:G37" si="11">(-0.3038*C32+13.226)</f>
        <v>3.7305050736111696</v>
      </c>
      <c r="H32" s="66"/>
      <c r="I32" s="69"/>
    </row>
    <row r="33" spans="1:9" ht="15" customHeight="1" x14ac:dyDescent="0.25">
      <c r="A33" s="70" t="s">
        <v>44</v>
      </c>
      <c r="B33" s="71" t="s">
        <v>96</v>
      </c>
      <c r="C33" s="72">
        <v>30.7020332090332</v>
      </c>
      <c r="D33" s="73">
        <f>AVERAGE(C32:C34)</f>
        <v>30.742935927994434</v>
      </c>
      <c r="E33" s="74">
        <f>STDEVA(C32:C34)</f>
        <v>0.49362899015445588</v>
      </c>
      <c r="F33" s="85">
        <f t="shared" si="0"/>
        <v>7919.9476524880074</v>
      </c>
      <c r="G33" s="76">
        <f t="shared" si="11"/>
        <v>3.8987223110957139</v>
      </c>
      <c r="H33" s="76"/>
      <c r="I33" s="69"/>
    </row>
    <row r="34" spans="1:9" ht="15" customHeight="1" thickBot="1" x14ac:dyDescent="0.3">
      <c r="A34" s="77" t="s">
        <v>45</v>
      </c>
      <c r="B34" s="78" t="s">
        <v>96</v>
      </c>
      <c r="C34" s="79">
        <v>30.271030906784102</v>
      </c>
      <c r="D34" s="80"/>
      <c r="E34" s="81"/>
      <c r="F34" s="82">
        <f t="shared" si="0"/>
        <v>10706.827618313599</v>
      </c>
      <c r="G34" s="76">
        <f t="shared" si="11"/>
        <v>4.0296608105189904</v>
      </c>
      <c r="H34" s="80">
        <f t="shared" ref="H34" si="12">STDEVA(G32:G34)</f>
        <v>0.1499644872089235</v>
      </c>
      <c r="I34" s="69"/>
    </row>
    <row r="35" spans="1:9" ht="15" customHeight="1" x14ac:dyDescent="0.25">
      <c r="A35" s="63" t="s">
        <v>46</v>
      </c>
      <c r="B35" s="64" t="s">
        <v>97</v>
      </c>
      <c r="C35" s="65">
        <v>34.081039876001398</v>
      </c>
      <c r="D35" s="66"/>
      <c r="E35" s="67"/>
      <c r="F35" s="68">
        <f t="shared" si="0"/>
        <v>745.04085042377585</v>
      </c>
      <c r="G35" s="66">
        <f t="shared" si="11"/>
        <v>2.8721800856707755</v>
      </c>
      <c r="H35" s="66"/>
      <c r="I35" s="69"/>
    </row>
    <row r="36" spans="1:9" ht="15" customHeight="1" x14ac:dyDescent="0.25">
      <c r="A36" s="70" t="s">
        <v>47</v>
      </c>
      <c r="B36" s="71" t="s">
        <v>97</v>
      </c>
      <c r="C36" s="72">
        <v>34.6211761988097</v>
      </c>
      <c r="D36" s="73">
        <f>AVERAGE(C35:C37)</f>
        <v>34.425072308225403</v>
      </c>
      <c r="E36" s="74">
        <f>STDEVA(C35:C37)</f>
        <v>0.29891295033496851</v>
      </c>
      <c r="F36" s="85">
        <f t="shared" si="0"/>
        <v>510.60689004014199</v>
      </c>
      <c r="G36" s="76">
        <f t="shared" si="11"/>
        <v>2.7080866708016131</v>
      </c>
      <c r="H36" s="76"/>
      <c r="I36" s="69"/>
    </row>
    <row r="37" spans="1:9" ht="15" customHeight="1" thickBot="1" x14ac:dyDescent="0.3">
      <c r="A37" s="77" t="s">
        <v>48</v>
      </c>
      <c r="B37" s="78" t="s">
        <v>97</v>
      </c>
      <c r="C37" s="79">
        <v>34.573000849865103</v>
      </c>
      <c r="D37" s="80"/>
      <c r="E37" s="81"/>
      <c r="F37" s="82">
        <f t="shared" si="0"/>
        <v>528.10750799980178</v>
      </c>
      <c r="G37" s="76">
        <f t="shared" si="11"/>
        <v>2.7227223418109823</v>
      </c>
      <c r="H37" s="80">
        <f t="shared" ref="H37" si="13">STDEVA(G35:G37)</f>
        <v>9.080975431176351E-2</v>
      </c>
      <c r="I37" s="69"/>
    </row>
    <row r="38" spans="1:9" ht="15" customHeight="1" x14ac:dyDescent="0.25">
      <c r="A38" s="63" t="s">
        <v>49</v>
      </c>
      <c r="B38" s="64" t="s">
        <v>103</v>
      </c>
      <c r="C38" s="65"/>
      <c r="D38" s="66"/>
      <c r="E38" s="67"/>
      <c r="F38" s="68"/>
      <c r="G38" s="66"/>
      <c r="H38" s="66"/>
      <c r="I38" s="69"/>
    </row>
    <row r="39" spans="1:9" ht="15" customHeight="1" x14ac:dyDescent="0.25">
      <c r="A39" s="70" t="s">
        <v>50</v>
      </c>
      <c r="B39" s="71" t="s">
        <v>103</v>
      </c>
      <c r="C39" s="72"/>
      <c r="D39" s="76" t="s">
        <v>105</v>
      </c>
      <c r="E39" s="74"/>
      <c r="F39" s="75"/>
      <c r="G39" s="76"/>
      <c r="H39" s="76"/>
      <c r="I39" s="69"/>
    </row>
    <row r="40" spans="1:9" ht="15" customHeight="1" thickBot="1" x14ac:dyDescent="0.3">
      <c r="A40" s="77" t="s">
        <v>51</v>
      </c>
      <c r="B40" s="78" t="s">
        <v>103</v>
      </c>
      <c r="C40" s="79"/>
      <c r="D40" s="80"/>
      <c r="E40" s="81"/>
      <c r="F40" s="82"/>
      <c r="G40" s="80"/>
      <c r="H40" s="80" t="e">
        <f t="shared" ref="H40" si="14">STDEVA(G38:G40)</f>
        <v>#DIV/0!</v>
      </c>
      <c r="I40" s="69"/>
    </row>
    <row r="41" spans="1:9" ht="15" customHeight="1" x14ac:dyDescent="0.25">
      <c r="A41" s="63" t="s">
        <v>52</v>
      </c>
      <c r="B41" s="64" t="s">
        <v>103</v>
      </c>
      <c r="C41" s="65"/>
      <c r="D41" s="66"/>
      <c r="E41" s="67"/>
      <c r="F41" s="68"/>
      <c r="G41" s="66"/>
      <c r="H41" s="66"/>
      <c r="I41" s="69"/>
    </row>
    <row r="42" spans="1:9" ht="15" customHeight="1" x14ac:dyDescent="0.25">
      <c r="A42" s="70" t="s">
        <v>53</v>
      </c>
      <c r="B42" s="71" t="s">
        <v>103</v>
      </c>
      <c r="C42" s="72"/>
      <c r="D42" s="76" t="s">
        <v>105</v>
      </c>
      <c r="E42" s="74"/>
      <c r="F42" s="75"/>
      <c r="G42" s="76"/>
      <c r="H42" s="76"/>
      <c r="I42" s="69"/>
    </row>
    <row r="43" spans="1:9" ht="15" customHeight="1" thickBot="1" x14ac:dyDescent="0.3">
      <c r="A43" s="77" t="s">
        <v>54</v>
      </c>
      <c r="B43" s="78" t="s">
        <v>103</v>
      </c>
      <c r="C43" s="79"/>
      <c r="D43" s="80"/>
      <c r="E43" s="81"/>
      <c r="F43" s="82"/>
      <c r="G43" s="80"/>
      <c r="H43" s="80" t="e">
        <f t="shared" ref="H43" si="15">STDEVA(G41:G43)</f>
        <v>#DIV/0!</v>
      </c>
      <c r="I43" s="69"/>
    </row>
    <row r="44" spans="1:9" ht="15" customHeight="1" thickBot="1" x14ac:dyDescent="0.3">
      <c r="A44" s="63" t="s">
        <v>55</v>
      </c>
      <c r="B44" s="64" t="s">
        <v>104</v>
      </c>
      <c r="C44" s="65">
        <v>33.265976277352998</v>
      </c>
      <c r="D44" s="66"/>
      <c r="E44" s="67"/>
      <c r="F44" s="68">
        <f t="shared" si="0"/>
        <v>1317.6388973559428</v>
      </c>
      <c r="G44" s="66">
        <f t="shared" ref="G44:G49" si="16">(-0.3038*C44+13.226)</f>
        <v>3.1197964069401589</v>
      </c>
      <c r="H44" s="66"/>
      <c r="I44" s="69"/>
    </row>
    <row r="45" spans="1:9" ht="15" customHeight="1" thickBot="1" x14ac:dyDescent="0.3">
      <c r="A45" s="70" t="s">
        <v>56</v>
      </c>
      <c r="B45" s="64" t="s">
        <v>104</v>
      </c>
      <c r="C45" s="72">
        <v>31.419709783435</v>
      </c>
      <c r="D45" s="73">
        <f>AVERAGE(C44:C46)</f>
        <v>32.086329764311699</v>
      </c>
      <c r="E45" s="74">
        <f>STDEVA(C44:C46)</f>
        <v>1.0244862901326155</v>
      </c>
      <c r="F45" s="75">
        <f t="shared" si="0"/>
        <v>4793.9352932514939</v>
      </c>
      <c r="G45" s="76">
        <f t="shared" si="16"/>
        <v>3.6806921677924471</v>
      </c>
      <c r="H45" s="76"/>
      <c r="I45" s="69"/>
    </row>
    <row r="46" spans="1:9" ht="15" customHeight="1" thickBot="1" x14ac:dyDescent="0.3">
      <c r="A46" s="77" t="s">
        <v>57</v>
      </c>
      <c r="B46" s="64" t="s">
        <v>104</v>
      </c>
      <c r="C46" s="79">
        <v>31.573303232147101</v>
      </c>
      <c r="D46" s="80"/>
      <c r="E46" s="81"/>
      <c r="F46" s="82">
        <f t="shared" si="0"/>
        <v>4305.568252025897</v>
      </c>
      <c r="G46" s="76">
        <f t="shared" si="16"/>
        <v>3.6340304780737114</v>
      </c>
      <c r="H46" s="80">
        <f t="shared" ref="H46" si="17">STDEVA(G44:G46)</f>
        <v>0.31123893494228899</v>
      </c>
      <c r="I46" s="69"/>
    </row>
    <row r="47" spans="1:9" ht="15" customHeight="1" thickBot="1" x14ac:dyDescent="0.3">
      <c r="A47" s="63" t="s">
        <v>58</v>
      </c>
      <c r="B47" s="64" t="s">
        <v>104</v>
      </c>
      <c r="C47" s="65">
        <v>31.602763856709199</v>
      </c>
      <c r="D47" s="66"/>
      <c r="E47" s="67"/>
      <c r="F47" s="68">
        <f t="shared" si="0"/>
        <v>4217.7452047059942</v>
      </c>
      <c r="G47" s="66">
        <f t="shared" si="16"/>
        <v>3.6250803403317455</v>
      </c>
      <c r="H47" s="66"/>
      <c r="I47" s="69"/>
    </row>
    <row r="48" spans="1:9" ht="15" customHeight="1" thickBot="1" x14ac:dyDescent="0.3">
      <c r="A48" s="70" t="s">
        <v>59</v>
      </c>
      <c r="B48" s="64" t="s">
        <v>104</v>
      </c>
      <c r="C48" s="72">
        <v>31.526420295762101</v>
      </c>
      <c r="D48" s="73">
        <f>AVERAGE(C47:C49)</f>
        <v>31.560654780711769</v>
      </c>
      <c r="E48" s="74">
        <f>STDEVA(C47:C49)</f>
        <v>3.8776174548916111E-2</v>
      </c>
      <c r="F48" s="75">
        <f t="shared" si="0"/>
        <v>4449.1137981327875</v>
      </c>
      <c r="G48" s="76">
        <f t="shared" si="16"/>
        <v>3.6482735141474745</v>
      </c>
      <c r="H48" s="76"/>
      <c r="I48" s="69"/>
    </row>
    <row r="49" spans="1:10" ht="15" customHeight="1" thickBot="1" x14ac:dyDescent="0.3">
      <c r="A49" s="77" t="s">
        <v>60</v>
      </c>
      <c r="B49" s="64" t="s">
        <v>104</v>
      </c>
      <c r="C49" s="79">
        <v>31.552780189663999</v>
      </c>
      <c r="D49" s="80"/>
      <c r="E49" s="81"/>
      <c r="F49" s="82">
        <f t="shared" si="0"/>
        <v>4367.826495022482</v>
      </c>
      <c r="G49" s="76">
        <f t="shared" si="16"/>
        <v>3.6402653783800769</v>
      </c>
      <c r="H49" s="80">
        <f t="shared" ref="H49" si="18">STDEVA(G47:G49)</f>
        <v>1.1780201827960888E-2</v>
      </c>
      <c r="I49" s="69"/>
    </row>
    <row r="50" spans="1:10" ht="15" customHeight="1" x14ac:dyDescent="0.25">
      <c r="A50" s="86" t="s">
        <v>61</v>
      </c>
      <c r="B50" s="86" t="s">
        <v>99</v>
      </c>
      <c r="C50" s="87">
        <v>14.2</v>
      </c>
      <c r="D50" s="88"/>
      <c r="E50" s="89"/>
      <c r="F50" s="90">
        <v>10000000</v>
      </c>
      <c r="G50" s="89">
        <v>7</v>
      </c>
      <c r="H50" s="91">
        <v>10000000</v>
      </c>
      <c r="I50" s="69"/>
    </row>
    <row r="51" spans="1:10" ht="15" customHeight="1" x14ac:dyDescent="0.25">
      <c r="A51" s="86" t="s">
        <v>62</v>
      </c>
      <c r="B51" s="86" t="s">
        <v>99</v>
      </c>
      <c r="C51" s="87">
        <v>17.5</v>
      </c>
      <c r="D51" s="88"/>
      <c r="E51" s="89"/>
      <c r="F51" s="90">
        <v>1000000</v>
      </c>
      <c r="G51" s="89">
        <v>6</v>
      </c>
      <c r="H51" s="91">
        <v>1000000</v>
      </c>
      <c r="I51" s="69"/>
    </row>
    <row r="52" spans="1:10" ht="15" customHeight="1" x14ac:dyDescent="0.25">
      <c r="A52" s="86" t="s">
        <v>63</v>
      </c>
      <c r="B52" s="86" t="s">
        <v>99</v>
      </c>
      <c r="C52" s="87">
        <v>20.6</v>
      </c>
      <c r="D52" s="88"/>
      <c r="E52" s="89"/>
      <c r="F52" s="90">
        <v>100000</v>
      </c>
      <c r="G52" s="89">
        <v>5</v>
      </c>
      <c r="H52" s="91">
        <v>100000</v>
      </c>
      <c r="I52" s="69"/>
      <c r="J52" s="92" t="s">
        <v>102</v>
      </c>
    </row>
    <row r="53" spans="1:10" ht="15" customHeight="1" x14ac:dyDescent="0.25">
      <c r="A53" s="86" t="s">
        <v>64</v>
      </c>
      <c r="B53" s="86" t="s">
        <v>99</v>
      </c>
      <c r="C53" s="87">
        <v>23.8</v>
      </c>
      <c r="D53" s="88"/>
      <c r="E53" s="89"/>
      <c r="F53" s="90">
        <v>10000</v>
      </c>
      <c r="G53" s="89">
        <v>4</v>
      </c>
      <c r="H53" s="91">
        <v>10000</v>
      </c>
      <c r="I53" s="69"/>
    </row>
    <row r="54" spans="1:10" ht="15" customHeight="1" x14ac:dyDescent="0.25">
      <c r="A54" s="86" t="s">
        <v>65</v>
      </c>
      <c r="B54" s="86" t="s">
        <v>99</v>
      </c>
      <c r="C54" s="87">
        <v>27.01</v>
      </c>
      <c r="D54" s="88"/>
      <c r="E54" s="89"/>
      <c r="F54" s="90">
        <v>1000</v>
      </c>
      <c r="G54" s="89">
        <v>3</v>
      </c>
      <c r="H54" s="91">
        <v>0</v>
      </c>
      <c r="I54" s="69"/>
    </row>
    <row r="55" spans="1:10" ht="15" customHeight="1" x14ac:dyDescent="0.25">
      <c r="A55" s="86" t="s">
        <v>66</v>
      </c>
      <c r="B55" s="86" t="s">
        <v>99</v>
      </c>
      <c r="C55" s="87">
        <v>33.634608053908202</v>
      </c>
      <c r="D55" s="88"/>
      <c r="E55" s="89"/>
      <c r="F55" s="90">
        <v>100</v>
      </c>
      <c r="G55" s="89">
        <v>2</v>
      </c>
      <c r="H55" s="91">
        <v>0</v>
      </c>
      <c r="I55" s="69"/>
    </row>
    <row r="56" spans="1:10" ht="15" customHeight="1" x14ac:dyDescent="0.25">
      <c r="A56" s="71" t="s">
        <v>67</v>
      </c>
      <c r="B56" s="71" t="s">
        <v>100</v>
      </c>
      <c r="C56" s="72">
        <v>20.6</v>
      </c>
      <c r="D56" s="76"/>
      <c r="E56" s="74"/>
      <c r="F56" s="83">
        <v>10000000</v>
      </c>
      <c r="G56" s="74">
        <v>7</v>
      </c>
      <c r="H56" s="84">
        <v>10000000</v>
      </c>
      <c r="I56" s="69"/>
    </row>
    <row r="57" spans="1:10" ht="15" customHeight="1" x14ac:dyDescent="0.25">
      <c r="A57" s="71" t="s">
        <v>68</v>
      </c>
      <c r="B57" s="71" t="s">
        <v>100</v>
      </c>
      <c r="C57" s="72">
        <v>23.8</v>
      </c>
      <c r="D57" s="76"/>
      <c r="E57" s="74"/>
      <c r="F57" s="83">
        <v>1000000</v>
      </c>
      <c r="G57" s="74">
        <v>6</v>
      </c>
      <c r="H57" s="84">
        <v>1000000</v>
      </c>
      <c r="I57" s="69"/>
    </row>
    <row r="58" spans="1:10" ht="15" customHeight="1" x14ac:dyDescent="0.25">
      <c r="A58" s="71" t="s">
        <v>69</v>
      </c>
      <c r="B58" s="71" t="s">
        <v>100</v>
      </c>
      <c r="C58" s="72">
        <v>27.01</v>
      </c>
      <c r="D58" s="76"/>
      <c r="E58" s="74"/>
      <c r="F58" s="83">
        <v>100000</v>
      </c>
      <c r="G58" s="74">
        <v>5</v>
      </c>
      <c r="H58" s="84">
        <v>100000</v>
      </c>
      <c r="I58" s="69"/>
    </row>
    <row r="59" spans="1:10" ht="15" customHeight="1" x14ac:dyDescent="0.25">
      <c r="A59" s="71" t="s">
        <v>70</v>
      </c>
      <c r="B59" s="71" t="s">
        <v>100</v>
      </c>
      <c r="C59" s="72">
        <v>30.178696317165201</v>
      </c>
      <c r="D59" s="76"/>
      <c r="E59" s="74"/>
      <c r="F59" s="83">
        <v>10000</v>
      </c>
      <c r="G59" s="74">
        <v>4</v>
      </c>
      <c r="H59" s="84">
        <v>0</v>
      </c>
      <c r="I59" s="69"/>
    </row>
    <row r="60" spans="1:10" ht="15" customHeight="1" x14ac:dyDescent="0.25">
      <c r="A60" s="71" t="s">
        <v>71</v>
      </c>
      <c r="B60" s="71" t="s">
        <v>100</v>
      </c>
      <c r="C60" s="72">
        <v>33.634608053908202</v>
      </c>
      <c r="D60" s="76"/>
      <c r="E60" s="74"/>
      <c r="F60" s="83">
        <v>1000</v>
      </c>
      <c r="G60" s="74">
        <v>3</v>
      </c>
      <c r="H60" s="84">
        <v>0</v>
      </c>
      <c r="I60" s="69"/>
    </row>
    <row r="61" spans="1:10" ht="15" customHeight="1" x14ac:dyDescent="0.25">
      <c r="A61" s="71" t="s">
        <v>72</v>
      </c>
      <c r="B61" s="71" t="s">
        <v>100</v>
      </c>
      <c r="C61" s="72">
        <v>37.094336865790297</v>
      </c>
      <c r="D61" s="76"/>
      <c r="E61" s="74"/>
      <c r="F61" s="83">
        <v>100</v>
      </c>
      <c r="G61" s="74">
        <v>2</v>
      </c>
      <c r="H61" s="84">
        <v>0</v>
      </c>
      <c r="I61" s="69"/>
    </row>
    <row r="62" spans="1:10" ht="15" customHeight="1" x14ac:dyDescent="0.25">
      <c r="A62" s="71" t="s">
        <v>73</v>
      </c>
      <c r="B62" s="71" t="s">
        <v>74</v>
      </c>
      <c r="C62" s="72"/>
      <c r="D62" s="76"/>
      <c r="E62" s="74" t="s">
        <v>98</v>
      </c>
      <c r="F62" s="84"/>
      <c r="G62" s="74"/>
      <c r="H62" s="84">
        <v>0</v>
      </c>
      <c r="I62" s="69"/>
    </row>
    <row r="63" spans="1:10" ht="15" customHeight="1" x14ac:dyDescent="0.25">
      <c r="A63" s="71" t="s">
        <v>75</v>
      </c>
      <c r="B63" s="71" t="s">
        <v>74</v>
      </c>
      <c r="C63" s="72"/>
      <c r="D63" s="76"/>
      <c r="E63" s="74" t="s">
        <v>98</v>
      </c>
      <c r="F63" s="84"/>
      <c r="G63" s="74"/>
      <c r="H63" s="84">
        <v>0</v>
      </c>
      <c r="I63" s="69"/>
    </row>
    <row r="64" spans="1:10" ht="15" customHeight="1" x14ac:dyDescent="0.25">
      <c r="A64" s="71" t="s">
        <v>76</v>
      </c>
      <c r="B64" s="71" t="s">
        <v>74</v>
      </c>
      <c r="C64" s="72"/>
      <c r="D64" s="76"/>
      <c r="E64" s="74" t="s">
        <v>98</v>
      </c>
      <c r="F64" s="84"/>
      <c r="G64" s="74"/>
      <c r="H64" s="84">
        <v>0</v>
      </c>
      <c r="I64" s="69"/>
    </row>
    <row r="65" spans="1:9" ht="15" customHeight="1" x14ac:dyDescent="0.25">
      <c r="A65" s="71" t="s">
        <v>77</v>
      </c>
      <c r="B65" s="71" t="s">
        <v>74</v>
      </c>
      <c r="C65" s="72"/>
      <c r="D65" s="76"/>
      <c r="E65" s="74" t="s">
        <v>98</v>
      </c>
      <c r="F65" s="84"/>
      <c r="G65" s="74"/>
      <c r="H65" s="84">
        <v>0</v>
      </c>
      <c r="I65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Donnéesbrutes Ct qPCRnifH</vt:lpstr>
      <vt:lpstr>gamme sdt1</vt:lpstr>
      <vt:lpstr> gamme SDT 2 </vt:lpstr>
      <vt:lpstr>valeurs gamme 1</vt:lpstr>
      <vt:lpstr>nombre de copie moyen par plant</vt:lpstr>
      <vt:lpstr>valeurs gamme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Curiosity Pseudomonas</cp:lastModifiedBy>
  <dcterms:created xsi:type="dcterms:W3CDTF">2019-09-24T09:10:51Z</dcterms:created>
  <dcterms:modified xsi:type="dcterms:W3CDTF">2023-11-03T10:55:55Z</dcterms:modified>
</cp:coreProperties>
</file>