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952" windowHeight="8192" windowWidth="16384" xWindow="0" yWindow="0"/>
  </bookViews>
  <sheets>
    <sheet name="Area Budget" sheetId="1" state="visible" r:id="rId2"/>
    <sheet name="Timing Budget" sheetId="2" state="visible" r:id="rId3"/>
  </sheets>
  <definedNames>
    <definedName function="false" hidden="false" localSheetId="0" name="_xlnm.Print_Area" vbProcedure="false">'Area Budget'!$A$1:$E$32</definedName>
    <definedName function="false" hidden="false" localSheetId="0" name="_xlnm.Print_Area" vbProcedure="false">'Area Budget'!$A$1:$E$32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<sst xmlns="http://schemas.openxmlformats.org/spreadsheetml/2006/main" count="83" uniqueCount="63">
  <si>
    <t>Core Area Calculations</t>
  </si>
  <si>
    <t>Name of Block</t>
  </si>
  <si>
    <t>Category</t>
  </si>
  <si>
    <t>Gate/FF Count</t>
  </si>
  <si>
    <r>
      <t xml:space="preserve">Area (um</t>
    </r>
    <r>
      <rPr>
        <rFont val="Calibri"/>
        <charset val="1"/>
        <family val="2"/>
        <b val="true"/>
        <color rgb="FFFFFFFF"/>
        <sz val="16"/>
        <vertAlign val="superscript"/>
      </rPr>
      <t xml:space="preserve">2</t>
    </r>
    <r>
      <rPr>
        <rFont val="Calibri"/>
        <charset val="1"/>
        <family val="2"/>
        <b val="true"/>
        <color rgb="FFFFFFFF"/>
        <sz val="16"/>
      </rPr>
      <t xml:space="preserve">)</t>
    </r>
  </si>
  <si>
    <t>Comments</t>
  </si>
  <si>
    <t>Example Register w/ Reset</t>
  </si>
  <si>
    <t>Reg. w/ Reset</t>
  </si>
  <si>
    <t>Example Register w/o Reset</t>
  </si>
  <si>
    <t>Reg. w/o Reset</t>
  </si>
  <si>
    <t>Example On-chip SRAM</t>
  </si>
  <si>
    <t>On-chip SRAM</t>
  </si>
  <si>
    <t>Example Combinational Block</t>
  </si>
  <si>
    <t>Combinational</t>
  </si>
  <si>
    <t>Scratchpad SRAM</t>
  </si>
  <si>
    <t>Majority of space. Can move off-chip to reduce</t>
  </si>
  <si>
    <t>Blockmix Input Register</t>
  </si>
  <si>
    <t>Storage register for blockmix input</t>
  </si>
  <si>
    <t>PBKDF2_1 Input Register</t>
  </si>
  <si>
    <t>storage register for pbkdf2 message input</t>
  </si>
  <si>
    <t>PBKDF2_2 Input Register</t>
  </si>
  <si>
    <t>Salsa20/8 logic</t>
  </si>
  <si>
    <t>Combinational logic for each salsa20/8 operation</t>
  </si>
  <si>
    <t>SMIX 128B bitwise XOR</t>
  </si>
  <si>
    <t>Input to BLOCKMIX in second round</t>
  </si>
  <si>
    <t>BLOCKMIX 64B bitwise XOR</t>
  </si>
  <si>
    <t>Input to Salsa20/8</t>
  </si>
  <si>
    <t>Block 80B SRAM</t>
  </si>
  <si>
    <t>Storage for message to hash</t>
  </si>
  <si>
    <t>UART FSM/Buffer/Timer</t>
  </si>
  <si>
    <t>UART registers</t>
  </si>
  <si>
    <t>Controller FSM/Timer</t>
  </si>
  <si>
    <t>Controller FSM register</t>
  </si>
  <si>
    <t>Cycle Decoder</t>
  </si>
  <si>
    <t>Total Core Area</t>
  </si>
  <si>
    <r>
      <t xml:space="preserve">Chip Area Calculations (units in um or um</t>
    </r>
    <r>
      <rPr>
        <rFont val="Calibri"/>
        <charset val="1"/>
        <family val="2"/>
        <b val="true"/>
        <color rgb="FFFFFFFF"/>
        <sz val="11"/>
        <vertAlign val="superscript"/>
      </rPr>
      <t xml:space="preserve">2</t>
    </r>
    <r>
      <rPr>
        <rFont val="Calibri"/>
        <charset val="1"/>
        <family val="2"/>
        <b val="true"/>
        <color rgb="FFFFFFFF"/>
        <sz val="11"/>
      </rPr>
      <t xml:space="preserve">)</t>
    </r>
  </si>
  <si>
    <t>Number of I/O Pads:</t>
  </si>
  <si>
    <t>I/O Pad Dimensions:</t>
  </si>
  <si>
    <t>by</t>
  </si>
  <si>
    <t>I/O Based Padframe Dimensions:</t>
  </si>
  <si>
    <t>Core Dimensions</t>
  </si>
  <si>
    <t>by </t>
  </si>
  <si>
    <t>Core Based Padframe Dimensions:</t>
  </si>
  <si>
    <t>Final Padframe Dimensions:</t>
  </si>
  <si>
    <t>Final Chip Area:</t>
  </si>
  <si>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</si>
  <si>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</si>
  <si>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</si>
  <si>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</si>
  <si>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</si>
  <si>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</si>
  <si>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</si>
  <si>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controller hash_cycle FSM output</t>
  </si>
  <si>
    <t>cycle decoder, mux &amp; input padder</t>
  </si>
  <si>
    <t>BLOCKMIX input register</t>
  </si>
  <si>
    <t>Salsa20/8 X register output</t>
  </si>
  <si>
    <t>xor, add, rot</t>
  </si>
  <si>
    <t>Salsa20/8 X register input</t>
  </si>
  <si>
    <t>SHA compression e</t>
  </si>
  <si>
    <t>not, and, xor, add, ad</t>
  </si>
  <si>
    <t>SHA compression d</t>
  </si>
  <si>
    <t>SHA compression a</t>
  </si>
  <si>
    <t>rot, xor, add, add</t>
  </si>
</sst>
</file>

<file path=xl/styles.xml><?xml version="1.0" encoding="utf-8"?>
<styleSheet xmlns="http://schemas.openxmlformats.org/spreadsheetml/2006/main">
  <numFmts count="3">
    <numFmt formatCode="GENERAL" numFmtId="164"/>
    <numFmt formatCode="_(* #,##0.00_);_(* \(#,##0.00\);_(* \-??_);_(@_)" numFmtId="165"/>
    <numFmt formatCode="_(* #,##0_);_(* \(#,##0\);_(* \-??_);_(@_)" numFmtId="166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FFFFFF"/>
      <sz val="11"/>
    </font>
    <font>
      <name val="Calibri"/>
      <charset val="1"/>
      <family val="2"/>
      <b val="true"/>
      <color rgb="FFFFFFFF"/>
      <sz val="16"/>
    </font>
    <font>
      <name val="Calibri"/>
      <charset val="1"/>
      <family val="2"/>
      <b val="true"/>
      <color rgb="FFFFFFFF"/>
      <sz val="16"/>
      <vertAlign val="superscript"/>
    </font>
    <font>
      <name val="Calibri"/>
      <charset val="1"/>
      <family val="2"/>
      <b val="true"/>
      <color rgb="FFFFFFFF"/>
      <sz val="11"/>
      <vertAlign val="superscript"/>
    </font>
    <font>
      <name val="Calibri"/>
      <charset val="1"/>
      <family val="2"/>
      <b val="true"/>
      <color rgb="FFFFFFFF"/>
      <sz val="12"/>
    </font>
    <font>
      <name val="Calibri"/>
      <charset val="1"/>
      <family val="2"/>
      <color rgb="FF000000"/>
      <sz val="1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8" fillId="0" fontId="0" numFmtId="166" xfId="15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0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0" fontId="0" numFmtId="166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0" fontId="0" numFmtId="166" xfId="15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2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3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3" activeCellId="0" pane="topLeft" sqref="D33"/>
    </sheetView>
  </sheetViews>
  <sheetFormatPr defaultRowHeight="15"/>
  <cols>
    <col collapsed="false" hidden="false" max="1" min="1" style="1" width="31.280612244898"/>
    <col collapsed="false" hidden="false" max="2" min="2" style="1" width="14.8571428571429"/>
    <col collapsed="false" hidden="false" max="3" min="3" style="1" width="11.8622448979592"/>
    <col collapsed="false" hidden="false" max="4" min="4" style="1" width="17"/>
    <col collapsed="false" hidden="false" max="5" min="5" style="1" width="40.4234693877551"/>
    <col collapsed="false" hidden="false" max="1025" min="6" style="0" width="8.72959183673469"/>
  </cols>
  <sheetData>
    <row collapsed="false" customFormat="false" customHeight="false" hidden="false" ht="15" outlineLevel="0" r="1">
      <c r="A1" s="2" t="s">
        <v>0</v>
      </c>
      <c r="B1" s="2"/>
      <c r="C1" s="2"/>
      <c r="D1" s="2"/>
      <c r="E1" s="2"/>
    </row>
    <row collapsed="false" customFormat="true" customHeight="true" hidden="false" ht="43.5" outlineLevel="0" r="2" s="7">
      <c r="A2" s="3" t="s">
        <v>1</v>
      </c>
      <c r="B2" s="4" t="s">
        <v>2</v>
      </c>
      <c r="C2" s="5" t="s">
        <v>3</v>
      </c>
      <c r="D2" s="4" t="s">
        <v>4</v>
      </c>
      <c r="E2" s="6" t="s">
        <v>5</v>
      </c>
    </row>
    <row collapsed="false" customFormat="false" customHeight="false" hidden="false" ht="13.4" outlineLevel="0" r="3">
      <c r="A3" s="8" t="s">
        <v>6</v>
      </c>
      <c r="B3" s="8" t="s">
        <v>7</v>
      </c>
      <c r="C3" s="8" t="n">
        <v>0</v>
      </c>
      <c r="D3" s="9" t="n">
        <f aca="false">IF(B3="Combinational",C3*500*1.5,IF(B3="Reg. w/ Reset",C3*1600*1.5,IF(B3="Reg. w/o Reset",C3*900*1.5,IF(B3="On-chip SRAM",C3*50*1.5,"N/A"))))</f>
        <v>0</v>
      </c>
      <c r="E3" s="10"/>
    </row>
    <row collapsed="false" customFormat="false" customHeight="false" hidden="false" ht="13.4" outlineLevel="0" r="4">
      <c r="A4" s="8" t="s">
        <v>8</v>
      </c>
      <c r="B4" s="8" t="s">
        <v>9</v>
      </c>
      <c r="C4" s="8" t="n">
        <v>0</v>
      </c>
      <c r="D4" s="9" t="n">
        <f aca="false">IF(B4="Combinational",C4*500*1.5,IF(B4="Reg. w/ Reset",C4*1600*1.5,IF(B4="Reg. w/o Reset",C4*900*1.5,IF(B4="On-chip SRAM",C4*50*1.5,"N/A"))))</f>
        <v>0</v>
      </c>
      <c r="E4" s="10"/>
    </row>
    <row collapsed="false" customFormat="false" customHeight="false" hidden="false" ht="13.4" outlineLevel="0" r="5">
      <c r="A5" s="8" t="s">
        <v>10</v>
      </c>
      <c r="B5" s="8" t="s">
        <v>11</v>
      </c>
      <c r="C5" s="8" t="n">
        <v>0</v>
      </c>
      <c r="D5" s="9" t="n">
        <f aca="false">IF(B5="Combinational",C5*500*1.5,IF(B5="Reg. w/ Reset",C5*1600*1.5,IF(B5="Reg. w/o Reset",C5*900*1.5,IF(B5="On-chip SRAM",C5*50*1.5,"N/A"))))</f>
        <v>0</v>
      </c>
      <c r="E5" s="10"/>
    </row>
    <row collapsed="false" customFormat="false" customHeight="false" hidden="false" ht="15.15" outlineLevel="0" r="6">
      <c r="A6" s="8" t="s">
        <v>12</v>
      </c>
      <c r="B6" s="8" t="s">
        <v>13</v>
      </c>
      <c r="C6" s="8" t="n">
        <v>0</v>
      </c>
      <c r="D6" s="9" t="n">
        <f aca="false">IF(B6="Combinational",C6*500*1.5,IF(B6="Reg. w/ Reset",C6*1600*1.5,IF(B6="Reg. w/o Reset",C6*900*1.5,IF(B6="On-chip SRAM",C6*50*1.5,"N/A"))))</f>
        <v>0</v>
      </c>
      <c r="E6" s="10"/>
    </row>
    <row collapsed="false" customFormat="false" customHeight="false" hidden="false" ht="13.4" outlineLevel="0" r="7">
      <c r="A7" s="8" t="s">
        <v>14</v>
      </c>
      <c r="B7" s="8" t="s">
        <v>11</v>
      </c>
      <c r="C7" s="8" t="n">
        <v>128000</v>
      </c>
      <c r="D7" s="9" t="n">
        <f aca="false">IF(B7="Combinational",C7*500*1.5,IF(B7="Reg. w/ Reset",C7*1600*1.5,IF(B7="Reg. w/o Reset",C7*900*1.5,IF(B7="On-chip SRAM",C7*50*1.5,"N/A"))))</f>
        <v>9600000</v>
      </c>
      <c r="E7" s="10" t="s">
        <v>15</v>
      </c>
    </row>
    <row collapsed="false" customFormat="false" customHeight="false" hidden="false" ht="15.15" outlineLevel="0" r="8">
      <c r="A8" s="8" t="s">
        <v>16</v>
      </c>
      <c r="B8" s="8" t="s">
        <v>9</v>
      </c>
      <c r="C8" s="8" t="n">
        <f aca="false">128*8</f>
        <v>1024</v>
      </c>
      <c r="D8" s="9" t="n">
        <f aca="false">IF(B8="Combinational",C8*500*1.5,IF(B8="Reg. w/ Reset",C8*1600*1.5,IF(B8="Reg. w/o Reset",C8*900*1.5,IF(B8="On-chip SRAM",C8*50*1.5,"N/A"))))</f>
        <v>1382400</v>
      </c>
      <c r="E8" s="10" t="s">
        <v>17</v>
      </c>
    </row>
    <row collapsed="false" customFormat="false" customHeight="false" hidden="false" ht="15" outlineLevel="0" r="9">
      <c r="A9" s="8" t="s">
        <v>18</v>
      </c>
      <c r="B9" s="8" t="s">
        <v>9</v>
      </c>
      <c r="C9" s="8" t="n">
        <f aca="false">160*8</f>
        <v>1280</v>
      </c>
      <c r="D9" s="9" t="n">
        <f aca="false">IF(B9="Combinational",C9*500*1.5,IF(B9="Reg. w/ Reset",C9*1600*1.5,IF(B9="Reg. w/o Reset",C9*900*1.5,IF(B9="On-chip SRAM",C9*50*1.5,"N/A"))))</f>
        <v>1728000</v>
      </c>
      <c r="E9" s="10" t="s">
        <v>19</v>
      </c>
    </row>
    <row collapsed="false" customFormat="false" customHeight="false" hidden="false" ht="15" outlineLevel="0" r="10">
      <c r="A10" s="8" t="s">
        <v>20</v>
      </c>
      <c r="B10" s="8" t="s">
        <v>9</v>
      </c>
      <c r="C10" s="8" t="n">
        <f aca="false">(128+80)*8</f>
        <v>1664</v>
      </c>
      <c r="D10" s="9" t="n">
        <f aca="false">IF(B10="Combinational",C10*500*1.5,IF(B10="Reg. w/ Reset",C10*1600*1.5,IF(B10="Reg. w/o Reset",C10*900*1.5,IF(B10="On-chip SRAM",C10*50*1.5,"N/A"))))</f>
        <v>2246400</v>
      </c>
      <c r="E10" s="10" t="s">
        <v>19</v>
      </c>
    </row>
    <row collapsed="false" customFormat="false" customHeight="false" hidden="false" ht="15.15" outlineLevel="0" r="11">
      <c r="A11" s="8" t="s">
        <v>21</v>
      </c>
      <c r="B11" s="8" t="s">
        <v>13</v>
      </c>
      <c r="C11" s="8" t="n">
        <f aca="false">32*3</f>
        <v>96</v>
      </c>
      <c r="D11" s="9" t="n">
        <f aca="false">IF(B11="Combinational",C11*500*1.5,IF(B11="Reg. w/ Reset",C11*1600*1.5,IF(B11="Reg. w/o Reset",C11*900*1.5,IF(B11="On-chip SRAM",C11*50*1.5,"N/A"))))</f>
        <v>72000</v>
      </c>
      <c r="E11" s="10" t="s">
        <v>22</v>
      </c>
    </row>
    <row collapsed="false" customFormat="false" customHeight="false" hidden="false" ht="15.15" outlineLevel="0" r="12">
      <c r="A12" s="8" t="s">
        <v>23</v>
      </c>
      <c r="B12" s="8" t="s">
        <v>13</v>
      </c>
      <c r="C12" s="8" t="n">
        <f aca="false">128*8</f>
        <v>1024</v>
      </c>
      <c r="D12" s="9" t="n">
        <f aca="false">IF(B12="Combinational",C12*500*1.5,IF(B12="Reg. w/ Reset",C12*1600*1.5,IF(B12="Reg. w/o Reset",C12*900*1.5,IF(B12="On-chip SRAM",C12*50*1.5,"N/A"))))</f>
        <v>768000</v>
      </c>
      <c r="E12" s="10" t="s">
        <v>24</v>
      </c>
    </row>
    <row collapsed="false" customFormat="false" customHeight="false" hidden="false" ht="15.15" outlineLevel="0" r="13">
      <c r="A13" s="8" t="s">
        <v>25</v>
      </c>
      <c r="B13" s="8" t="s">
        <v>13</v>
      </c>
      <c r="C13" s="8" t="n">
        <f aca="false">64*8</f>
        <v>512</v>
      </c>
      <c r="D13" s="9" t="n">
        <f aca="false">IF(B13="Combinational",C13*500*1.5,IF(B13="Reg. w/ Reset",C13*1600*1.5,IF(B13="Reg. w/o Reset",C13*900*1.5,IF(B13="On-chip SRAM",C13*50*1.5,"N/A"))))</f>
        <v>384000</v>
      </c>
      <c r="E13" s="10" t="s">
        <v>26</v>
      </c>
    </row>
    <row collapsed="false" customFormat="false" customHeight="false" hidden="false" ht="15" outlineLevel="0" r="14">
      <c r="A14" s="8" t="s">
        <v>27</v>
      </c>
      <c r="B14" s="8" t="s">
        <v>11</v>
      </c>
      <c r="C14" s="8" t="n">
        <f aca="false">80*8</f>
        <v>640</v>
      </c>
      <c r="D14" s="9" t="n">
        <f aca="false">IF(B14="Combinational",C14*500*1.5,IF(B14="Reg. w/ Reset",C14*1600*1.5,IF(B14="Reg. w/o Reset",C14*900*1.5,IF(B14="On-chip SRAM",C14*50*1.5,"N/A"))))</f>
        <v>48000</v>
      </c>
      <c r="E14" s="10" t="s">
        <v>28</v>
      </c>
    </row>
    <row collapsed="false" customFormat="false" customHeight="false" hidden="false" ht="15" outlineLevel="0" r="15">
      <c r="A15" s="8" t="s">
        <v>29</v>
      </c>
      <c r="B15" s="8" t="s">
        <v>7</v>
      </c>
      <c r="C15" s="8" t="n">
        <f aca="false">9+10+16</f>
        <v>35</v>
      </c>
      <c r="D15" s="9" t="n">
        <f aca="false">IF(B15="Combinational",C15*500*1.5,IF(B15="Reg. w/ Reset",C15*1600*1.5,IF(B15="Reg. w/o Reset",C15*900*1.5,IF(B15="On-chip SRAM",C15*50*1.5,"N/A"))))</f>
        <v>84000</v>
      </c>
      <c r="E15" s="10" t="s">
        <v>30</v>
      </c>
    </row>
    <row collapsed="false" customFormat="false" customHeight="false" hidden="false" ht="15" outlineLevel="0" r="16">
      <c r="A16" s="8" t="s">
        <v>31</v>
      </c>
      <c r="B16" s="8" t="s">
        <v>7</v>
      </c>
      <c r="C16" s="8" t="n">
        <v>5</v>
      </c>
      <c r="D16" s="9" t="n">
        <f aca="false">IF(B16="Combinational",C16*500*1.5,IF(B16="Reg. w/ Reset",C16*1600*1.5,IF(B16="Reg. w/o Reset",C16*900*1.5,IF(B16="On-chip SRAM",C16*50*1.5,"N/A"))))</f>
        <v>12000</v>
      </c>
      <c r="E16" s="10" t="s">
        <v>32</v>
      </c>
    </row>
    <row collapsed="false" customFormat="false" customHeight="false" hidden="false" ht="15.15" outlineLevel="0" r="17">
      <c r="A17" s="8" t="s">
        <v>33</v>
      </c>
      <c r="B17" s="8" t="s">
        <v>13</v>
      </c>
      <c r="C17" s="8" t="n">
        <v>5</v>
      </c>
      <c r="D17" s="9" t="n">
        <f aca="false">IF(B17="Combinational",C17*500*1.5,IF(B17="Reg. w/ Reset",C17*1600*1.5,IF(B17="Reg. w/o Reset",C17*900*1.5,IF(B17="On-chip SRAM",C17*50*1.5,"N/A"))))</f>
        <v>3750</v>
      </c>
      <c r="E17" s="10"/>
    </row>
    <row collapsed="false" customFormat="false" customHeight="false" hidden="false" ht="15" outlineLevel="0" r="18">
      <c r="A18" s="8"/>
      <c r="B18" s="8"/>
      <c r="C18" s="8"/>
      <c r="D18" s="9" t="str">
        <f aca="false">IF(B18="Combinational",C18*500*1.5,IF(B18="Reg. w/ Reset",C18*1600*1.5,IF(B18="Reg. w/o Reset",C18*900*1.5,IF(B18="On-chip SRAM",C18*50*1.5,"N/A"))))</f>
        <v>N/A</v>
      </c>
      <c r="E18" s="10"/>
    </row>
    <row collapsed="false" customFormat="false" customHeight="false" hidden="false" ht="15" outlineLevel="0" r="19">
      <c r="A19" s="8"/>
      <c r="B19" s="8"/>
      <c r="C19" s="8"/>
      <c r="D19" s="9" t="str">
        <f aca="false">IF(B19="Combinational",C19*500*1.5,IF(B19="Reg. w/ Reset",C19*1600*1.5,IF(B19="Reg. w/o Reset",C19*900*1.5,IF(B19="On-chip SRAM",C19*50*1.5,"N/A"))))</f>
        <v>N/A</v>
      </c>
      <c r="E19" s="10"/>
    </row>
    <row collapsed="false" customFormat="false" customHeight="false" hidden="false" ht="15" outlineLevel="0" r="20">
      <c r="A20" s="8"/>
      <c r="B20" s="8"/>
      <c r="C20" s="8"/>
      <c r="D20" s="9" t="str">
        <f aca="false">IF(B20="Combinational",C20*500*1.5,IF(B20="Reg. w/ Reset",C20*1600*1.5,IF(B20="Reg. w/o Reset",C20*900*1.5,IF(B20="On-chip SRAM",C20*50*1.5,"N/A"))))</f>
        <v>N/A</v>
      </c>
      <c r="E20" s="10"/>
    </row>
    <row collapsed="false" customFormat="false" customHeight="false" hidden="false" ht="15" outlineLevel="0" r="21">
      <c r="A21" s="8"/>
      <c r="B21" s="8"/>
      <c r="C21" s="8"/>
      <c r="D21" s="9" t="str">
        <f aca="false">IF(B21="Combinational",C21*500*1.5,IF(B21="Reg. w/ Reset",C21*1600*1.5,IF(B21="Reg. w/o Reset",C21*900*1.5,IF(B21="On-chip SRAM",C21*50*1.5,"N/A"))))</f>
        <v>N/A</v>
      </c>
      <c r="E21" s="10"/>
    </row>
    <row collapsed="false" customFormat="false" customHeight="false" hidden="false" ht="15" outlineLevel="0" r="22">
      <c r="A22" s="8"/>
      <c r="B22" s="8"/>
      <c r="C22" s="8"/>
      <c r="D22" s="9" t="str">
        <f aca="false">IF(B22="Combinational",C22*500*1.5,IF(B22="Reg. w/ Reset",C22*1600*1.5,IF(B22="Reg. w/o Reset",C22*900*1.5,IF(B22="On-chip SRAM",C22*50*1.5,"N/A"))))</f>
        <v>N/A</v>
      </c>
      <c r="E22" s="10"/>
    </row>
    <row collapsed="false" customFormat="false" customHeight="false" hidden="false" ht="15.75" outlineLevel="0" r="23">
      <c r="A23" s="11"/>
      <c r="B23" s="11"/>
      <c r="C23" s="11"/>
      <c r="D23" s="9" t="str">
        <f aca="false">IF(B23="Combinational",C23*500*1.5,IF(B23="Reg. w/ Reset",C23*1600*1.5,IF(B23="Reg. w/o Reset",C23*900*1.5,IF(B23="On-chip SRAM",C23*50*1.5,"N/A"))))</f>
        <v>N/A</v>
      </c>
      <c r="E23" s="11"/>
    </row>
    <row collapsed="false" customFormat="false" customHeight="false" hidden="false" ht="15.75" outlineLevel="0" r="24">
      <c r="A24" s="8" t="s">
        <v>34</v>
      </c>
      <c r="B24" s="12"/>
      <c r="C24" s="12"/>
      <c r="D24" s="9" t="n">
        <f aca="false">SUM(D3:D22)</f>
        <v>16328550</v>
      </c>
      <c r="E24" s="12"/>
    </row>
    <row collapsed="false" customFormat="false" customHeight="false" hidden="false" ht="18" outlineLevel="0" r="25">
      <c r="A25" s="13" t="s">
        <v>35</v>
      </c>
      <c r="B25" s="13"/>
      <c r="C25" s="13"/>
      <c r="D25" s="13"/>
      <c r="E25" s="13"/>
    </row>
    <row collapsed="false" customFormat="false" customHeight="false" hidden="false" ht="15" outlineLevel="0" r="26">
      <c r="A26" s="14" t="s">
        <v>36</v>
      </c>
      <c r="B26" s="15" t="n">
        <v>5</v>
      </c>
      <c r="C26" s="15"/>
      <c r="D26" s="15"/>
      <c r="E26" s="16"/>
    </row>
    <row collapsed="false" customFormat="false" customHeight="false" hidden="false" ht="15" outlineLevel="0" r="27">
      <c r="A27" s="17" t="s">
        <v>37</v>
      </c>
      <c r="B27" s="18" t="n">
        <v>90</v>
      </c>
      <c r="C27" s="19" t="s">
        <v>38</v>
      </c>
      <c r="D27" s="20" t="n">
        <v>300</v>
      </c>
      <c r="E27" s="16"/>
    </row>
    <row collapsed="false" customFormat="false" customHeight="false" hidden="false" ht="15" outlineLevel="0" r="28">
      <c r="A28" s="17" t="s">
        <v>39</v>
      </c>
      <c r="B28" s="18" t="n">
        <f aca="false">($B$26/4)*B27+2*D27</f>
        <v>712.5</v>
      </c>
      <c r="C28" s="19" t="s">
        <v>38</v>
      </c>
      <c r="D28" s="20" t="n">
        <f aca="false">($B$26/4)*B27+2*D27</f>
        <v>712.5</v>
      </c>
      <c r="E28" s="16"/>
    </row>
    <row collapsed="false" customFormat="false" customHeight="false" hidden="false" ht="15" outlineLevel="0" r="29">
      <c r="A29" s="21" t="s">
        <v>40</v>
      </c>
      <c r="B29" s="18" t="n">
        <f aca="false">SQRT($D$24)</f>
        <v>4040.86005696807</v>
      </c>
      <c r="C29" s="19" t="s">
        <v>41</v>
      </c>
      <c r="D29" s="20" t="n">
        <f aca="false">SQRT($D$24)</f>
        <v>4040.86005696807</v>
      </c>
      <c r="E29" s="16"/>
    </row>
    <row collapsed="false" customFormat="false" customHeight="false" hidden="false" ht="15.75" outlineLevel="0" r="30">
      <c r="A30" s="22" t="s">
        <v>42</v>
      </c>
      <c r="B30" s="23" t="n">
        <f aca="false">B29+3*$D$27</f>
        <v>4940.86005696807</v>
      </c>
      <c r="C30" s="24" t="s">
        <v>38</v>
      </c>
      <c r="D30" s="25" t="n">
        <f aca="false">D29+3*$D$27</f>
        <v>4940.86005696807</v>
      </c>
      <c r="E30" s="16"/>
    </row>
    <row collapsed="false" customFormat="false" customHeight="false" hidden="false" ht="15" outlineLevel="0" r="31">
      <c r="A31" s="21" t="s">
        <v>43</v>
      </c>
      <c r="B31" s="18" t="n">
        <f aca="false">MAX(B30,B28)</f>
        <v>4940.86005696807</v>
      </c>
      <c r="C31" s="26" t="s">
        <v>38</v>
      </c>
      <c r="D31" s="27" t="n">
        <f aca="false">MAX(D30,D28)</f>
        <v>4940.86005696807</v>
      </c>
      <c r="E31" s="16"/>
    </row>
    <row collapsed="false" customFormat="false" customHeight="false" hidden="false" ht="15.75" outlineLevel="0" r="32">
      <c r="A32" s="21" t="s">
        <v>44</v>
      </c>
      <c r="B32" s="28" t="n">
        <f aca="false">B31*D31</f>
        <v>24412098.1025425</v>
      </c>
      <c r="C32" s="28"/>
      <c r="D32" s="28"/>
      <c r="E32" s="29"/>
    </row>
  </sheetData>
  <mergeCells count="4">
    <mergeCell ref="A1:E1"/>
    <mergeCell ref="A25:E25"/>
    <mergeCell ref="B26:D26"/>
    <mergeCell ref="B32:D3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" activeCellId="0" pane="topLeft" sqref="C9"/>
    </sheetView>
  </sheetViews>
  <sheetFormatPr defaultRowHeight="15"/>
  <cols>
    <col collapsed="false" hidden="false" max="1" min="1" style="0" width="15.5714285714286"/>
    <col collapsed="false" hidden="false" max="2" min="2" style="0" width="13.4285714285714"/>
    <col collapsed="false" hidden="false" max="3" min="3" style="0" width="15.1479591836735"/>
    <col collapsed="false" hidden="false" max="4" min="4" style="0" width="13.4285714285714"/>
    <col collapsed="false" hidden="false" max="5" min="5" style="0" width="16"/>
    <col collapsed="false" hidden="false" max="6" min="6" style="0" width="23.280612244898"/>
    <col collapsed="false" hidden="false" max="7" min="7" style="0" width="11.5714285714286"/>
    <col collapsed="false" hidden="false" max="8" min="8" style="0" width="13.1377551020408"/>
    <col collapsed="false" hidden="false" max="1025" min="9" style="0" width="8.72959183673469"/>
  </cols>
  <sheetData>
    <row collapsed="false" customFormat="true" customHeight="true" hidden="false" ht="31.5" outlineLevel="0" r="1" s="33">
      <c r="A1" s="30" t="s">
        <v>45</v>
      </c>
      <c r="B1" s="31" t="s">
        <v>46</v>
      </c>
      <c r="C1" s="30" t="s">
        <v>47</v>
      </c>
      <c r="D1" s="31" t="s">
        <v>46</v>
      </c>
      <c r="E1" s="30" t="s">
        <v>48</v>
      </c>
      <c r="F1" s="31" t="s">
        <v>49</v>
      </c>
      <c r="G1" s="32" t="s">
        <v>50</v>
      </c>
      <c r="H1" s="32" t="s">
        <v>51</v>
      </c>
    </row>
    <row collapsed="false" customFormat="false" customHeight="false" hidden="false" ht="42.4" outlineLevel="0" r="2">
      <c r="A2" s="34" t="s">
        <v>52</v>
      </c>
      <c r="B2" s="35" t="n">
        <v>0.1</v>
      </c>
      <c r="C2" s="34" t="s">
        <v>53</v>
      </c>
      <c r="D2" s="35" t="n">
        <f aca="false">0.2*5</f>
        <v>1</v>
      </c>
      <c r="E2" s="34" t="s">
        <v>54</v>
      </c>
      <c r="F2" s="35" t="n">
        <v>0.2</v>
      </c>
      <c r="G2" s="36" t="n">
        <f aca="false">SUM(F2,B2,D2)</f>
        <v>1.3</v>
      </c>
      <c r="H2" s="36" t="n">
        <v>5</v>
      </c>
    </row>
    <row collapsed="false" customFormat="false" customHeight="false" hidden="false" ht="28.75" outlineLevel="0" r="3">
      <c r="A3" s="37" t="s">
        <v>55</v>
      </c>
      <c r="B3" s="38" t="n">
        <v>0.1</v>
      </c>
      <c r="C3" s="37" t="s">
        <v>56</v>
      </c>
      <c r="D3" s="38" t="n">
        <f aca="false">0.2*2</f>
        <v>0.4</v>
      </c>
      <c r="E3" s="37" t="s">
        <v>57</v>
      </c>
      <c r="F3" s="38" t="n">
        <v>0.2</v>
      </c>
      <c r="G3" s="36" t="n">
        <f aca="false">SUM(F3,B3,D3)</f>
        <v>0.7</v>
      </c>
      <c r="H3" s="39" t="n">
        <f aca="false">H2</f>
        <v>5</v>
      </c>
    </row>
    <row collapsed="false" customFormat="false" customHeight="false" hidden="false" ht="28.75" outlineLevel="0" r="4">
      <c r="A4" s="37" t="s">
        <v>58</v>
      </c>
      <c r="B4" s="38" t="n">
        <v>0.1</v>
      </c>
      <c r="C4" s="37" t="s">
        <v>59</v>
      </c>
      <c r="D4" s="38" t="n">
        <f aca="false">0.2*5</f>
        <v>1</v>
      </c>
      <c r="E4" s="37" t="s">
        <v>60</v>
      </c>
      <c r="F4" s="38" t="n">
        <v>0.2</v>
      </c>
      <c r="G4" s="36" t="n">
        <f aca="false">SUM(F4,B4,D4)</f>
        <v>1.3</v>
      </c>
      <c r="H4" s="39" t="n">
        <f aca="false">H3</f>
        <v>5</v>
      </c>
    </row>
    <row collapsed="false" customFormat="false" customHeight="false" hidden="false" ht="15.15" outlineLevel="0" r="5">
      <c r="A5" s="37" t="s">
        <v>61</v>
      </c>
      <c r="B5" s="38" t="n">
        <v>0.1</v>
      </c>
      <c r="C5" s="37" t="s">
        <v>62</v>
      </c>
      <c r="D5" s="38" t="n">
        <f aca="false">0.2*3</f>
        <v>0.6</v>
      </c>
      <c r="E5" s="34" t="s">
        <v>61</v>
      </c>
      <c r="F5" s="38" t="n">
        <v>0.2</v>
      </c>
      <c r="G5" s="36" t="n">
        <f aca="false">SUM(F5,B5,D5)</f>
        <v>0.9</v>
      </c>
      <c r="H5" s="39" t="n">
        <f aca="false">H4</f>
        <v>5</v>
      </c>
    </row>
    <row collapsed="false" customFormat="false" customHeight="false" hidden="false" ht="15.15" outlineLevel="0" r="6">
      <c r="A6" s="34" t="s">
        <v>61</v>
      </c>
      <c r="B6" s="35" t="n">
        <v>0.1</v>
      </c>
      <c r="C6" s="34" t="s">
        <v>62</v>
      </c>
      <c r="D6" s="35" t="n">
        <f aca="false">0.2*3</f>
        <v>0.6</v>
      </c>
      <c r="E6" s="34" t="s">
        <v>61</v>
      </c>
      <c r="F6" s="35" t="n">
        <v>0.2</v>
      </c>
      <c r="G6" s="39" t="n">
        <f aca="false">SUM(F6,B6,D6)</f>
        <v>0.9</v>
      </c>
      <c r="H6" s="39" t="n">
        <f aca="false">H5</f>
        <v>5</v>
      </c>
    </row>
    <row collapsed="false" customFormat="false" customHeight="false" hidden="false" ht="13.4" outlineLevel="0" r="8"/>
    <row collapsed="false" customFormat="false" customHeight="false" hidden="false" ht="13.4" outlineLevel="0" r="9"/>
    <row collapsed="false" customFormat="false" customHeight="false" hidden="false" ht="13.4" outlineLevel="0" r="10"/>
    <row collapsed="false" customFormat="false" customHeight="false" hidden="false" ht="13.4" outlineLevel="0" r="11"/>
    <row collapsed="false" customFormat="false" customHeight="false" hidden="false" ht="13.4" outlineLevel="0" r="12"/>
    <row collapsed="false" customFormat="false" customHeight="false" hidden="false" ht="13.4" outlineLevel="0" r="13"/>
    <row collapsed="false" customFormat="false" customHeight="false" hidden="false" ht="13.4" outlineLevel="0" r="14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2010-11-03T19:05:26.00Z</dcterms:created>
  <dc:creator>Timothy Andrew Pritchett</dc:creator>
  <cp:lastModifiedBy>Tim Pritchett</cp:lastModifiedBy>
  <cp:lastPrinted>2011-03-23T01:01:33.00Z</cp:lastPrinted>
  <dcterms:modified xsi:type="dcterms:W3CDTF">2011-10-31T20:58:30.00Z</dcterms:modified>
  <cp:revision>0</cp:revision>
</cp:coreProperties>
</file>