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2"/>
  </bookViews>
  <sheets>
    <sheet name="Sheet1" sheetId="1" r:id="rId1"/>
    <sheet name="ASTM E119" sheetId="2" r:id="rId2"/>
    <sheet name="Simulation" sheetId="3" r:id="rId3"/>
    <sheet name="Ark1" sheetId="4" r:id="rId4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4" i="4"/>
  <c r="F6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F18" i="4" s="1"/>
  <c r="E19" i="4"/>
  <c r="F19" i="4" s="1"/>
  <c r="E20" i="4"/>
  <c r="E21" i="4"/>
  <c r="E22" i="4"/>
  <c r="E23" i="4"/>
  <c r="E24" i="4"/>
  <c r="E25" i="4"/>
  <c r="E26" i="4"/>
  <c r="F26" i="4" s="1"/>
  <c r="E27" i="4"/>
  <c r="F27" i="4" s="1"/>
  <c r="E28" i="4"/>
  <c r="E29" i="4"/>
  <c r="E30" i="4"/>
  <c r="E31" i="4"/>
  <c r="E32" i="4"/>
  <c r="E33" i="4"/>
  <c r="E34" i="4"/>
  <c r="F34" i="4" s="1"/>
  <c r="E35" i="4"/>
  <c r="F35" i="4" s="1"/>
  <c r="E36" i="4"/>
  <c r="E37" i="4"/>
  <c r="E38" i="4"/>
  <c r="E39" i="4"/>
  <c r="E40" i="4"/>
  <c r="E41" i="4"/>
  <c r="E42" i="4"/>
  <c r="E43" i="4"/>
  <c r="F43" i="4" s="1"/>
  <c r="E44" i="4"/>
  <c r="F44" i="4" s="1"/>
  <c r="E45" i="4"/>
  <c r="E46" i="4"/>
  <c r="E4" i="4"/>
  <c r="F4" i="4" s="1"/>
  <c r="F12" i="4"/>
  <c r="F20" i="4"/>
  <c r="F28" i="4"/>
  <c r="F36" i="4"/>
  <c r="C6" i="4"/>
  <c r="C7" i="4"/>
  <c r="C8" i="4"/>
  <c r="C9" i="4"/>
  <c r="C10" i="4"/>
  <c r="D10" i="4" s="1"/>
  <c r="C11" i="4"/>
  <c r="D11" i="4" s="1"/>
  <c r="C12" i="4"/>
  <c r="D12" i="4" s="1"/>
  <c r="C13" i="4"/>
  <c r="D13" i="4" s="1"/>
  <c r="C14" i="4"/>
  <c r="C15" i="4"/>
  <c r="C16" i="4"/>
  <c r="C17" i="4"/>
  <c r="C18" i="4"/>
  <c r="C19" i="4"/>
  <c r="D19" i="4" s="1"/>
  <c r="C20" i="4"/>
  <c r="D20" i="4" s="1"/>
  <c r="C21" i="4"/>
  <c r="D21" i="4" s="1"/>
  <c r="C22" i="4"/>
  <c r="C23" i="4"/>
  <c r="C24" i="4"/>
  <c r="C25" i="4"/>
  <c r="C26" i="4"/>
  <c r="D26" i="4" s="1"/>
  <c r="C27" i="4"/>
  <c r="D27" i="4" s="1"/>
  <c r="C28" i="4"/>
  <c r="D28" i="4" s="1"/>
  <c r="C29" i="4"/>
  <c r="D29" i="4" s="1"/>
  <c r="C30" i="4"/>
  <c r="C31" i="4"/>
  <c r="C32" i="4"/>
  <c r="C33" i="4"/>
  <c r="C34" i="4"/>
  <c r="D34" i="4" s="1"/>
  <c r="C35" i="4"/>
  <c r="D35" i="4" s="1"/>
  <c r="C36" i="4"/>
  <c r="C37" i="4"/>
  <c r="C38" i="4"/>
  <c r="C39" i="4"/>
  <c r="C40" i="4"/>
  <c r="C41" i="4"/>
  <c r="C42" i="4"/>
  <c r="C43" i="4"/>
  <c r="D43" i="4" s="1"/>
  <c r="C44" i="4"/>
  <c r="C45" i="4"/>
  <c r="D45" i="4" s="1"/>
  <c r="C46" i="4"/>
  <c r="C47" i="4"/>
  <c r="C48" i="4"/>
  <c r="C49" i="4"/>
  <c r="C50" i="4"/>
  <c r="C51" i="4"/>
  <c r="D51" i="4" s="1"/>
  <c r="C52" i="4"/>
  <c r="D52" i="4" s="1"/>
  <c r="C53" i="4"/>
  <c r="D53" i="4" s="1"/>
  <c r="C54" i="4"/>
  <c r="C55" i="4"/>
  <c r="C56" i="4"/>
  <c r="C57" i="4"/>
  <c r="C58" i="4"/>
  <c r="D58" i="4" s="1"/>
  <c r="C59" i="4"/>
  <c r="D59" i="4" s="1"/>
  <c r="C60" i="4"/>
  <c r="D60" i="4" s="1"/>
  <c r="C61" i="4"/>
  <c r="D61" i="4" s="1"/>
  <c r="C62" i="4"/>
  <c r="C63" i="4"/>
  <c r="C64" i="4"/>
  <c r="C5" i="4"/>
  <c r="D5" i="4" s="1"/>
  <c r="D37" i="4"/>
  <c r="D36" i="4"/>
  <c r="D44" i="4"/>
  <c r="D48" i="4"/>
  <c r="D49" i="4"/>
  <c r="D50" i="4"/>
  <c r="D54" i="4"/>
  <c r="D55" i="4"/>
  <c r="D56" i="4"/>
  <c r="D57" i="4"/>
  <c r="D62" i="4"/>
  <c r="D63" i="4"/>
  <c r="D64" i="4"/>
  <c r="D47" i="4"/>
  <c r="F13" i="4"/>
  <c r="F21" i="4"/>
  <c r="F29" i="4"/>
  <c r="F37" i="4"/>
  <c r="F45" i="4"/>
  <c r="F5" i="4"/>
  <c r="F6" i="4"/>
  <c r="F7" i="4"/>
  <c r="F8" i="4"/>
  <c r="F9" i="4"/>
  <c r="F10" i="4"/>
  <c r="F11" i="4"/>
  <c r="F14" i="4"/>
  <c r="F15" i="4"/>
  <c r="F16" i="4"/>
  <c r="F17" i="4"/>
  <c r="F22" i="4"/>
  <c r="F23" i="4"/>
  <c r="F24" i="4"/>
  <c r="F25" i="4"/>
  <c r="F30" i="4"/>
  <c r="F31" i="4"/>
  <c r="F32" i="4"/>
  <c r="F33" i="4"/>
  <c r="F38" i="4"/>
  <c r="F39" i="4"/>
  <c r="F40" i="4"/>
  <c r="F41" i="4"/>
  <c r="F42" i="4"/>
  <c r="F46" i="4"/>
  <c r="D6" i="4"/>
  <c r="D7" i="4"/>
  <c r="D8" i="4"/>
  <c r="D9" i="4"/>
  <c r="D14" i="4"/>
  <c r="D15" i="4"/>
  <c r="D16" i="4"/>
  <c r="D17" i="4"/>
  <c r="D18" i="4"/>
  <c r="D22" i="4"/>
  <c r="D23" i="4"/>
  <c r="D24" i="4"/>
  <c r="D25" i="4"/>
  <c r="D30" i="4"/>
  <c r="D31" i="4"/>
  <c r="D32" i="4"/>
  <c r="D33" i="4"/>
  <c r="D38" i="4"/>
  <c r="D39" i="4"/>
  <c r="D40" i="4"/>
  <c r="D41" i="4"/>
  <c r="D42" i="4"/>
  <c r="D46" i="4"/>
  <c r="D4" i="4"/>
  <c r="O25" i="3"/>
  <c r="O35" i="3"/>
  <c r="O45" i="3"/>
  <c r="O55" i="3"/>
  <c r="O65" i="3"/>
  <c r="O75" i="3"/>
  <c r="O85" i="3"/>
  <c r="O95" i="3"/>
  <c r="O105" i="3"/>
  <c r="O115" i="3"/>
  <c r="O125" i="3"/>
  <c r="O135" i="3"/>
  <c r="O145" i="3"/>
  <c r="O155" i="3"/>
  <c r="O165" i="3"/>
  <c r="O175" i="3"/>
  <c r="O185" i="3"/>
  <c r="O195" i="3"/>
  <c r="O205" i="3"/>
  <c r="O215" i="3"/>
  <c r="O225" i="3"/>
  <c r="O235" i="3"/>
  <c r="O245" i="3"/>
  <c r="D66" i="4" l="1"/>
  <c r="O1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6" i="3"/>
  <c r="J7" i="3"/>
  <c r="J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6" i="3"/>
  <c r="B236" i="3"/>
  <c r="C236" i="3" s="1"/>
  <c r="B237" i="3"/>
  <c r="C237" i="3" s="1"/>
  <c r="B238" i="3"/>
  <c r="C238" i="3"/>
  <c r="D238" i="3" s="1"/>
  <c r="B239" i="3"/>
  <c r="C239" i="3"/>
  <c r="D239" i="3" s="1"/>
  <c r="B240" i="3"/>
  <c r="C240" i="3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/>
  <c r="D246" i="3" s="1"/>
  <c r="B247" i="3"/>
  <c r="C247" i="3"/>
  <c r="D247" i="3" s="1"/>
  <c r="B248" i="3"/>
  <c r="C248" i="3"/>
  <c r="D248" i="3" s="1"/>
  <c r="B217" i="3"/>
  <c r="C217" i="3" s="1"/>
  <c r="B218" i="3"/>
  <c r="C218" i="3"/>
  <c r="B219" i="3"/>
  <c r="C219" i="3"/>
  <c r="D219" i="3" s="1"/>
  <c r="B220" i="3"/>
  <c r="C220" i="3" s="1"/>
  <c r="B221" i="3"/>
  <c r="C221" i="3" s="1"/>
  <c r="B222" i="3"/>
  <c r="C222" i="3" s="1"/>
  <c r="B223" i="3"/>
  <c r="C223" i="3" s="1"/>
  <c r="B224" i="3"/>
  <c r="C224" i="3"/>
  <c r="B225" i="3"/>
  <c r="C225" i="3" s="1"/>
  <c r="B226" i="3"/>
  <c r="C226" i="3"/>
  <c r="B227" i="3"/>
  <c r="C227" i="3"/>
  <c r="D227" i="3" s="1"/>
  <c r="B228" i="3"/>
  <c r="C228" i="3" s="1"/>
  <c r="B229" i="3"/>
  <c r="C229" i="3" s="1"/>
  <c r="B230" i="3"/>
  <c r="C230" i="3" s="1"/>
  <c r="B231" i="3"/>
  <c r="C231" i="3" s="1"/>
  <c r="B232" i="3"/>
  <c r="C232" i="3"/>
  <c r="B233" i="3"/>
  <c r="C233" i="3" s="1"/>
  <c r="B234" i="3"/>
  <c r="C234" i="3"/>
  <c r="B235" i="3"/>
  <c r="C235" i="3"/>
  <c r="D235" i="3" s="1"/>
  <c r="B127" i="3"/>
  <c r="C127" i="3" s="1"/>
  <c r="D127" i="3" s="1"/>
  <c r="B128" i="3"/>
  <c r="C128" i="3"/>
  <c r="B129" i="3"/>
  <c r="C129" i="3"/>
  <c r="D129" i="3" s="1"/>
  <c r="B130" i="3"/>
  <c r="C130" i="3" s="1"/>
  <c r="D131" i="3" s="1"/>
  <c r="D130" i="3"/>
  <c r="B131" i="3"/>
  <c r="C131" i="3" s="1"/>
  <c r="B132" i="3"/>
  <c r="C132" i="3" s="1"/>
  <c r="B133" i="3"/>
  <c r="C133" i="3"/>
  <c r="D133" i="3"/>
  <c r="B134" i="3"/>
  <c r="C134" i="3"/>
  <c r="D134" i="3" s="1"/>
  <c r="B135" i="3"/>
  <c r="C135" i="3"/>
  <c r="B136" i="3"/>
  <c r="C136" i="3"/>
  <c r="B137" i="3"/>
  <c r="C137" i="3" s="1"/>
  <c r="D137" i="3" s="1"/>
  <c r="B138" i="3"/>
  <c r="C138" i="3" s="1"/>
  <c r="D138" i="3" s="1"/>
  <c r="B139" i="3"/>
  <c r="C139" i="3" s="1"/>
  <c r="B140" i="3"/>
  <c r="C140" i="3" s="1"/>
  <c r="B141" i="3"/>
  <c r="C141" i="3"/>
  <c r="D141" i="3"/>
  <c r="B142" i="3"/>
  <c r="C142" i="3"/>
  <c r="D142" i="3"/>
  <c r="B143" i="3"/>
  <c r="C143" i="3"/>
  <c r="D143" i="3" s="1"/>
  <c r="B144" i="3"/>
  <c r="C144" i="3" s="1"/>
  <c r="B145" i="3"/>
  <c r="C145" i="3"/>
  <c r="D145" i="3" s="1"/>
  <c r="B146" i="3"/>
  <c r="C146" i="3" s="1"/>
  <c r="D146" i="3" s="1"/>
  <c r="B147" i="3"/>
  <c r="C147" i="3" s="1"/>
  <c r="D147" i="3"/>
  <c r="B148" i="3"/>
  <c r="C148" i="3" s="1"/>
  <c r="D148" i="3"/>
  <c r="B149" i="3"/>
  <c r="C149" i="3"/>
  <c r="D149" i="3"/>
  <c r="B150" i="3"/>
  <c r="C150" i="3"/>
  <c r="D150" i="3"/>
  <c r="B151" i="3"/>
  <c r="C151" i="3"/>
  <c r="D151" i="3" s="1"/>
  <c r="B152" i="3"/>
  <c r="C152" i="3" s="1"/>
  <c r="B153" i="3"/>
  <c r="C153" i="3"/>
  <c r="B154" i="3"/>
  <c r="C154" i="3" s="1"/>
  <c r="B155" i="3"/>
  <c r="C155" i="3" s="1"/>
  <c r="D155" i="3"/>
  <c r="B156" i="3"/>
  <c r="C156" i="3" s="1"/>
  <c r="D156" i="3" s="1"/>
  <c r="B157" i="3"/>
  <c r="C157" i="3"/>
  <c r="D157" i="3" s="1"/>
  <c r="B158" i="3"/>
  <c r="C158" i="3"/>
  <c r="D158" i="3" s="1"/>
  <c r="B159" i="3"/>
  <c r="C159" i="3"/>
  <c r="D159" i="3" s="1"/>
  <c r="B160" i="3"/>
  <c r="C160" i="3"/>
  <c r="B161" i="3"/>
  <c r="C161" i="3" s="1"/>
  <c r="B162" i="3"/>
  <c r="C162" i="3" s="1"/>
  <c r="B163" i="3"/>
  <c r="C163" i="3" s="1"/>
  <c r="B164" i="3"/>
  <c r="C164" i="3" s="1"/>
  <c r="B165" i="3"/>
  <c r="C165" i="3"/>
  <c r="B166" i="3"/>
  <c r="C166" i="3"/>
  <c r="B167" i="3"/>
  <c r="C167" i="3"/>
  <c r="D167" i="3" s="1"/>
  <c r="B168" i="3"/>
  <c r="C168" i="3" s="1"/>
  <c r="B169" i="3"/>
  <c r="C169" i="3"/>
  <c r="D170" i="3" s="1"/>
  <c r="B170" i="3"/>
  <c r="C170" i="3" s="1"/>
  <c r="B171" i="3"/>
  <c r="C171" i="3" s="1"/>
  <c r="D171" i="3" s="1"/>
  <c r="B172" i="3"/>
  <c r="C172" i="3" s="1"/>
  <c r="D172" i="3" s="1"/>
  <c r="B173" i="3"/>
  <c r="C173" i="3"/>
  <c r="D173" i="3"/>
  <c r="B174" i="3"/>
  <c r="C174" i="3"/>
  <c r="D174" i="3" s="1"/>
  <c r="B175" i="3"/>
  <c r="C175" i="3"/>
  <c r="D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/>
  <c r="B182" i="3"/>
  <c r="C182" i="3"/>
  <c r="D182" i="3" s="1"/>
  <c r="B183" i="3"/>
  <c r="C183" i="3" s="1"/>
  <c r="B184" i="3"/>
  <c r="C184" i="3"/>
  <c r="D184" i="3" s="1"/>
  <c r="B185" i="3"/>
  <c r="C185" i="3" s="1"/>
  <c r="D185" i="3" s="1"/>
  <c r="B186" i="3"/>
  <c r="C186" i="3" s="1"/>
  <c r="B187" i="3"/>
  <c r="C187" i="3"/>
  <c r="B188" i="3"/>
  <c r="C188" i="3" s="1"/>
  <c r="D188" i="3" s="1"/>
  <c r="B189" i="3"/>
  <c r="C189" i="3"/>
  <c r="D189" i="3" s="1"/>
  <c r="B190" i="3"/>
  <c r="C190" i="3"/>
  <c r="B191" i="3"/>
  <c r="C191" i="3"/>
  <c r="B192" i="3"/>
  <c r="C192" i="3"/>
  <c r="B193" i="3"/>
  <c r="C193" i="3"/>
  <c r="D193" i="3"/>
  <c r="B194" i="3"/>
  <c r="C194" i="3" s="1"/>
  <c r="D194" i="3" s="1"/>
  <c r="B195" i="3"/>
  <c r="C195" i="3" s="1"/>
  <c r="D196" i="3" s="1"/>
  <c r="B196" i="3"/>
  <c r="C196" i="3" s="1"/>
  <c r="B197" i="3"/>
  <c r="C197" i="3" s="1"/>
  <c r="D197" i="3"/>
  <c r="B198" i="3"/>
  <c r="C198" i="3"/>
  <c r="D198" i="3"/>
  <c r="B199" i="3"/>
  <c r="C199" i="3"/>
  <c r="D199" i="3"/>
  <c r="B200" i="3"/>
  <c r="C200" i="3"/>
  <c r="D200" i="3" s="1"/>
  <c r="B201" i="3"/>
  <c r="C201" i="3"/>
  <c r="D201" i="3" s="1"/>
  <c r="B202" i="3"/>
  <c r="C202" i="3" s="1"/>
  <c r="B203" i="3"/>
  <c r="C203" i="3" s="1"/>
  <c r="D204" i="3" s="1"/>
  <c r="B204" i="3"/>
  <c r="C204" i="3" s="1"/>
  <c r="B205" i="3"/>
  <c r="C205" i="3" s="1"/>
  <c r="D205" i="3"/>
  <c r="B206" i="3"/>
  <c r="C206" i="3"/>
  <c r="D206" i="3"/>
  <c r="B207" i="3"/>
  <c r="C207" i="3"/>
  <c r="D207" i="3"/>
  <c r="B208" i="3"/>
  <c r="C208" i="3"/>
  <c r="D208" i="3" s="1"/>
  <c r="B209" i="3"/>
  <c r="C209" i="3"/>
  <c r="D209" i="3"/>
  <c r="B210" i="3"/>
  <c r="C210" i="3"/>
  <c r="D210" i="3" s="1"/>
  <c r="B211" i="3"/>
  <c r="C211" i="3" s="1"/>
  <c r="B212" i="3"/>
  <c r="C212" i="3"/>
  <c r="B213" i="3"/>
  <c r="C213" i="3" s="1"/>
  <c r="B214" i="3"/>
  <c r="C214" i="3"/>
  <c r="B215" i="3"/>
  <c r="C215" i="3" s="1"/>
  <c r="B216" i="3"/>
  <c r="C216" i="3"/>
  <c r="K6" i="3"/>
  <c r="K7" i="3" l="1"/>
  <c r="J8" i="3" s="1"/>
  <c r="D245" i="3"/>
  <c r="D244" i="3"/>
  <c r="D243" i="3"/>
  <c r="D242" i="3"/>
  <c r="D241" i="3"/>
  <c r="D237" i="3"/>
  <c r="D236" i="3"/>
  <c r="D240" i="3"/>
  <c r="D233" i="3"/>
  <c r="D221" i="3"/>
  <c r="D220" i="3"/>
  <c r="D231" i="3"/>
  <c r="D232" i="3"/>
  <c r="D225" i="3"/>
  <c r="D230" i="3"/>
  <c r="D222" i="3"/>
  <c r="D229" i="3"/>
  <c r="D228" i="3"/>
  <c r="D223" i="3"/>
  <c r="D224" i="3"/>
  <c r="D217" i="3"/>
  <c r="D234" i="3"/>
  <c r="D226" i="3"/>
  <c r="D218" i="3"/>
  <c r="D215" i="3"/>
  <c r="D202" i="3"/>
  <c r="D176" i="3"/>
  <c r="D162" i="3"/>
  <c r="D195" i="3"/>
  <c r="D168" i="3"/>
  <c r="D213" i="3"/>
  <c r="D212" i="3"/>
  <c r="D203" i="3"/>
  <c r="D179" i="3"/>
  <c r="D152" i="3"/>
  <c r="D186" i="3"/>
  <c r="D183" i="3"/>
  <c r="D180" i="3"/>
  <c r="D161" i="3"/>
  <c r="D191" i="3"/>
  <c r="D154" i="3"/>
  <c r="D187" i="3"/>
  <c r="D178" i="3"/>
  <c r="D164" i="3"/>
  <c r="D153" i="3"/>
  <c r="D165" i="3"/>
  <c r="D190" i="3"/>
  <c r="D216" i="3"/>
  <c r="D192" i="3"/>
  <c r="D181" i="3"/>
  <c r="D163" i="3"/>
  <c r="D211" i="3"/>
  <c r="D177" i="3"/>
  <c r="D214" i="3"/>
  <c r="D166" i="3"/>
  <c r="D144" i="3"/>
  <c r="D160" i="3"/>
  <c r="D139" i="3"/>
  <c r="D135" i="3"/>
  <c r="D140" i="3"/>
  <c r="D136" i="3"/>
  <c r="D128" i="3"/>
  <c r="D132" i="3"/>
  <c r="D169" i="3"/>
  <c r="L127" i="3"/>
  <c r="M127" i="3" s="1"/>
  <c r="H127" i="3"/>
  <c r="I127" i="3" s="1"/>
  <c r="L7" i="3"/>
  <c r="L6" i="3"/>
  <c r="M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6" i="3"/>
  <c r="K8" i="3" l="1"/>
  <c r="L236" i="3"/>
  <c r="M236" i="3" s="1"/>
  <c r="H236" i="3"/>
  <c r="I236" i="3" s="1"/>
  <c r="H237" i="3" s="1"/>
  <c r="L218" i="3"/>
  <c r="L217" i="3"/>
  <c r="M217" i="3" s="1"/>
  <c r="H217" i="3"/>
  <c r="I217" i="3" s="1"/>
  <c r="H128" i="3"/>
  <c r="L128" i="3"/>
  <c r="I128" i="3"/>
  <c r="M128" i="3"/>
  <c r="M7" i="3"/>
  <c r="L8" i="3" s="1"/>
  <c r="H6" i="3"/>
  <c r="I6" i="3" s="1"/>
  <c r="H7" i="3" s="1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5" i="3"/>
  <c r="B9" i="3"/>
  <c r="B17" i="3"/>
  <c r="B25" i="3"/>
  <c r="B33" i="3"/>
  <c r="B41" i="3"/>
  <c r="B49" i="3"/>
  <c r="B57" i="3"/>
  <c r="B65" i="3"/>
  <c r="B73" i="3"/>
  <c r="B81" i="3"/>
  <c r="B89" i="3"/>
  <c r="B97" i="3"/>
  <c r="B105" i="3"/>
  <c r="B113" i="3"/>
  <c r="B121" i="3"/>
  <c r="B5" i="3"/>
  <c r="X10" i="3"/>
  <c r="B10" i="3" s="1"/>
  <c r="X9" i="3"/>
  <c r="J9" i="3" l="1"/>
  <c r="K9" i="3" s="1"/>
  <c r="I237" i="3"/>
  <c r="L237" i="3"/>
  <c r="M237" i="3" s="1"/>
  <c r="M218" i="3"/>
  <c r="H218" i="3"/>
  <c r="I218" i="3" s="1"/>
  <c r="L129" i="3"/>
  <c r="M129" i="3" s="1"/>
  <c r="H129" i="3"/>
  <c r="I129" i="3" s="1"/>
  <c r="M8" i="3"/>
  <c r="L9" i="3" s="1"/>
  <c r="I7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C4" i="1"/>
  <c r="D4" i="1" s="1"/>
  <c r="C5" i="1"/>
  <c r="C6" i="1"/>
  <c r="C7" i="1"/>
  <c r="C8" i="1"/>
  <c r="C9" i="1"/>
  <c r="D9" i="1" s="1"/>
  <c r="C10" i="1"/>
  <c r="D10" i="1" s="1"/>
  <c r="C11" i="1"/>
  <c r="D11" i="1" s="1"/>
  <c r="C12" i="1"/>
  <c r="C13" i="1"/>
  <c r="C14" i="1"/>
  <c r="C15" i="1"/>
  <c r="C16" i="1"/>
  <c r="C17" i="1"/>
  <c r="D17" i="1" s="1"/>
  <c r="C18" i="1"/>
  <c r="D18" i="1" s="1"/>
  <c r="C19" i="1"/>
  <c r="D19" i="1" s="1"/>
  <c r="C20" i="1"/>
  <c r="D20" i="1" s="1"/>
  <c r="C21" i="1"/>
  <c r="C22" i="1"/>
  <c r="C23" i="1"/>
  <c r="C24" i="1"/>
  <c r="C25" i="1"/>
  <c r="D25" i="1" s="1"/>
  <c r="C26" i="1"/>
  <c r="D26" i="1" s="1"/>
  <c r="C27" i="1"/>
  <c r="D27" i="1" s="1"/>
  <c r="C28" i="1"/>
  <c r="D28" i="1" s="1"/>
  <c r="C29" i="1"/>
  <c r="C30" i="1"/>
  <c r="C31" i="1"/>
  <c r="C32" i="1"/>
  <c r="C33" i="1"/>
  <c r="D33" i="1" s="1"/>
  <c r="C34" i="1"/>
  <c r="D34" i="1" s="1"/>
  <c r="C35" i="1"/>
  <c r="D35" i="1" s="1"/>
  <c r="C36" i="1"/>
  <c r="D36" i="1" s="1"/>
  <c r="C37" i="1"/>
  <c r="C38" i="1"/>
  <c r="C39" i="1"/>
  <c r="D39" i="1" s="1"/>
  <c r="D5" i="1"/>
  <c r="D6" i="1"/>
  <c r="D7" i="1"/>
  <c r="D8" i="1"/>
  <c r="D12" i="1"/>
  <c r="D13" i="1"/>
  <c r="D14" i="1"/>
  <c r="D15" i="1"/>
  <c r="D16" i="1"/>
  <c r="D21" i="1"/>
  <c r="D22" i="1"/>
  <c r="D23" i="1"/>
  <c r="D24" i="1"/>
  <c r="D29" i="1"/>
  <c r="D30" i="1"/>
  <c r="D31" i="1"/>
  <c r="D32" i="1"/>
  <c r="D37" i="1"/>
  <c r="D38" i="1"/>
  <c r="I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2"/>
  <c r="C3" i="1"/>
  <c r="D3" i="1" s="1"/>
  <c r="B34" i="1"/>
  <c r="B35" i="1"/>
  <c r="B36" i="1"/>
  <c r="B37" i="1"/>
  <c r="B38" i="1"/>
  <c r="B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J10" i="3" l="1"/>
  <c r="K10" i="3" s="1"/>
  <c r="L238" i="3"/>
  <c r="M238" i="3" s="1"/>
  <c r="H238" i="3"/>
  <c r="I238" i="3" s="1"/>
  <c r="H219" i="3"/>
  <c r="I219" i="3" s="1"/>
  <c r="L219" i="3"/>
  <c r="M219" i="3" s="1"/>
  <c r="H130" i="3"/>
  <c r="I130" i="3" s="1"/>
  <c r="L130" i="3"/>
  <c r="M130" i="3" s="1"/>
  <c r="M9" i="3"/>
  <c r="L10" i="3" s="1"/>
  <c r="H8" i="3"/>
  <c r="I8" i="3" s="1"/>
  <c r="J11" i="3" l="1"/>
  <c r="K11" i="3" s="1"/>
  <c r="H239" i="3"/>
  <c r="I239" i="3" s="1"/>
  <c r="L239" i="3"/>
  <c r="M239" i="3" s="1"/>
  <c r="L220" i="3"/>
  <c r="M220" i="3" s="1"/>
  <c r="H220" i="3"/>
  <c r="I220" i="3" s="1"/>
  <c r="L131" i="3"/>
  <c r="M131" i="3" s="1"/>
  <c r="H131" i="3"/>
  <c r="I131" i="3" s="1"/>
  <c r="M10" i="3"/>
  <c r="L11" i="3" s="1"/>
  <c r="H9" i="3"/>
  <c r="I9" i="3" s="1"/>
  <c r="J12" i="3" l="1"/>
  <c r="K12" i="3" s="1"/>
  <c r="H240" i="3"/>
  <c r="I240" i="3" s="1"/>
  <c r="L240" i="3"/>
  <c r="M240" i="3" s="1"/>
  <c r="H221" i="3"/>
  <c r="I221" i="3" s="1"/>
  <c r="L221" i="3"/>
  <c r="M221" i="3" s="1"/>
  <c r="H132" i="3"/>
  <c r="I132" i="3" s="1"/>
  <c r="L132" i="3"/>
  <c r="M132" i="3" s="1"/>
  <c r="M11" i="3"/>
  <c r="L12" i="3" s="1"/>
  <c r="H10" i="3"/>
  <c r="I10" i="3" s="1"/>
  <c r="J13" i="3" l="1"/>
  <c r="K13" i="3" s="1"/>
  <c r="L241" i="3"/>
  <c r="M241" i="3" s="1"/>
  <c r="H241" i="3"/>
  <c r="I241" i="3" s="1"/>
  <c r="L222" i="3"/>
  <c r="M222" i="3" s="1"/>
  <c r="H222" i="3"/>
  <c r="I222" i="3" s="1"/>
  <c r="H133" i="3"/>
  <c r="I133" i="3" s="1"/>
  <c r="L133" i="3"/>
  <c r="M133" i="3" s="1"/>
  <c r="M12" i="3"/>
  <c r="L13" i="3" s="1"/>
  <c r="H11" i="3"/>
  <c r="I11" i="3" s="1"/>
  <c r="J14" i="3" l="1"/>
  <c r="K14" i="3" s="1"/>
  <c r="H242" i="3"/>
  <c r="I242" i="3" s="1"/>
  <c r="L242" i="3"/>
  <c r="M242" i="3" s="1"/>
  <c r="H223" i="3"/>
  <c r="I223" i="3" s="1"/>
  <c r="L223" i="3"/>
  <c r="M223" i="3" s="1"/>
  <c r="L134" i="3"/>
  <c r="M134" i="3" s="1"/>
  <c r="H134" i="3"/>
  <c r="I134" i="3" s="1"/>
  <c r="M13" i="3"/>
  <c r="L14" i="3" s="1"/>
  <c r="H12" i="3"/>
  <c r="I12" i="3" s="1"/>
  <c r="J15" i="3" l="1"/>
  <c r="K15" i="3" s="1"/>
  <c r="L243" i="3"/>
  <c r="M243" i="3" s="1"/>
  <c r="H243" i="3"/>
  <c r="I243" i="3" s="1"/>
  <c r="L224" i="3"/>
  <c r="M224" i="3" s="1"/>
  <c r="H224" i="3"/>
  <c r="I224" i="3" s="1"/>
  <c r="H135" i="3"/>
  <c r="I135" i="3" s="1"/>
  <c r="L135" i="3"/>
  <c r="M135" i="3" s="1"/>
  <c r="M14" i="3"/>
  <c r="L15" i="3" s="1"/>
  <c r="H13" i="3"/>
  <c r="I13" i="3" s="1"/>
  <c r="J16" i="3" l="1"/>
  <c r="K16" i="3" s="1"/>
  <c r="H244" i="3"/>
  <c r="I244" i="3" s="1"/>
  <c r="L244" i="3"/>
  <c r="M244" i="3" s="1"/>
  <c r="H225" i="3"/>
  <c r="I225" i="3" s="1"/>
  <c r="L225" i="3"/>
  <c r="M225" i="3" s="1"/>
  <c r="L136" i="3"/>
  <c r="M136" i="3" s="1"/>
  <c r="H136" i="3"/>
  <c r="I136" i="3" s="1"/>
  <c r="M15" i="3"/>
  <c r="L16" i="3" s="1"/>
  <c r="H14" i="3"/>
  <c r="I14" i="3" s="1"/>
  <c r="J17" i="3" l="1"/>
  <c r="K17" i="3" s="1"/>
  <c r="L245" i="3"/>
  <c r="M245" i="3" s="1"/>
  <c r="H245" i="3"/>
  <c r="I245" i="3" s="1"/>
  <c r="L226" i="3"/>
  <c r="M226" i="3" s="1"/>
  <c r="H226" i="3"/>
  <c r="I226" i="3" s="1"/>
  <c r="H137" i="3"/>
  <c r="I137" i="3" s="1"/>
  <c r="L137" i="3"/>
  <c r="M137" i="3" s="1"/>
  <c r="M16" i="3"/>
  <c r="L17" i="3" s="1"/>
  <c r="H15" i="3"/>
  <c r="I15" i="3" s="1"/>
  <c r="J18" i="3" l="1"/>
  <c r="K18" i="3" s="1"/>
  <c r="L246" i="3"/>
  <c r="M246" i="3" s="1"/>
  <c r="H246" i="3"/>
  <c r="I246" i="3" s="1"/>
  <c r="H227" i="3"/>
  <c r="I227" i="3" s="1"/>
  <c r="L227" i="3"/>
  <c r="M227" i="3" s="1"/>
  <c r="L138" i="3"/>
  <c r="M138" i="3" s="1"/>
  <c r="H138" i="3"/>
  <c r="I138" i="3" s="1"/>
  <c r="M17" i="3"/>
  <c r="L18" i="3" s="1"/>
  <c r="H16" i="3"/>
  <c r="I16" i="3" s="1"/>
  <c r="J19" i="3" l="1"/>
  <c r="K19" i="3" s="1"/>
  <c r="H247" i="3"/>
  <c r="I247" i="3" s="1"/>
  <c r="L247" i="3"/>
  <c r="M247" i="3" s="1"/>
  <c r="L228" i="3"/>
  <c r="M228" i="3" s="1"/>
  <c r="H228" i="3"/>
  <c r="I228" i="3" s="1"/>
  <c r="H139" i="3"/>
  <c r="I139" i="3" s="1"/>
  <c r="L139" i="3"/>
  <c r="M139" i="3" s="1"/>
  <c r="M18" i="3"/>
  <c r="L19" i="3" s="1"/>
  <c r="H17" i="3"/>
  <c r="I17" i="3" s="1"/>
  <c r="J20" i="3" l="1"/>
  <c r="K20" i="3" s="1"/>
  <c r="L248" i="3"/>
  <c r="M248" i="3" s="1"/>
  <c r="H248" i="3"/>
  <c r="I248" i="3" s="1"/>
  <c r="H229" i="3"/>
  <c r="I229" i="3" s="1"/>
  <c r="L229" i="3"/>
  <c r="M229" i="3" s="1"/>
  <c r="H140" i="3"/>
  <c r="I140" i="3" s="1"/>
  <c r="L140" i="3"/>
  <c r="M140" i="3" s="1"/>
  <c r="M19" i="3"/>
  <c r="L20" i="3" s="1"/>
  <c r="H18" i="3"/>
  <c r="I18" i="3" s="1"/>
  <c r="J21" i="3" l="1"/>
  <c r="K21" i="3" s="1"/>
  <c r="L230" i="3"/>
  <c r="M230" i="3" s="1"/>
  <c r="H230" i="3"/>
  <c r="I230" i="3" s="1"/>
  <c r="L141" i="3"/>
  <c r="M141" i="3" s="1"/>
  <c r="H141" i="3"/>
  <c r="I141" i="3" s="1"/>
  <c r="M20" i="3"/>
  <c r="L21" i="3" s="1"/>
  <c r="H19" i="3"/>
  <c r="I19" i="3" s="1"/>
  <c r="J22" i="3" l="1"/>
  <c r="K22" i="3" s="1"/>
  <c r="L231" i="3"/>
  <c r="M231" i="3" s="1"/>
  <c r="H231" i="3"/>
  <c r="I231" i="3" s="1"/>
  <c r="H142" i="3"/>
  <c r="I142" i="3" s="1"/>
  <c r="L142" i="3"/>
  <c r="M142" i="3" s="1"/>
  <c r="M21" i="3"/>
  <c r="L22" i="3" s="1"/>
  <c r="H20" i="3"/>
  <c r="I20" i="3" s="1"/>
  <c r="J23" i="3" l="1"/>
  <c r="K23" i="3" s="1"/>
  <c r="H232" i="3"/>
  <c r="I232" i="3" s="1"/>
  <c r="L232" i="3"/>
  <c r="M232" i="3" s="1"/>
  <c r="L143" i="3"/>
  <c r="M143" i="3" s="1"/>
  <c r="H143" i="3"/>
  <c r="I143" i="3" s="1"/>
  <c r="M22" i="3"/>
  <c r="L23" i="3" s="1"/>
  <c r="H21" i="3"/>
  <c r="I21" i="3" s="1"/>
  <c r="J24" i="3" l="1"/>
  <c r="K24" i="3" s="1"/>
  <c r="L233" i="3"/>
  <c r="M233" i="3" s="1"/>
  <c r="H233" i="3"/>
  <c r="I233" i="3" s="1"/>
  <c r="H144" i="3"/>
  <c r="I144" i="3" s="1"/>
  <c r="L144" i="3"/>
  <c r="M144" i="3" s="1"/>
  <c r="M23" i="3"/>
  <c r="L24" i="3" s="1"/>
  <c r="H22" i="3"/>
  <c r="I22" i="3" s="1"/>
  <c r="J25" i="3" l="1"/>
  <c r="K25" i="3" s="1"/>
  <c r="H234" i="3"/>
  <c r="I234" i="3" s="1"/>
  <c r="L234" i="3"/>
  <c r="M234" i="3" s="1"/>
  <c r="L145" i="3"/>
  <c r="M145" i="3" s="1"/>
  <c r="H145" i="3"/>
  <c r="I145" i="3" s="1"/>
  <c r="M24" i="3"/>
  <c r="L25" i="3" s="1"/>
  <c r="H23" i="3"/>
  <c r="I23" i="3" s="1"/>
  <c r="J26" i="3" l="1"/>
  <c r="K26" i="3" s="1"/>
  <c r="H235" i="3"/>
  <c r="I235" i="3" s="1"/>
  <c r="L235" i="3"/>
  <c r="M235" i="3" s="1"/>
  <c r="H146" i="3"/>
  <c r="I146" i="3" s="1"/>
  <c r="L146" i="3"/>
  <c r="M146" i="3" s="1"/>
  <c r="M25" i="3"/>
  <c r="L26" i="3" s="1"/>
  <c r="H24" i="3"/>
  <c r="I24" i="3" s="1"/>
  <c r="J27" i="3" l="1"/>
  <c r="K27" i="3" s="1"/>
  <c r="L147" i="3"/>
  <c r="M147" i="3" s="1"/>
  <c r="H147" i="3"/>
  <c r="I147" i="3" s="1"/>
  <c r="M26" i="3"/>
  <c r="L27" i="3" s="1"/>
  <c r="H25" i="3"/>
  <c r="I25" i="3" s="1"/>
  <c r="J28" i="3" l="1"/>
  <c r="K28" i="3" s="1"/>
  <c r="H148" i="3"/>
  <c r="I148" i="3" s="1"/>
  <c r="L148" i="3"/>
  <c r="M148" i="3" s="1"/>
  <c r="M27" i="3"/>
  <c r="L28" i="3" s="1"/>
  <c r="H26" i="3"/>
  <c r="I26" i="3" s="1"/>
  <c r="J29" i="3" l="1"/>
  <c r="K29" i="3" s="1"/>
  <c r="L149" i="3"/>
  <c r="M149" i="3" s="1"/>
  <c r="H149" i="3"/>
  <c r="I149" i="3" s="1"/>
  <c r="M28" i="3"/>
  <c r="L29" i="3" s="1"/>
  <c r="H27" i="3"/>
  <c r="I27" i="3" s="1"/>
  <c r="J30" i="3" l="1"/>
  <c r="K30" i="3" s="1"/>
  <c r="H150" i="3"/>
  <c r="I150" i="3" s="1"/>
  <c r="L150" i="3"/>
  <c r="M150" i="3" s="1"/>
  <c r="M29" i="3"/>
  <c r="L30" i="3" s="1"/>
  <c r="H28" i="3"/>
  <c r="I28" i="3" s="1"/>
  <c r="J31" i="3" l="1"/>
  <c r="K31" i="3" s="1"/>
  <c r="H151" i="3"/>
  <c r="I151" i="3" s="1"/>
  <c r="L151" i="3"/>
  <c r="M151" i="3" s="1"/>
  <c r="M30" i="3"/>
  <c r="L31" i="3" s="1"/>
  <c r="H29" i="3"/>
  <c r="I29" i="3" s="1"/>
  <c r="J32" i="3" l="1"/>
  <c r="K32" i="3" s="1"/>
  <c r="L152" i="3"/>
  <c r="M152" i="3" s="1"/>
  <c r="H152" i="3"/>
  <c r="I152" i="3" s="1"/>
  <c r="M31" i="3"/>
  <c r="L32" i="3" s="1"/>
  <c r="H30" i="3"/>
  <c r="I30" i="3" s="1"/>
  <c r="J33" i="3" l="1"/>
  <c r="K33" i="3" s="1"/>
  <c r="I153" i="3"/>
  <c r="H153" i="3"/>
  <c r="L153" i="3"/>
  <c r="M153" i="3" s="1"/>
  <c r="M32" i="3"/>
  <c r="L33" i="3" s="1"/>
  <c r="H31" i="3"/>
  <c r="I31" i="3" s="1"/>
  <c r="J34" i="3" l="1"/>
  <c r="K34" i="3" s="1"/>
  <c r="L154" i="3"/>
  <c r="M154" i="3" s="1"/>
  <c r="H154" i="3"/>
  <c r="I154" i="3" s="1"/>
  <c r="M33" i="3"/>
  <c r="L34" i="3" s="1"/>
  <c r="H32" i="3"/>
  <c r="I32" i="3" s="1"/>
  <c r="J35" i="3" l="1"/>
  <c r="K35" i="3" s="1"/>
  <c r="H155" i="3"/>
  <c r="I155" i="3" s="1"/>
  <c r="L155" i="3"/>
  <c r="M155" i="3" s="1"/>
  <c r="M34" i="3"/>
  <c r="L35" i="3" s="1"/>
  <c r="H33" i="3"/>
  <c r="I33" i="3" s="1"/>
  <c r="J36" i="3" l="1"/>
  <c r="K36" i="3" s="1"/>
  <c r="L156" i="3"/>
  <c r="M156" i="3" s="1"/>
  <c r="H156" i="3"/>
  <c r="I156" i="3" s="1"/>
  <c r="M35" i="3"/>
  <c r="L36" i="3" s="1"/>
  <c r="H34" i="3"/>
  <c r="I34" i="3" s="1"/>
  <c r="J37" i="3" l="1"/>
  <c r="K37" i="3" s="1"/>
  <c r="H157" i="3"/>
  <c r="I157" i="3" s="1"/>
  <c r="L157" i="3"/>
  <c r="M157" i="3" s="1"/>
  <c r="M36" i="3"/>
  <c r="L37" i="3" s="1"/>
  <c r="H35" i="3"/>
  <c r="I35" i="3" s="1"/>
  <c r="J38" i="3" l="1"/>
  <c r="K38" i="3" s="1"/>
  <c r="L158" i="3"/>
  <c r="M158" i="3" s="1"/>
  <c r="H158" i="3"/>
  <c r="I158" i="3" s="1"/>
  <c r="M37" i="3"/>
  <c r="L38" i="3" s="1"/>
  <c r="H36" i="3"/>
  <c r="I36" i="3" s="1"/>
  <c r="J39" i="3" l="1"/>
  <c r="K39" i="3" s="1"/>
  <c r="H159" i="3"/>
  <c r="I159" i="3" s="1"/>
  <c r="L159" i="3"/>
  <c r="M159" i="3" s="1"/>
  <c r="M38" i="3"/>
  <c r="L39" i="3" s="1"/>
  <c r="H37" i="3"/>
  <c r="I37" i="3" s="1"/>
  <c r="J40" i="3" l="1"/>
  <c r="K40" i="3" s="1"/>
  <c r="L160" i="3"/>
  <c r="M160" i="3" s="1"/>
  <c r="H160" i="3"/>
  <c r="I160" i="3" s="1"/>
  <c r="M39" i="3"/>
  <c r="L40" i="3" s="1"/>
  <c r="H38" i="3"/>
  <c r="I38" i="3" s="1"/>
  <c r="J41" i="3" l="1"/>
  <c r="K41" i="3" s="1"/>
  <c r="H161" i="3"/>
  <c r="I161" i="3" s="1"/>
  <c r="L161" i="3"/>
  <c r="M161" i="3" s="1"/>
  <c r="M40" i="3"/>
  <c r="L41" i="3" s="1"/>
  <c r="H39" i="3"/>
  <c r="I39" i="3" s="1"/>
  <c r="J42" i="3" l="1"/>
  <c r="K42" i="3" s="1"/>
  <c r="L162" i="3"/>
  <c r="M162" i="3" s="1"/>
  <c r="H162" i="3"/>
  <c r="I162" i="3" s="1"/>
  <c r="M41" i="3"/>
  <c r="L42" i="3" s="1"/>
  <c r="H40" i="3"/>
  <c r="I40" i="3" s="1"/>
  <c r="J43" i="3" l="1"/>
  <c r="K43" i="3" s="1"/>
  <c r="H163" i="3"/>
  <c r="I163" i="3" s="1"/>
  <c r="L163" i="3"/>
  <c r="M163" i="3" s="1"/>
  <c r="M42" i="3"/>
  <c r="L43" i="3" s="1"/>
  <c r="H41" i="3"/>
  <c r="I41" i="3" s="1"/>
  <c r="J44" i="3" l="1"/>
  <c r="K44" i="3" s="1"/>
  <c r="L164" i="3"/>
  <c r="M164" i="3" s="1"/>
  <c r="H164" i="3"/>
  <c r="I164" i="3" s="1"/>
  <c r="M43" i="3"/>
  <c r="L44" i="3" s="1"/>
  <c r="H42" i="3"/>
  <c r="I42" i="3" s="1"/>
  <c r="J45" i="3" l="1"/>
  <c r="K45" i="3" s="1"/>
  <c r="H165" i="3"/>
  <c r="I165" i="3" s="1"/>
  <c r="L165" i="3"/>
  <c r="M165" i="3" s="1"/>
  <c r="M44" i="3"/>
  <c r="L45" i="3" s="1"/>
  <c r="H43" i="3"/>
  <c r="I43" i="3" s="1"/>
  <c r="J46" i="3" l="1"/>
  <c r="K46" i="3" s="1"/>
  <c r="L166" i="3"/>
  <c r="M166" i="3" s="1"/>
  <c r="H166" i="3"/>
  <c r="I166" i="3" s="1"/>
  <c r="M45" i="3"/>
  <c r="L46" i="3" s="1"/>
  <c r="H44" i="3"/>
  <c r="I44" i="3" s="1"/>
  <c r="J47" i="3" l="1"/>
  <c r="K47" i="3" s="1"/>
  <c r="H167" i="3"/>
  <c r="I167" i="3" s="1"/>
  <c r="L167" i="3"/>
  <c r="M167" i="3" s="1"/>
  <c r="M46" i="3"/>
  <c r="L47" i="3" s="1"/>
  <c r="H45" i="3"/>
  <c r="I45" i="3" s="1"/>
  <c r="J48" i="3" l="1"/>
  <c r="K48" i="3" s="1"/>
  <c r="L168" i="3"/>
  <c r="M168" i="3" s="1"/>
  <c r="H168" i="3"/>
  <c r="I168" i="3" s="1"/>
  <c r="M47" i="3"/>
  <c r="L48" i="3" s="1"/>
  <c r="H46" i="3"/>
  <c r="I46" i="3" s="1"/>
  <c r="J49" i="3" l="1"/>
  <c r="K49" i="3" s="1"/>
  <c r="H169" i="3"/>
  <c r="I169" i="3" s="1"/>
  <c r="L169" i="3"/>
  <c r="M169" i="3" s="1"/>
  <c r="M48" i="3"/>
  <c r="L49" i="3" s="1"/>
  <c r="H47" i="3"/>
  <c r="I47" i="3" s="1"/>
  <c r="J50" i="3" l="1"/>
  <c r="K50" i="3" s="1"/>
  <c r="L170" i="3"/>
  <c r="M170" i="3" s="1"/>
  <c r="H170" i="3"/>
  <c r="I170" i="3" s="1"/>
  <c r="M49" i="3"/>
  <c r="L50" i="3" s="1"/>
  <c r="H48" i="3"/>
  <c r="I48" i="3" s="1"/>
  <c r="J51" i="3" l="1"/>
  <c r="K51" i="3" s="1"/>
  <c r="L171" i="3"/>
  <c r="M171" i="3" s="1"/>
  <c r="H171" i="3"/>
  <c r="I171" i="3" s="1"/>
  <c r="M50" i="3"/>
  <c r="L51" i="3" s="1"/>
  <c r="H49" i="3"/>
  <c r="I49" i="3" s="1"/>
  <c r="J52" i="3" l="1"/>
  <c r="K52" i="3" s="1"/>
  <c r="H172" i="3"/>
  <c r="I172" i="3" s="1"/>
  <c r="L172" i="3"/>
  <c r="M172" i="3" s="1"/>
  <c r="M51" i="3"/>
  <c r="L52" i="3" s="1"/>
  <c r="H50" i="3"/>
  <c r="I50" i="3" s="1"/>
  <c r="J53" i="3" l="1"/>
  <c r="K53" i="3"/>
  <c r="J54" i="3" s="1"/>
  <c r="L173" i="3"/>
  <c r="M173" i="3" s="1"/>
  <c r="H173" i="3"/>
  <c r="I173" i="3" s="1"/>
  <c r="M52" i="3"/>
  <c r="L53" i="3" s="1"/>
  <c r="H51" i="3"/>
  <c r="I51" i="3" s="1"/>
  <c r="K54" i="3" l="1"/>
  <c r="J55" i="3" s="1"/>
  <c r="H174" i="3"/>
  <c r="I174" i="3" s="1"/>
  <c r="L174" i="3"/>
  <c r="M174" i="3" s="1"/>
  <c r="M53" i="3"/>
  <c r="L54" i="3" s="1"/>
  <c r="H52" i="3"/>
  <c r="I52" i="3" s="1"/>
  <c r="K55" i="3" l="1"/>
  <c r="J56" i="3" s="1"/>
  <c r="K56" i="3" s="1"/>
  <c r="J57" i="3" s="1"/>
  <c r="L175" i="3"/>
  <c r="M175" i="3" s="1"/>
  <c r="H175" i="3"/>
  <c r="I175" i="3" s="1"/>
  <c r="M54" i="3"/>
  <c r="L55" i="3" s="1"/>
  <c r="H53" i="3"/>
  <c r="I53" i="3" s="1"/>
  <c r="L176" i="3" l="1"/>
  <c r="M176" i="3" s="1"/>
  <c r="H176" i="3"/>
  <c r="I176" i="3" s="1"/>
  <c r="K57" i="3"/>
  <c r="J58" i="3" s="1"/>
  <c r="M55" i="3"/>
  <c r="L56" i="3" s="1"/>
  <c r="H54" i="3"/>
  <c r="I54" i="3" s="1"/>
  <c r="H177" i="3" l="1"/>
  <c r="I177" i="3" s="1"/>
  <c r="L177" i="3"/>
  <c r="M177" i="3" s="1"/>
  <c r="K58" i="3"/>
  <c r="J59" i="3" s="1"/>
  <c r="M56" i="3"/>
  <c r="L57" i="3" s="1"/>
  <c r="H55" i="3"/>
  <c r="I55" i="3" s="1"/>
  <c r="H178" i="3" l="1"/>
  <c r="I178" i="3" s="1"/>
  <c r="L178" i="3"/>
  <c r="M178" i="3" s="1"/>
  <c r="K59" i="3"/>
  <c r="J60" i="3" s="1"/>
  <c r="M57" i="3"/>
  <c r="L58" i="3" s="1"/>
  <c r="H56" i="3"/>
  <c r="I56" i="3" s="1"/>
  <c r="L179" i="3" l="1"/>
  <c r="M179" i="3" s="1"/>
  <c r="H179" i="3"/>
  <c r="I179" i="3" s="1"/>
  <c r="K60" i="3"/>
  <c r="J61" i="3" s="1"/>
  <c r="M58" i="3"/>
  <c r="L59" i="3" s="1"/>
  <c r="H57" i="3"/>
  <c r="I57" i="3" s="1"/>
  <c r="H180" i="3" l="1"/>
  <c r="I180" i="3" s="1"/>
  <c r="L180" i="3"/>
  <c r="M180" i="3" s="1"/>
  <c r="K61" i="3"/>
  <c r="J62" i="3" s="1"/>
  <c r="M59" i="3"/>
  <c r="L60" i="3" s="1"/>
  <c r="H58" i="3"/>
  <c r="I58" i="3" s="1"/>
  <c r="L181" i="3" l="1"/>
  <c r="M181" i="3" s="1"/>
  <c r="H181" i="3"/>
  <c r="I181" i="3" s="1"/>
  <c r="K62" i="3"/>
  <c r="J63" i="3" s="1"/>
  <c r="M60" i="3"/>
  <c r="L61" i="3" s="1"/>
  <c r="H59" i="3"/>
  <c r="I59" i="3" s="1"/>
  <c r="L182" i="3" l="1"/>
  <c r="M182" i="3" s="1"/>
  <c r="H182" i="3"/>
  <c r="I182" i="3" s="1"/>
  <c r="K63" i="3"/>
  <c r="J64" i="3" s="1"/>
  <c r="M61" i="3"/>
  <c r="L62" i="3" s="1"/>
  <c r="H60" i="3"/>
  <c r="I60" i="3" s="1"/>
  <c r="H183" i="3" l="1"/>
  <c r="I183" i="3" s="1"/>
  <c r="L183" i="3"/>
  <c r="M183" i="3" s="1"/>
  <c r="K64" i="3"/>
  <c r="J65" i="3" s="1"/>
  <c r="M62" i="3"/>
  <c r="L63" i="3" s="1"/>
  <c r="H61" i="3"/>
  <c r="I61" i="3" s="1"/>
  <c r="L184" i="3" l="1"/>
  <c r="M184" i="3" s="1"/>
  <c r="H184" i="3"/>
  <c r="I184" i="3" s="1"/>
  <c r="K65" i="3"/>
  <c r="J66" i="3" s="1"/>
  <c r="M63" i="3"/>
  <c r="L64" i="3" s="1"/>
  <c r="H62" i="3"/>
  <c r="I62" i="3" s="1"/>
  <c r="H185" i="3" l="1"/>
  <c r="I185" i="3" s="1"/>
  <c r="L185" i="3"/>
  <c r="M185" i="3" s="1"/>
  <c r="K66" i="3"/>
  <c r="J67" i="3" s="1"/>
  <c r="M64" i="3"/>
  <c r="L65" i="3" s="1"/>
  <c r="H63" i="3"/>
  <c r="I63" i="3" s="1"/>
  <c r="L186" i="3" l="1"/>
  <c r="M186" i="3" s="1"/>
  <c r="H186" i="3"/>
  <c r="I186" i="3" s="1"/>
  <c r="K67" i="3"/>
  <c r="J68" i="3" s="1"/>
  <c r="M65" i="3"/>
  <c r="L66" i="3" s="1"/>
  <c r="H64" i="3"/>
  <c r="I64" i="3" s="1"/>
  <c r="H187" i="3" l="1"/>
  <c r="I187" i="3" s="1"/>
  <c r="L187" i="3"/>
  <c r="M187" i="3" s="1"/>
  <c r="K68" i="3"/>
  <c r="J69" i="3" s="1"/>
  <c r="M66" i="3"/>
  <c r="L67" i="3" s="1"/>
  <c r="H65" i="3"/>
  <c r="I65" i="3" s="1"/>
  <c r="L188" i="3" l="1"/>
  <c r="M188" i="3" s="1"/>
  <c r="H188" i="3"/>
  <c r="I188" i="3" s="1"/>
  <c r="K69" i="3"/>
  <c r="J70" i="3" s="1"/>
  <c r="M67" i="3"/>
  <c r="L68" i="3" s="1"/>
  <c r="H66" i="3"/>
  <c r="I66" i="3" s="1"/>
  <c r="H189" i="3" l="1"/>
  <c r="I189" i="3" s="1"/>
  <c r="L189" i="3"/>
  <c r="M189" i="3" s="1"/>
  <c r="K70" i="3"/>
  <c r="J71" i="3" s="1"/>
  <c r="M68" i="3"/>
  <c r="L69" i="3" s="1"/>
  <c r="H67" i="3"/>
  <c r="I67" i="3" s="1"/>
  <c r="L190" i="3" l="1"/>
  <c r="M190" i="3" s="1"/>
  <c r="H190" i="3"/>
  <c r="I190" i="3" s="1"/>
  <c r="K71" i="3"/>
  <c r="J72" i="3" s="1"/>
  <c r="M69" i="3"/>
  <c r="L70" i="3" s="1"/>
  <c r="H68" i="3"/>
  <c r="I68" i="3" s="1"/>
  <c r="H191" i="3" l="1"/>
  <c r="I191" i="3" s="1"/>
  <c r="L191" i="3"/>
  <c r="M191" i="3" s="1"/>
  <c r="K72" i="3"/>
  <c r="J73" i="3" s="1"/>
  <c r="M70" i="3"/>
  <c r="L71" i="3" s="1"/>
  <c r="H69" i="3"/>
  <c r="I69" i="3" s="1"/>
  <c r="L192" i="3" l="1"/>
  <c r="M192" i="3" s="1"/>
  <c r="H192" i="3"/>
  <c r="I192" i="3" s="1"/>
  <c r="K73" i="3"/>
  <c r="J74" i="3" s="1"/>
  <c r="M71" i="3"/>
  <c r="L72" i="3" s="1"/>
  <c r="H70" i="3"/>
  <c r="I70" i="3" s="1"/>
  <c r="L193" i="3" l="1"/>
  <c r="M193" i="3" s="1"/>
  <c r="H193" i="3"/>
  <c r="I193" i="3" s="1"/>
  <c r="K74" i="3"/>
  <c r="J75" i="3" s="1"/>
  <c r="M72" i="3"/>
  <c r="L73" i="3" s="1"/>
  <c r="H71" i="3"/>
  <c r="I71" i="3" s="1"/>
  <c r="H194" i="3" l="1"/>
  <c r="I194" i="3" s="1"/>
  <c r="L194" i="3"/>
  <c r="M194" i="3" s="1"/>
  <c r="K75" i="3"/>
  <c r="J76" i="3" s="1"/>
  <c r="M73" i="3"/>
  <c r="L74" i="3" s="1"/>
  <c r="H72" i="3"/>
  <c r="I72" i="3" s="1"/>
  <c r="L195" i="3" l="1"/>
  <c r="M195" i="3" s="1"/>
  <c r="H195" i="3"/>
  <c r="I195" i="3" s="1"/>
  <c r="K76" i="3"/>
  <c r="J77" i="3" s="1"/>
  <c r="M74" i="3"/>
  <c r="L75" i="3" s="1"/>
  <c r="H73" i="3"/>
  <c r="I73" i="3" s="1"/>
  <c r="H196" i="3" l="1"/>
  <c r="I196" i="3" s="1"/>
  <c r="L196" i="3"/>
  <c r="M196" i="3" s="1"/>
  <c r="K77" i="3"/>
  <c r="J78" i="3" s="1"/>
  <c r="M75" i="3"/>
  <c r="L76" i="3" s="1"/>
  <c r="H74" i="3"/>
  <c r="I74" i="3" s="1"/>
  <c r="M197" i="3" l="1"/>
  <c r="L197" i="3"/>
  <c r="H197" i="3"/>
  <c r="I197" i="3" s="1"/>
  <c r="K78" i="3"/>
  <c r="J79" i="3" s="1"/>
  <c r="M76" i="3"/>
  <c r="L77" i="3" s="1"/>
  <c r="H75" i="3"/>
  <c r="I75" i="3" s="1"/>
  <c r="H198" i="3" l="1"/>
  <c r="I198" i="3" s="1"/>
  <c r="L198" i="3"/>
  <c r="M198" i="3" s="1"/>
  <c r="K79" i="3"/>
  <c r="J80" i="3" s="1"/>
  <c r="M77" i="3"/>
  <c r="L78" i="3" s="1"/>
  <c r="H76" i="3"/>
  <c r="I76" i="3" s="1"/>
  <c r="L199" i="3" l="1"/>
  <c r="M199" i="3" s="1"/>
  <c r="H199" i="3"/>
  <c r="I199" i="3" s="1"/>
  <c r="K80" i="3"/>
  <c r="J81" i="3" s="1"/>
  <c r="M78" i="3"/>
  <c r="L79" i="3" s="1"/>
  <c r="H77" i="3"/>
  <c r="I77" i="3" s="1"/>
  <c r="L200" i="3" l="1"/>
  <c r="M200" i="3" s="1"/>
  <c r="H200" i="3"/>
  <c r="I200" i="3" s="1"/>
  <c r="K81" i="3"/>
  <c r="J82" i="3" s="1"/>
  <c r="M79" i="3"/>
  <c r="L80" i="3" s="1"/>
  <c r="H78" i="3"/>
  <c r="I78" i="3" s="1"/>
  <c r="H201" i="3" l="1"/>
  <c r="I201" i="3" s="1"/>
  <c r="L201" i="3"/>
  <c r="M201" i="3" s="1"/>
  <c r="K82" i="3"/>
  <c r="J83" i="3" s="1"/>
  <c r="M80" i="3"/>
  <c r="L81" i="3" s="1"/>
  <c r="H79" i="3"/>
  <c r="I79" i="3" s="1"/>
  <c r="L202" i="3" l="1"/>
  <c r="M202" i="3" s="1"/>
  <c r="H202" i="3"/>
  <c r="I202" i="3" s="1"/>
  <c r="K83" i="3"/>
  <c r="J84" i="3" s="1"/>
  <c r="M81" i="3"/>
  <c r="L82" i="3" s="1"/>
  <c r="H80" i="3"/>
  <c r="I80" i="3" s="1"/>
  <c r="L203" i="3" l="1"/>
  <c r="M203" i="3" s="1"/>
  <c r="H203" i="3"/>
  <c r="I203" i="3" s="1"/>
  <c r="K84" i="3"/>
  <c r="J85" i="3" s="1"/>
  <c r="M82" i="3"/>
  <c r="L83" i="3" s="1"/>
  <c r="H81" i="3"/>
  <c r="I81" i="3" s="1"/>
  <c r="H204" i="3" l="1"/>
  <c r="I204" i="3" s="1"/>
  <c r="L204" i="3"/>
  <c r="M204" i="3" s="1"/>
  <c r="K85" i="3"/>
  <c r="J86" i="3" s="1"/>
  <c r="M83" i="3"/>
  <c r="L84" i="3" s="1"/>
  <c r="H82" i="3"/>
  <c r="I82" i="3" s="1"/>
  <c r="L205" i="3" l="1"/>
  <c r="M205" i="3" s="1"/>
  <c r="H205" i="3"/>
  <c r="I205" i="3" s="1"/>
  <c r="K86" i="3"/>
  <c r="J87" i="3" s="1"/>
  <c r="M84" i="3"/>
  <c r="L85" i="3" s="1"/>
  <c r="H83" i="3"/>
  <c r="I83" i="3" s="1"/>
  <c r="L206" i="3" l="1"/>
  <c r="M206" i="3" s="1"/>
  <c r="H206" i="3"/>
  <c r="I206" i="3" s="1"/>
  <c r="K87" i="3"/>
  <c r="J88" i="3" s="1"/>
  <c r="M85" i="3"/>
  <c r="L86" i="3" s="1"/>
  <c r="H84" i="3"/>
  <c r="I84" i="3" s="1"/>
  <c r="H207" i="3" l="1"/>
  <c r="I207" i="3" s="1"/>
  <c r="L207" i="3"/>
  <c r="M207" i="3" s="1"/>
  <c r="K88" i="3"/>
  <c r="J89" i="3" s="1"/>
  <c r="M86" i="3"/>
  <c r="L87" i="3" s="1"/>
  <c r="H85" i="3"/>
  <c r="I85" i="3" s="1"/>
  <c r="L208" i="3" l="1"/>
  <c r="M208" i="3" s="1"/>
  <c r="H208" i="3"/>
  <c r="I208" i="3" s="1"/>
  <c r="K89" i="3"/>
  <c r="J90" i="3" s="1"/>
  <c r="M87" i="3"/>
  <c r="L88" i="3" s="1"/>
  <c r="H86" i="3"/>
  <c r="I86" i="3" s="1"/>
  <c r="H209" i="3" l="1"/>
  <c r="I209" i="3" s="1"/>
  <c r="L209" i="3"/>
  <c r="M209" i="3" s="1"/>
  <c r="K90" i="3"/>
  <c r="J91" i="3" s="1"/>
  <c r="M88" i="3"/>
  <c r="L89" i="3" s="1"/>
  <c r="H87" i="3"/>
  <c r="I87" i="3" s="1"/>
  <c r="L210" i="3" l="1"/>
  <c r="M210" i="3" s="1"/>
  <c r="H210" i="3"/>
  <c r="I210" i="3" s="1"/>
  <c r="K91" i="3"/>
  <c r="J92" i="3" s="1"/>
  <c r="M89" i="3"/>
  <c r="L90" i="3" s="1"/>
  <c r="H88" i="3"/>
  <c r="I88" i="3" s="1"/>
  <c r="H211" i="3" l="1"/>
  <c r="I211" i="3" s="1"/>
  <c r="L211" i="3"/>
  <c r="M211" i="3" s="1"/>
  <c r="K92" i="3"/>
  <c r="J93" i="3" s="1"/>
  <c r="M90" i="3"/>
  <c r="L91" i="3" s="1"/>
  <c r="H89" i="3"/>
  <c r="I89" i="3" s="1"/>
  <c r="L212" i="3" l="1"/>
  <c r="M212" i="3" s="1"/>
  <c r="H212" i="3"/>
  <c r="I212" i="3" s="1"/>
  <c r="K93" i="3"/>
  <c r="J94" i="3" s="1"/>
  <c r="M91" i="3"/>
  <c r="L92" i="3" s="1"/>
  <c r="H90" i="3"/>
  <c r="I90" i="3" s="1"/>
  <c r="H213" i="3" l="1"/>
  <c r="I213" i="3" s="1"/>
  <c r="L213" i="3"/>
  <c r="M213" i="3" s="1"/>
  <c r="K94" i="3"/>
  <c r="J95" i="3" s="1"/>
  <c r="M92" i="3"/>
  <c r="L93" i="3" s="1"/>
  <c r="H91" i="3"/>
  <c r="I91" i="3" s="1"/>
  <c r="H214" i="3" l="1"/>
  <c r="I214" i="3" s="1"/>
  <c r="L214" i="3"/>
  <c r="M214" i="3" s="1"/>
  <c r="K95" i="3"/>
  <c r="J96" i="3" s="1"/>
  <c r="M93" i="3"/>
  <c r="L94" i="3" s="1"/>
  <c r="H92" i="3"/>
  <c r="I92" i="3" s="1"/>
  <c r="L215" i="3" l="1"/>
  <c r="M215" i="3" s="1"/>
  <c r="H215" i="3"/>
  <c r="I215" i="3" s="1"/>
  <c r="K96" i="3"/>
  <c r="J97" i="3" s="1"/>
  <c r="M94" i="3"/>
  <c r="L95" i="3" s="1"/>
  <c r="H93" i="3"/>
  <c r="I93" i="3" s="1"/>
  <c r="H216" i="3" l="1"/>
  <c r="I216" i="3" s="1"/>
  <c r="L216" i="3"/>
  <c r="M216" i="3" s="1"/>
  <c r="K97" i="3"/>
  <c r="J98" i="3" s="1"/>
  <c r="M95" i="3"/>
  <c r="L96" i="3" s="1"/>
  <c r="H94" i="3"/>
  <c r="I94" i="3" s="1"/>
  <c r="K98" i="3" l="1"/>
  <c r="J99" i="3" s="1"/>
  <c r="M96" i="3"/>
  <c r="L97" i="3" s="1"/>
  <c r="H95" i="3"/>
  <c r="I95" i="3" s="1"/>
  <c r="K99" i="3" l="1"/>
  <c r="J100" i="3" s="1"/>
  <c r="M97" i="3"/>
  <c r="L98" i="3" s="1"/>
  <c r="H96" i="3"/>
  <c r="I96" i="3" s="1"/>
  <c r="K100" i="3" l="1"/>
  <c r="J101" i="3" s="1"/>
  <c r="M98" i="3"/>
  <c r="L99" i="3" s="1"/>
  <c r="H97" i="3"/>
  <c r="I97" i="3" s="1"/>
  <c r="K101" i="3" l="1"/>
  <c r="J102" i="3" s="1"/>
  <c r="M99" i="3"/>
  <c r="L100" i="3" s="1"/>
  <c r="H98" i="3"/>
  <c r="I98" i="3" s="1"/>
  <c r="K102" i="3" l="1"/>
  <c r="J103" i="3" s="1"/>
  <c r="M100" i="3"/>
  <c r="L101" i="3" s="1"/>
  <c r="H99" i="3"/>
  <c r="I99" i="3" s="1"/>
  <c r="K103" i="3" l="1"/>
  <c r="J104" i="3" s="1"/>
  <c r="M101" i="3"/>
  <c r="L102" i="3" s="1"/>
  <c r="H100" i="3"/>
  <c r="I100" i="3" s="1"/>
  <c r="K104" i="3" l="1"/>
  <c r="J105" i="3" s="1"/>
  <c r="M102" i="3"/>
  <c r="L103" i="3" s="1"/>
  <c r="H101" i="3"/>
  <c r="I101" i="3" s="1"/>
  <c r="K105" i="3" l="1"/>
  <c r="J106" i="3" s="1"/>
  <c r="M103" i="3"/>
  <c r="L104" i="3" s="1"/>
  <c r="H102" i="3"/>
  <c r="I102" i="3" s="1"/>
  <c r="K106" i="3" l="1"/>
  <c r="J107" i="3" s="1"/>
  <c r="M104" i="3"/>
  <c r="L105" i="3" s="1"/>
  <c r="H103" i="3"/>
  <c r="I103" i="3" s="1"/>
  <c r="K107" i="3" l="1"/>
  <c r="J108" i="3" s="1"/>
  <c r="M105" i="3"/>
  <c r="L106" i="3" s="1"/>
  <c r="H104" i="3"/>
  <c r="I104" i="3" s="1"/>
  <c r="K108" i="3" l="1"/>
  <c r="J109" i="3" s="1"/>
  <c r="M106" i="3"/>
  <c r="L107" i="3" s="1"/>
  <c r="H105" i="3"/>
  <c r="I105" i="3" s="1"/>
  <c r="K109" i="3" l="1"/>
  <c r="J110" i="3" s="1"/>
  <c r="M107" i="3"/>
  <c r="L108" i="3" s="1"/>
  <c r="H106" i="3"/>
  <c r="I106" i="3" s="1"/>
  <c r="K110" i="3" l="1"/>
  <c r="J111" i="3" s="1"/>
  <c r="M108" i="3"/>
  <c r="L109" i="3" s="1"/>
  <c r="H107" i="3"/>
  <c r="I107" i="3" s="1"/>
  <c r="K111" i="3" l="1"/>
  <c r="J112" i="3" s="1"/>
  <c r="M109" i="3"/>
  <c r="L110" i="3" s="1"/>
  <c r="H108" i="3"/>
  <c r="I108" i="3" s="1"/>
  <c r="K112" i="3" l="1"/>
  <c r="J113" i="3" s="1"/>
  <c r="M110" i="3"/>
  <c r="L111" i="3" s="1"/>
  <c r="H109" i="3"/>
  <c r="I109" i="3" s="1"/>
  <c r="K113" i="3" l="1"/>
  <c r="J114" i="3" s="1"/>
  <c r="M111" i="3"/>
  <c r="L112" i="3" s="1"/>
  <c r="H110" i="3"/>
  <c r="I110" i="3" s="1"/>
  <c r="K114" i="3" l="1"/>
  <c r="J115" i="3" s="1"/>
  <c r="M112" i="3"/>
  <c r="L113" i="3" s="1"/>
  <c r="H111" i="3"/>
  <c r="I111" i="3" s="1"/>
  <c r="K115" i="3" l="1"/>
  <c r="J116" i="3" s="1"/>
  <c r="M113" i="3"/>
  <c r="L114" i="3" s="1"/>
  <c r="H112" i="3"/>
  <c r="I112" i="3" s="1"/>
  <c r="K116" i="3" l="1"/>
  <c r="J117" i="3" s="1"/>
  <c r="M114" i="3"/>
  <c r="L115" i="3" s="1"/>
  <c r="H113" i="3"/>
  <c r="I113" i="3" s="1"/>
  <c r="K117" i="3" l="1"/>
  <c r="J118" i="3" s="1"/>
  <c r="M115" i="3"/>
  <c r="L116" i="3" s="1"/>
  <c r="H114" i="3"/>
  <c r="I114" i="3" s="1"/>
  <c r="K118" i="3" l="1"/>
  <c r="J119" i="3" s="1"/>
  <c r="M116" i="3"/>
  <c r="L117" i="3" s="1"/>
  <c r="H115" i="3"/>
  <c r="I115" i="3" s="1"/>
  <c r="K119" i="3" l="1"/>
  <c r="J120" i="3" s="1"/>
  <c r="M117" i="3"/>
  <c r="L118" i="3" s="1"/>
  <c r="H116" i="3"/>
  <c r="I116" i="3" s="1"/>
  <c r="K120" i="3" l="1"/>
  <c r="J121" i="3" s="1"/>
  <c r="M118" i="3"/>
  <c r="L119" i="3" s="1"/>
  <c r="H117" i="3"/>
  <c r="I117" i="3" s="1"/>
  <c r="K121" i="3" l="1"/>
  <c r="J122" i="3" s="1"/>
  <c r="M119" i="3"/>
  <c r="L120" i="3" s="1"/>
  <c r="H118" i="3"/>
  <c r="I118" i="3" s="1"/>
  <c r="K122" i="3" l="1"/>
  <c r="J123" i="3" s="1"/>
  <c r="M120" i="3"/>
  <c r="L121" i="3" s="1"/>
  <c r="H119" i="3"/>
  <c r="I119" i="3" s="1"/>
  <c r="K123" i="3" l="1"/>
  <c r="J124" i="3" s="1"/>
  <c r="M121" i="3"/>
  <c r="L122" i="3" s="1"/>
  <c r="H120" i="3"/>
  <c r="I120" i="3" s="1"/>
  <c r="K124" i="3" l="1"/>
  <c r="J125" i="3" s="1"/>
  <c r="M122" i="3"/>
  <c r="L123" i="3" s="1"/>
  <c r="H121" i="3"/>
  <c r="I121" i="3" s="1"/>
  <c r="K125" i="3" l="1"/>
  <c r="J126" i="3" s="1"/>
  <c r="M123" i="3"/>
  <c r="L124" i="3" s="1"/>
  <c r="H122" i="3"/>
  <c r="I122" i="3" s="1"/>
  <c r="K126" i="3" l="1"/>
  <c r="M124" i="3"/>
  <c r="L125" i="3" s="1"/>
  <c r="H123" i="3"/>
  <c r="I123" i="3" s="1"/>
  <c r="J127" i="3" l="1"/>
  <c r="K127" i="3" s="1"/>
  <c r="M125" i="3"/>
  <c r="L126" i="3" s="1"/>
  <c r="H124" i="3"/>
  <c r="I124" i="3" s="1"/>
  <c r="J128" i="3" l="1"/>
  <c r="K128" i="3" s="1"/>
  <c r="M126" i="3"/>
  <c r="H125" i="3"/>
  <c r="I125" i="3" s="1"/>
  <c r="J129" i="3" l="1"/>
  <c r="K129" i="3" s="1"/>
  <c r="H126" i="3"/>
  <c r="I126" i="3" s="1"/>
  <c r="J130" i="3" l="1"/>
  <c r="K130" i="3" s="1"/>
  <c r="J131" i="3" l="1"/>
  <c r="K131" i="3" s="1"/>
  <c r="J132" i="3" l="1"/>
  <c r="K132" i="3" s="1"/>
  <c r="J133" i="3" l="1"/>
  <c r="K133" i="3" s="1"/>
  <c r="J134" i="3" l="1"/>
  <c r="K134" i="3" s="1"/>
  <c r="J135" i="3" l="1"/>
  <c r="K135" i="3" s="1"/>
  <c r="J136" i="3" l="1"/>
  <c r="K136" i="3" s="1"/>
  <c r="J137" i="3" l="1"/>
  <c r="K137" i="3" s="1"/>
  <c r="J138" i="3" l="1"/>
  <c r="K138" i="3" s="1"/>
  <c r="J139" i="3" l="1"/>
  <c r="K139" i="3" s="1"/>
  <c r="J140" i="3" l="1"/>
  <c r="K140" i="3" s="1"/>
  <c r="J141" i="3" l="1"/>
  <c r="K141" i="3" s="1"/>
  <c r="J142" i="3" l="1"/>
  <c r="K142" i="3" s="1"/>
  <c r="J143" i="3" l="1"/>
  <c r="K143" i="3" s="1"/>
  <c r="J144" i="3" l="1"/>
  <c r="K144" i="3" s="1"/>
  <c r="J145" i="3" l="1"/>
  <c r="K145" i="3" s="1"/>
  <c r="J146" i="3" l="1"/>
  <c r="K146" i="3" s="1"/>
  <c r="J147" i="3" l="1"/>
  <c r="K147" i="3" s="1"/>
  <c r="J148" i="3" l="1"/>
  <c r="K148" i="3" s="1"/>
  <c r="J149" i="3" l="1"/>
  <c r="K149" i="3" s="1"/>
  <c r="J150" i="3" l="1"/>
  <c r="K150" i="3" s="1"/>
  <c r="J151" i="3" l="1"/>
  <c r="K151" i="3" s="1"/>
  <c r="J152" i="3" l="1"/>
  <c r="K152" i="3" s="1"/>
  <c r="J153" i="3" l="1"/>
  <c r="K153" i="3" s="1"/>
  <c r="J154" i="3" l="1"/>
  <c r="K154" i="3" s="1"/>
  <c r="J155" i="3" l="1"/>
  <c r="K155" i="3" s="1"/>
  <c r="J156" i="3" l="1"/>
  <c r="K156" i="3" s="1"/>
  <c r="J157" i="3" l="1"/>
  <c r="K157" i="3" s="1"/>
  <c r="J158" i="3" l="1"/>
  <c r="K158" i="3" s="1"/>
  <c r="J159" i="3" l="1"/>
  <c r="K159" i="3" s="1"/>
  <c r="J160" i="3" l="1"/>
  <c r="K160" i="3" s="1"/>
  <c r="J161" i="3" l="1"/>
  <c r="K161" i="3" s="1"/>
  <c r="J162" i="3" l="1"/>
  <c r="K162" i="3" s="1"/>
  <c r="J163" i="3" l="1"/>
  <c r="K163" i="3" s="1"/>
  <c r="J164" i="3" l="1"/>
  <c r="K164" i="3" s="1"/>
  <c r="J165" i="3" l="1"/>
  <c r="K165" i="3" s="1"/>
  <c r="J166" i="3" l="1"/>
  <c r="K166" i="3" s="1"/>
  <c r="J167" i="3" l="1"/>
  <c r="K167" i="3" s="1"/>
  <c r="J168" i="3" l="1"/>
  <c r="K168" i="3" s="1"/>
  <c r="J169" i="3" l="1"/>
  <c r="K169" i="3" s="1"/>
  <c r="J170" i="3" l="1"/>
  <c r="K170" i="3" s="1"/>
  <c r="J171" i="3" l="1"/>
  <c r="K171" i="3" s="1"/>
  <c r="J172" i="3" l="1"/>
  <c r="K172" i="3" s="1"/>
  <c r="J173" i="3" l="1"/>
  <c r="K173" i="3" s="1"/>
  <c r="J174" i="3" l="1"/>
  <c r="K174" i="3" s="1"/>
  <c r="J175" i="3" l="1"/>
  <c r="K175" i="3" s="1"/>
  <c r="J176" i="3" l="1"/>
  <c r="K176" i="3" s="1"/>
  <c r="J177" i="3" l="1"/>
  <c r="K177" i="3" s="1"/>
  <c r="J178" i="3" l="1"/>
  <c r="K178" i="3" s="1"/>
  <c r="J179" i="3" l="1"/>
  <c r="K179" i="3" s="1"/>
  <c r="J180" i="3" l="1"/>
  <c r="K180" i="3" s="1"/>
  <c r="J181" i="3" l="1"/>
  <c r="K181" i="3" s="1"/>
  <c r="J182" i="3" l="1"/>
  <c r="K182" i="3" s="1"/>
  <c r="J183" i="3" l="1"/>
  <c r="K183" i="3" s="1"/>
  <c r="J184" i="3" l="1"/>
  <c r="K184" i="3" s="1"/>
  <c r="J185" i="3" l="1"/>
  <c r="K185" i="3" s="1"/>
  <c r="J186" i="3" l="1"/>
  <c r="K186" i="3" s="1"/>
  <c r="J187" i="3" l="1"/>
  <c r="K187" i="3" s="1"/>
  <c r="J188" i="3" l="1"/>
  <c r="K188" i="3" s="1"/>
  <c r="J189" i="3" l="1"/>
  <c r="K189" i="3" s="1"/>
  <c r="J190" i="3" l="1"/>
  <c r="K190" i="3" s="1"/>
  <c r="J191" i="3" l="1"/>
  <c r="K191" i="3" s="1"/>
  <c r="J192" i="3" l="1"/>
  <c r="K192" i="3" s="1"/>
  <c r="J193" i="3" l="1"/>
  <c r="K193" i="3" s="1"/>
  <c r="J194" i="3" l="1"/>
  <c r="K194" i="3" s="1"/>
  <c r="J195" i="3" l="1"/>
  <c r="K195" i="3" s="1"/>
  <c r="J196" i="3" l="1"/>
  <c r="K196" i="3" s="1"/>
  <c r="J197" i="3" l="1"/>
  <c r="K197" i="3" s="1"/>
  <c r="J198" i="3" l="1"/>
  <c r="K198" i="3" s="1"/>
  <c r="J199" i="3" l="1"/>
  <c r="K199" i="3" s="1"/>
  <c r="J200" i="3" l="1"/>
  <c r="K200" i="3" s="1"/>
  <c r="J201" i="3" l="1"/>
  <c r="K201" i="3" s="1"/>
  <c r="J202" i="3" l="1"/>
  <c r="K202" i="3" s="1"/>
  <c r="J203" i="3" l="1"/>
  <c r="K203" i="3" s="1"/>
  <c r="J204" i="3" l="1"/>
  <c r="K204" i="3" s="1"/>
  <c r="J205" i="3" l="1"/>
  <c r="K205" i="3" s="1"/>
  <c r="J206" i="3" l="1"/>
  <c r="K206" i="3" s="1"/>
  <c r="J207" i="3" l="1"/>
  <c r="K207" i="3" s="1"/>
  <c r="J208" i="3" l="1"/>
  <c r="K208" i="3" s="1"/>
  <c r="J209" i="3" l="1"/>
  <c r="K209" i="3" s="1"/>
  <c r="J210" i="3" l="1"/>
  <c r="K210" i="3" s="1"/>
  <c r="J211" i="3" l="1"/>
  <c r="K211" i="3" s="1"/>
  <c r="J212" i="3" l="1"/>
  <c r="K212" i="3" s="1"/>
  <c r="J213" i="3" l="1"/>
  <c r="K213" i="3" s="1"/>
  <c r="J214" i="3" l="1"/>
  <c r="K214" i="3" s="1"/>
  <c r="J215" i="3" l="1"/>
  <c r="K215" i="3" s="1"/>
  <c r="J216" i="3" l="1"/>
  <c r="K216" i="3" s="1"/>
  <c r="J217" i="3" l="1"/>
  <c r="K217" i="3" s="1"/>
  <c r="J218" i="3" l="1"/>
  <c r="K218" i="3" s="1"/>
  <c r="J219" i="3" l="1"/>
  <c r="K219" i="3" s="1"/>
  <c r="J220" i="3" l="1"/>
  <c r="K220" i="3" s="1"/>
  <c r="J221" i="3" l="1"/>
  <c r="K221" i="3" s="1"/>
  <c r="J222" i="3" l="1"/>
  <c r="K222" i="3" s="1"/>
  <c r="J223" i="3" l="1"/>
  <c r="K223" i="3" s="1"/>
  <c r="J224" i="3" l="1"/>
  <c r="K224" i="3" s="1"/>
  <c r="J225" i="3" l="1"/>
  <c r="K225" i="3" s="1"/>
  <c r="J226" i="3" l="1"/>
  <c r="K226" i="3" s="1"/>
  <c r="J227" i="3" l="1"/>
  <c r="K227" i="3" s="1"/>
  <c r="J228" i="3" l="1"/>
  <c r="K228" i="3" s="1"/>
  <c r="J229" i="3" l="1"/>
  <c r="K229" i="3" s="1"/>
  <c r="J230" i="3" l="1"/>
  <c r="K230" i="3" s="1"/>
  <c r="J231" i="3" l="1"/>
  <c r="K231" i="3" s="1"/>
  <c r="J232" i="3" l="1"/>
  <c r="K232" i="3" s="1"/>
  <c r="J233" i="3" l="1"/>
  <c r="K233" i="3" s="1"/>
  <c r="J234" i="3" l="1"/>
  <c r="K234" i="3" s="1"/>
  <c r="J235" i="3" l="1"/>
  <c r="K235" i="3" s="1"/>
  <c r="J236" i="3" l="1"/>
  <c r="K236" i="3" s="1"/>
  <c r="J237" i="3" l="1"/>
  <c r="K237" i="3" s="1"/>
  <c r="J238" i="3" l="1"/>
  <c r="K238" i="3" s="1"/>
  <c r="J239" i="3" l="1"/>
  <c r="K239" i="3" s="1"/>
  <c r="J240" i="3" l="1"/>
  <c r="K240" i="3" s="1"/>
  <c r="J241" i="3" l="1"/>
  <c r="K241" i="3" s="1"/>
  <c r="J242" i="3" l="1"/>
  <c r="K242" i="3" s="1"/>
  <c r="J243" i="3" l="1"/>
  <c r="K243" i="3" s="1"/>
  <c r="J244" i="3" l="1"/>
  <c r="K244" i="3" s="1"/>
  <c r="J245" i="3" l="1"/>
  <c r="K245" i="3" s="1"/>
  <c r="J246" i="3" l="1"/>
  <c r="K246" i="3" s="1"/>
  <c r="J247" i="3" l="1"/>
  <c r="K247" i="3" s="1"/>
  <c r="J248" i="3" l="1"/>
  <c r="K248" i="3" s="1"/>
</calcChain>
</file>

<file path=xl/sharedStrings.xml><?xml version="1.0" encoding="utf-8"?>
<sst xmlns="http://schemas.openxmlformats.org/spreadsheetml/2006/main" count="64" uniqueCount="42">
  <si>
    <t>Effect [°F]</t>
  </si>
  <si>
    <t>Time [°C]</t>
  </si>
  <si>
    <r>
      <t>= -1E-06x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+ 0,0002x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- 0,0206x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+ 0,9078x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- 21,498x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+ 268,43x + 28,529</t>
    </r>
  </si>
  <si>
    <t>Time 
[min]</t>
  </si>
  <si>
    <t>ISO 834-1 / EN 1363-1
[°C]</t>
  </si>
  <si>
    <t>ASTM E119
[°F]</t>
  </si>
  <si>
    <t>Time</t>
  </si>
  <si>
    <t>ISO 834</t>
  </si>
  <si>
    <t>rho_s</t>
  </si>
  <si>
    <t>c_s</t>
  </si>
  <si>
    <t>h</t>
  </si>
  <si>
    <t>sigma</t>
  </si>
  <si>
    <t>epsilon</t>
  </si>
  <si>
    <t>kg/m³</t>
  </si>
  <si>
    <t>J/kgK</t>
  </si>
  <si>
    <t>W/m²K</t>
  </si>
  <si>
    <t>dT_steel</t>
  </si>
  <si>
    <t>[°C]</t>
  </si>
  <si>
    <t>F/V</t>
  </si>
  <si>
    <t>W/m²K4</t>
  </si>
  <si>
    <t>1/m</t>
  </si>
  <si>
    <t>dt</t>
  </si>
  <si>
    <t>t_end</t>
  </si>
  <si>
    <t>[hour]</t>
  </si>
  <si>
    <t>hours</t>
  </si>
  <si>
    <t>(min]</t>
  </si>
  <si>
    <t>i</t>
  </si>
  <si>
    <t>T_steel</t>
  </si>
  <si>
    <t>Unprotected Steel</t>
  </si>
  <si>
    <t>Protected Steel</t>
  </si>
  <si>
    <t>iso_d</t>
  </si>
  <si>
    <t>m</t>
  </si>
  <si>
    <t>iso_k</t>
  </si>
  <si>
    <t>W/mK</t>
  </si>
  <si>
    <t>iso_rho</t>
  </si>
  <si>
    <t>iso_cp</t>
  </si>
  <si>
    <t>ASTM E119</t>
  </si>
  <si>
    <t>[°F]</t>
  </si>
  <si>
    <t>Experiment data</t>
  </si>
  <si>
    <t>[min]</t>
  </si>
  <si>
    <t>Approximation 1</t>
  </si>
  <si>
    <t>Approximation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</si>
</sst>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rgb="FF11111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'ASTM E119'!$B$1</c:f>
              <c:strCache>
                <c:ptCount val="1"/>
                <c:pt idx="0">
                  <c:v>Effect [°F]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4.6540730573815886E-2"/>
                  <c:y val="-3.271473109437579E-4"/>
                </c:manualLayout>
              </c:layout>
              <c:numFmt formatCode="General" sourceLinked="0"/>
            </c:trendlineLbl>
          </c:trendline>
          <c:xVal>
            <c:numRef>
              <c:f>'ASTM E119'!$A$2:$A$62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'ASTM E119'!$B$2:$B$62</c:f>
              <c:numCache>
                <c:formatCode>General</c:formatCode>
                <c:ptCount val="61"/>
                <c:pt idx="0">
                  <c:v>68</c:v>
                </c:pt>
                <c:pt idx="1">
                  <c:v>254</c:v>
                </c:pt>
                <c:pt idx="2">
                  <c:v>441</c:v>
                </c:pt>
                <c:pt idx="3">
                  <c:v>627</c:v>
                </c:pt>
                <c:pt idx="4">
                  <c:v>814</c:v>
                </c:pt>
                <c:pt idx="5">
                  <c:v>1000</c:v>
                </c:pt>
                <c:pt idx="6">
                  <c:v>1060</c:v>
                </c:pt>
                <c:pt idx="7">
                  <c:v>1120</c:v>
                </c:pt>
                <c:pt idx="8">
                  <c:v>1180</c:v>
                </c:pt>
                <c:pt idx="9">
                  <c:v>1240</c:v>
                </c:pt>
                <c:pt idx="10">
                  <c:v>1300</c:v>
                </c:pt>
                <c:pt idx="11">
                  <c:v>1328</c:v>
                </c:pt>
                <c:pt idx="12">
                  <c:v>1347</c:v>
                </c:pt>
                <c:pt idx="13">
                  <c:v>1364</c:v>
                </c:pt>
                <c:pt idx="14">
                  <c:v>1381</c:v>
                </c:pt>
                <c:pt idx="15">
                  <c:v>1396</c:v>
                </c:pt>
                <c:pt idx="16">
                  <c:v>1410</c:v>
                </c:pt>
                <c:pt idx="17">
                  <c:v>1424</c:v>
                </c:pt>
                <c:pt idx="18">
                  <c:v>1436</c:v>
                </c:pt>
                <c:pt idx="19">
                  <c:v>1448</c:v>
                </c:pt>
                <c:pt idx="20">
                  <c:v>1459</c:v>
                </c:pt>
                <c:pt idx="21">
                  <c:v>1470</c:v>
                </c:pt>
                <c:pt idx="22">
                  <c:v>1480</c:v>
                </c:pt>
                <c:pt idx="23">
                  <c:v>1490</c:v>
                </c:pt>
                <c:pt idx="24">
                  <c:v>1499</c:v>
                </c:pt>
                <c:pt idx="25">
                  <c:v>1508</c:v>
                </c:pt>
                <c:pt idx="26">
                  <c:v>1517</c:v>
                </c:pt>
                <c:pt idx="27">
                  <c:v>1525</c:v>
                </c:pt>
                <c:pt idx="28">
                  <c:v>1533</c:v>
                </c:pt>
                <c:pt idx="29">
                  <c:v>1541</c:v>
                </c:pt>
                <c:pt idx="30">
                  <c:v>1549</c:v>
                </c:pt>
                <c:pt idx="31">
                  <c:v>1556</c:v>
                </c:pt>
                <c:pt idx="32">
                  <c:v>1563</c:v>
                </c:pt>
                <c:pt idx="33">
                  <c:v>1570</c:v>
                </c:pt>
                <c:pt idx="34">
                  <c:v>1576</c:v>
                </c:pt>
                <c:pt idx="35">
                  <c:v>1583</c:v>
                </c:pt>
                <c:pt idx="36">
                  <c:v>1589</c:v>
                </c:pt>
                <c:pt idx="37">
                  <c:v>1595</c:v>
                </c:pt>
                <c:pt idx="38">
                  <c:v>1601</c:v>
                </c:pt>
                <c:pt idx="39">
                  <c:v>1606</c:v>
                </c:pt>
                <c:pt idx="40">
                  <c:v>1612</c:v>
                </c:pt>
                <c:pt idx="41">
                  <c:v>1617</c:v>
                </c:pt>
                <c:pt idx="42">
                  <c:v>1623</c:v>
                </c:pt>
                <c:pt idx="43">
                  <c:v>1628</c:v>
                </c:pt>
                <c:pt idx="44">
                  <c:v>1633</c:v>
                </c:pt>
                <c:pt idx="45">
                  <c:v>1638</c:v>
                </c:pt>
                <c:pt idx="46">
                  <c:v>1643</c:v>
                </c:pt>
                <c:pt idx="47">
                  <c:v>1648</c:v>
                </c:pt>
                <c:pt idx="48">
                  <c:v>1652</c:v>
                </c:pt>
                <c:pt idx="49">
                  <c:v>1657</c:v>
                </c:pt>
                <c:pt idx="50">
                  <c:v>1661</c:v>
                </c:pt>
                <c:pt idx="51">
                  <c:v>1666</c:v>
                </c:pt>
                <c:pt idx="52">
                  <c:v>1670</c:v>
                </c:pt>
                <c:pt idx="53">
                  <c:v>1674</c:v>
                </c:pt>
                <c:pt idx="54">
                  <c:v>1678</c:v>
                </c:pt>
                <c:pt idx="55">
                  <c:v>1682</c:v>
                </c:pt>
                <c:pt idx="56">
                  <c:v>1686</c:v>
                </c:pt>
                <c:pt idx="57">
                  <c:v>1690</c:v>
                </c:pt>
                <c:pt idx="58">
                  <c:v>1694</c:v>
                </c:pt>
                <c:pt idx="59">
                  <c:v>1698</c:v>
                </c:pt>
                <c:pt idx="60">
                  <c:v>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8-4477-9508-14F4A173F211}"/>
            </c:ext>
          </c:extLst>
        </c:ser>
        <c:ser>
          <c:idx val="1"/>
          <c:order val="1"/>
          <c:marker>
            <c:symbol val="none"/>
          </c:marker>
          <c:xVal>
            <c:numRef>
              <c:f>'ASTM E119'!$A$2:$A$62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'ASTM E119'!$D$2:$D$62</c:f>
              <c:numCache>
                <c:formatCode>General</c:formatCode>
                <c:ptCount val="61"/>
                <c:pt idx="0">
                  <c:v>28.529</c:v>
                </c:pt>
                <c:pt idx="1">
                  <c:v>276.34839900000003</c:v>
                </c:pt>
                <c:pt idx="2">
                  <c:v>486.33613600000001</c:v>
                </c:pt>
                <c:pt idx="3">
                  <c:v>663.22687099999996</c:v>
                </c:pt>
                <c:pt idx="4">
                  <c:v>811.30730399999993</c:v>
                </c:pt>
                <c:pt idx="5">
                  <c:v>934.43837500000006</c:v>
                </c:pt>
                <c:pt idx="6">
                  <c:v>1036.076744</c:v>
                </c:pt>
                <c:pt idx="7">
                  <c:v>1119.2955509999999</c:v>
                </c:pt>
                <c:pt idx="8">
                  <c:v>1186.8044560000001</c:v>
                </c:pt>
                <c:pt idx="9">
                  <c:v>1240.9689589999998</c:v>
                </c:pt>
                <c:pt idx="10">
                  <c:v>1283.8290000000002</c:v>
                </c:pt>
                <c:pt idx="11">
                  <c:v>1317.1168389999998</c:v>
                </c:pt>
                <c:pt idx="12">
                  <c:v>1342.2742159999998</c:v>
                </c:pt>
                <c:pt idx="13">
                  <c:v>1360.4687910000002</c:v>
                </c:pt>
                <c:pt idx="14">
                  <c:v>1372.609864</c:v>
                </c:pt>
                <c:pt idx="15">
                  <c:v>1379.3633750000004</c:v>
                </c:pt>
                <c:pt idx="16">
                  <c:v>1381.1661840000002</c:v>
                </c:pt>
                <c:pt idx="17">
                  <c:v>1378.2396310000004</c:v>
                </c:pt>
                <c:pt idx="18">
                  <c:v>1370.6023759999994</c:v>
                </c:pt>
                <c:pt idx="19">
                  <c:v>1358.0825190000005</c:v>
                </c:pt>
                <c:pt idx="20">
                  <c:v>1340.3290000000002</c:v>
                </c:pt>
                <c:pt idx="21">
                  <c:v>1316.8222789999995</c:v>
                </c:pt>
                <c:pt idx="22">
                  <c:v>1286.8842959999988</c:v>
                </c:pt>
                <c:pt idx="23">
                  <c:v>1249.6877109999991</c:v>
                </c:pt>
                <c:pt idx="24">
                  <c:v>1204.2644239999995</c:v>
                </c:pt>
                <c:pt idx="25">
                  <c:v>1149.513375</c:v>
                </c:pt>
                <c:pt idx="26">
                  <c:v>1084.2076240000019</c:v>
                </c:pt>
                <c:pt idx="27">
                  <c:v>1007.0007109999983</c:v>
                </c:pt>
                <c:pt idx="28">
                  <c:v>916.4322959999995</c:v>
                </c:pt>
                <c:pt idx="29">
                  <c:v>810.93307900000264</c:v>
                </c:pt>
                <c:pt idx="30">
                  <c:v>688.829000000002</c:v>
                </c:pt>
                <c:pt idx="31">
                  <c:v>548.34471900000199</c:v>
                </c:pt>
                <c:pt idx="32">
                  <c:v>387.60637600000109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B8-4477-9508-14F4A173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2720"/>
        <c:axId val="86062144"/>
      </c:scatterChart>
      <c:valAx>
        <c:axId val="860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62144"/>
        <c:crosses val="autoZero"/>
        <c:crossBetween val="midCat"/>
      </c:valAx>
      <c:valAx>
        <c:axId val="860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6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ASTM E118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'Ark1'!$A$4:$A$64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'Ark1'!$B$4:$B$64</c:f>
              <c:numCache>
                <c:formatCode>0</c:formatCode>
                <c:ptCount val="61"/>
                <c:pt idx="0">
                  <c:v>20</c:v>
                </c:pt>
                <c:pt idx="1">
                  <c:v>538</c:v>
                </c:pt>
                <c:pt idx="2">
                  <c:v>704</c:v>
                </c:pt>
                <c:pt idx="3">
                  <c:v>760</c:v>
                </c:pt>
                <c:pt idx="4">
                  <c:v>795</c:v>
                </c:pt>
                <c:pt idx="5">
                  <c:v>821</c:v>
                </c:pt>
                <c:pt idx="6">
                  <c:v>843</c:v>
                </c:pt>
                <c:pt idx="7">
                  <c:v>862</c:v>
                </c:pt>
                <c:pt idx="8">
                  <c:v>878</c:v>
                </c:pt>
                <c:pt idx="9">
                  <c:v>892</c:v>
                </c:pt>
                <c:pt idx="10">
                  <c:v>905</c:v>
                </c:pt>
                <c:pt idx="11">
                  <c:v>916</c:v>
                </c:pt>
                <c:pt idx="12">
                  <c:v>927</c:v>
                </c:pt>
                <c:pt idx="13">
                  <c:v>937</c:v>
                </c:pt>
                <c:pt idx="14">
                  <c:v>946</c:v>
                </c:pt>
                <c:pt idx="15">
                  <c:v>955</c:v>
                </c:pt>
                <c:pt idx="16">
                  <c:v>963</c:v>
                </c:pt>
                <c:pt idx="17">
                  <c:v>971</c:v>
                </c:pt>
                <c:pt idx="18">
                  <c:v>978</c:v>
                </c:pt>
                <c:pt idx="19">
                  <c:v>985</c:v>
                </c:pt>
                <c:pt idx="20">
                  <c:v>991</c:v>
                </c:pt>
                <c:pt idx="21">
                  <c:v>996</c:v>
                </c:pt>
                <c:pt idx="22">
                  <c:v>1001</c:v>
                </c:pt>
                <c:pt idx="23">
                  <c:v>1006</c:v>
                </c:pt>
                <c:pt idx="24">
                  <c:v>1010</c:v>
                </c:pt>
                <c:pt idx="25">
                  <c:v>1017</c:v>
                </c:pt>
                <c:pt idx="26">
                  <c:v>1024</c:v>
                </c:pt>
                <c:pt idx="27">
                  <c:v>1031</c:v>
                </c:pt>
                <c:pt idx="28">
                  <c:v>1038</c:v>
                </c:pt>
                <c:pt idx="29">
                  <c:v>1045</c:v>
                </c:pt>
                <c:pt idx="30">
                  <c:v>1052</c:v>
                </c:pt>
                <c:pt idx="31">
                  <c:v>1059</c:v>
                </c:pt>
                <c:pt idx="32">
                  <c:v>1066</c:v>
                </c:pt>
                <c:pt idx="33">
                  <c:v>1072</c:v>
                </c:pt>
                <c:pt idx="34">
                  <c:v>1079</c:v>
                </c:pt>
                <c:pt idx="35">
                  <c:v>1088</c:v>
                </c:pt>
                <c:pt idx="36">
                  <c:v>1093</c:v>
                </c:pt>
                <c:pt idx="37">
                  <c:v>1100</c:v>
                </c:pt>
                <c:pt idx="38">
                  <c:v>1107</c:v>
                </c:pt>
                <c:pt idx="39">
                  <c:v>1114</c:v>
                </c:pt>
                <c:pt idx="40">
                  <c:v>1121</c:v>
                </c:pt>
                <c:pt idx="41">
                  <c:v>1128</c:v>
                </c:pt>
                <c:pt idx="42">
                  <c:v>1135</c:v>
                </c:pt>
                <c:pt idx="43">
                  <c:v>1142</c:v>
                </c:pt>
                <c:pt idx="44">
                  <c:v>1149</c:v>
                </c:pt>
                <c:pt idx="45">
                  <c:v>1159</c:v>
                </c:pt>
                <c:pt idx="46">
                  <c:v>1163</c:v>
                </c:pt>
                <c:pt idx="47">
                  <c:v>1170</c:v>
                </c:pt>
                <c:pt idx="48">
                  <c:v>1177</c:v>
                </c:pt>
                <c:pt idx="49">
                  <c:v>1184</c:v>
                </c:pt>
                <c:pt idx="50">
                  <c:v>1191</c:v>
                </c:pt>
                <c:pt idx="51">
                  <c:v>1198</c:v>
                </c:pt>
                <c:pt idx="52">
                  <c:v>1204</c:v>
                </c:pt>
                <c:pt idx="53">
                  <c:v>1211</c:v>
                </c:pt>
                <c:pt idx="54">
                  <c:v>1218</c:v>
                </c:pt>
                <c:pt idx="55">
                  <c:v>1225</c:v>
                </c:pt>
                <c:pt idx="56">
                  <c:v>1232</c:v>
                </c:pt>
                <c:pt idx="57">
                  <c:v>1239</c:v>
                </c:pt>
                <c:pt idx="58">
                  <c:v>1246</c:v>
                </c:pt>
                <c:pt idx="59">
                  <c:v>1253</c:v>
                </c:pt>
                <c:pt idx="60">
                  <c:v>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F-4B09-B31C-2A2BE8F6B020}"/>
            </c:ext>
          </c:extLst>
        </c:ser>
        <c:ser>
          <c:idx val="1"/>
          <c:order val="1"/>
          <c:tx>
            <c:v>ASTM E118 App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'Ark1'!$A$4:$A$64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'Ark1'!$C$4:$C$64</c:f>
              <c:numCache>
                <c:formatCode>0</c:formatCode>
                <c:ptCount val="61"/>
                <c:pt idx="0">
                  <c:v>20</c:v>
                </c:pt>
                <c:pt idx="1">
                  <c:v>589.01415869439359</c:v>
                </c:pt>
                <c:pt idx="2">
                  <c:v>670.14983519506814</c:v>
                </c:pt>
                <c:pt idx="3">
                  <c:v>722.87348505926275</c:v>
                </c:pt>
                <c:pt idx="4">
                  <c:v>762.85464033803669</c:v>
                </c:pt>
                <c:pt idx="5">
                  <c:v>795.42604061990335</c:v>
                </c:pt>
                <c:pt idx="6">
                  <c:v>823.09615058224631</c:v>
                </c:pt>
                <c:pt idx="7">
                  <c:v>847.25981181225416</c:v>
                </c:pt>
                <c:pt idx="8">
                  <c:v>868.77821511126649</c:v>
                </c:pt>
                <c:pt idx="9">
                  <c:v>888.22292284063906</c:v>
                </c:pt>
                <c:pt idx="10">
                  <c:v>905.99396836056553</c:v>
                </c:pt>
                <c:pt idx="11">
                  <c:v>922.38298346851946</c:v>
                </c:pt>
                <c:pt idx="12">
                  <c:v>937.60955675492846</c:v>
                </c:pt>
                <c:pt idx="13">
                  <c:v>951.8434319525328</c:v>
                </c:pt>
                <c:pt idx="14">
                  <c:v>965.21871221504182</c:v>
                </c:pt>
                <c:pt idx="15">
                  <c:v>977.84330714508656</c:v>
                </c:pt>
                <c:pt idx="16">
                  <c:v>989.80542265932024</c:v>
                </c:pt>
                <c:pt idx="17">
                  <c:v>1001.1781439282116</c:v>
                </c:pt>
                <c:pt idx="18">
                  <c:v>1012.0227494736041</c:v>
                </c:pt>
                <c:pt idx="19">
                  <c:v>1022.3911577975643</c:v>
                </c:pt>
                <c:pt idx="20">
                  <c:v>1032.3277667380858</c:v>
                </c:pt>
                <c:pt idx="21">
                  <c:v>1041.8708587359408</c:v>
                </c:pt>
                <c:pt idx="22">
                  <c:v>1051.0536900013917</c:v>
                </c:pt>
                <c:pt idx="23">
                  <c:v>1059.9053456508277</c:v>
                </c:pt>
                <c:pt idx="24">
                  <c:v>1068.4514189708414</c:v>
                </c:pt>
                <c:pt idx="25">
                  <c:v>1076.7145567187879</c:v>
                </c:pt>
                <c:pt idx="26">
                  <c:v>1084.7149011223985</c:v>
                </c:pt>
                <c:pt idx="27">
                  <c:v>1092.4704513250845</c:v>
                </c:pt>
                <c:pt idx="28">
                  <c:v>1099.9973613661134</c:v>
                </c:pt>
                <c:pt idx="29">
                  <c:v>1107.3101876844701</c:v>
                </c:pt>
                <c:pt idx="30">
                  <c:v>1114.4220961249218</c:v>
                </c:pt>
                <c:pt idx="31">
                  <c:v>1121.3450361884027</c:v>
                </c:pt>
                <c:pt idx="32">
                  <c:v>1128.0898885890115</c:v>
                </c:pt>
                <c:pt idx="33">
                  <c:v>1134.6665909052406</c:v>
                </c:pt>
                <c:pt idx="34">
                  <c:v>1141.0842451365786</c:v>
                </c:pt>
                <c:pt idx="35">
                  <c:v>1147.3512102219381</c:v>
                </c:pt>
                <c:pt idx="36">
                  <c:v>1153.4751819882561</c:v>
                </c:pt>
                <c:pt idx="37">
                  <c:v>1159.463262535701</c:v>
                </c:pt>
                <c:pt idx="38">
                  <c:v>1165.3220207005388</c:v>
                </c:pt>
                <c:pt idx="39">
                  <c:v>1171.057544945611</c:v>
                </c:pt>
                <c:pt idx="40">
                  <c:v>1176.6754897950534</c:v>
                </c:pt>
                <c:pt idx="41">
                  <c:v>1182.181116741622</c:v>
                </c:pt>
                <c:pt idx="42">
                  <c:v>1187.5793304022766</c:v>
                </c:pt>
                <c:pt idx="43">
                  <c:v>1192.8747105730956</c:v>
                </c:pt>
                <c:pt idx="44">
                  <c:v>1198.0715407324301</c:v>
                </c:pt>
                <c:pt idx="45">
                  <c:v>1203.1738334570025</c:v>
                </c:pt>
                <c:pt idx="46">
                  <c:v>1208.1853531459717</c:v>
                </c:pt>
                <c:pt idx="47">
                  <c:v>1213.1096363899896</c:v>
                </c:pt>
                <c:pt idx="48">
                  <c:v>1217.9500102738725</c:v>
                </c:pt>
                <c:pt idx="49">
                  <c:v>1222.7096088608962</c:v>
                </c:pt>
                <c:pt idx="50">
                  <c:v>1227.3913880725349</c:v>
                </c:pt>
                <c:pt idx="51">
                  <c:v>1231.9981391485819</c:v>
                </c:pt>
                <c:pt idx="52">
                  <c:v>1236.5325008480866</c:v>
                </c:pt>
                <c:pt idx="53">
                  <c:v>1240.996970530688</c:v>
                </c:pt>
                <c:pt idx="54">
                  <c:v>1245.3939142401416</c:v>
                </c:pt>
                <c:pt idx="55">
                  <c:v>1249.7255758965775</c:v>
                </c:pt>
                <c:pt idx="56">
                  <c:v>1253.9940856909393</c:v>
                </c:pt>
                <c:pt idx="57">
                  <c:v>1258.2014677637676</c:v>
                </c:pt>
                <c:pt idx="58">
                  <c:v>1262.3496472407587</c:v>
                </c:pt>
                <c:pt idx="59">
                  <c:v>1266.4404566890601</c:v>
                </c:pt>
                <c:pt idx="60">
                  <c:v>1270.4756420509605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F-4B09-B31C-2A2BE8F6B020}"/>
            </c:ext>
          </c:extLst>
        </c:ser>
        <c:ser>
          <c:idx val="2"/>
          <c:order val="2"/>
          <c:tx>
            <c:v>ASTM E118 App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'Ark1'!$A$4:$A$64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'Ark1'!$E$4:$E$64</c:f>
              <c:numCache>
                <c:formatCode>0</c:formatCode>
                <c:ptCount val="61"/>
                <c:pt idx="0">
                  <c:v>20</c:v>
                </c:pt>
                <c:pt idx="1">
                  <c:v>568.45776150491088</c:v>
                </c:pt>
                <c:pt idx="2">
                  <c:v>680.30696562831417</c:v>
                </c:pt>
                <c:pt idx="3">
                  <c:v>742.77754080286627</c:v>
                </c:pt>
                <c:pt idx="4">
                  <c:v>784.5619595631938</c:v>
                </c:pt>
                <c:pt idx="5">
                  <c:v>815.27925618817289</c:v>
                </c:pt>
                <c:pt idx="6">
                  <c:v>839.2730403953417</c:v>
                </c:pt>
                <c:pt idx="7">
                  <c:v>858.83928892386916</c:v>
                </c:pt>
                <c:pt idx="8">
                  <c:v>875.31973715994377</c:v>
                </c:pt>
                <c:pt idx="9">
                  <c:v>889.55576682522633</c:v>
                </c:pt>
                <c:pt idx="10">
                  <c:v>902.10356981381142</c:v>
                </c:pt>
                <c:pt idx="11">
                  <c:v>913.34628186701548</c:v>
                </c:pt>
                <c:pt idx="12">
                  <c:v>923.55675522463571</c:v>
                </c:pt>
                <c:pt idx="13">
                  <c:v>932.93472970226935</c:v>
                </c:pt>
                <c:pt idx="14">
                  <c:v>941.62986699151782</c:v>
                </c:pt>
                <c:pt idx="15">
                  <c:v>949.75657163415281</c:v>
                </c:pt>
                <c:pt idx="16">
                  <c:v>957.40383442715768</c:v>
                </c:pt>
                <c:pt idx="17">
                  <c:v>964.64194975003556</c:v>
                </c:pt>
                <c:pt idx="18">
                  <c:v>971.5272086851221</c:v>
                </c:pt>
                <c:pt idx="19">
                  <c:v>978.10524619274747</c:v>
                </c:pt>
                <c:pt idx="20">
                  <c:v>984.41347227883477</c:v>
                </c:pt>
                <c:pt idx="21">
                  <c:v>990.48286679615012</c:v>
                </c:pt>
                <c:pt idx="22">
                  <c:v>996.33932396225623</c:v>
                </c:pt>
                <c:pt idx="23">
                  <c:v>1002.0046729681658</c:v>
                </c:pt>
                <c:pt idx="24">
                  <c:v>1007.4974620869008</c:v>
                </c:pt>
                <c:pt idx="25">
                  <c:v>1012.8335677490281</c:v>
                </c:pt>
                <c:pt idx="26">
                  <c:v>1018.026672464442</c:v>
                </c:pt>
                <c:pt idx="27">
                  <c:v>1023.0886433475712</c:v>
                </c:pt>
                <c:pt idx="28">
                  <c:v>1028.0298345214453</c:v>
                </c:pt>
                <c:pt idx="29">
                  <c:v>1032.8593306588039</c:v>
                </c:pt>
                <c:pt idx="30">
                  <c:v>1037.5851445948688</c:v>
                </c:pt>
                <c:pt idx="31">
                  <c:v>1042.2143788030012</c:v>
                </c:pt>
                <c:pt idx="32">
                  <c:v>1046.7533582139718</c:v>
                </c:pt>
                <c:pt idx="33">
                  <c:v>1051.2077401439637</c:v>
                </c:pt>
                <c:pt idx="34">
                  <c:v>1055.5826058103676</c:v>
                </c:pt>
                <c:pt idx="35">
                  <c:v>1059.8825369417982</c:v>
                </c:pt>
                <c:pt idx="36">
                  <c:v>1064.1116802470176</c:v>
                </c:pt>
                <c:pt idx="37">
                  <c:v>1068.2738019373305</c:v>
                </c:pt>
                <c:pt idx="38">
                  <c:v>1072.3723340555894</c:v>
                </c:pt>
                <c:pt idx="39">
                  <c:v>1076.4104140207637</c:v>
                </c:pt>
                <c:pt idx="40">
                  <c:v>1080.3909185268872</c:v>
                </c:pt>
                <c:pt idx="41">
                  <c:v>1084.3164927218647</c:v>
                </c:pt>
                <c:pt idx="42">
                  <c:v>1088.1895754221366</c:v>
                </c:pt>
                <c:pt idx="43">
                  <c:v>1092.0124209837827</c:v>
                </c:pt>
                <c:pt idx="44">
                  <c:v>1095.7871183419043</c:v>
                </c:pt>
                <c:pt idx="45">
                  <c:v>1099.5156076423054</c:v>
                </c:pt>
                <c:pt idx="46">
                  <c:v>1103.1996948182673</c:v>
                </c:pt>
                <c:pt idx="47">
                  <c:v>1106.8410644071548</c:v>
                </c:pt>
                <c:pt idx="48">
                  <c:v>1110.4412908540555</c:v>
                </c:pt>
                <c:pt idx="49">
                  <c:v>1114.0018485105736</c:v>
                </c:pt>
                <c:pt idx="50">
                  <c:v>1117.5241205046379</c:v>
                </c:pt>
                <c:pt idx="51">
                  <c:v>1121.009406630438</c:v>
                </c:pt>
                <c:pt idx="52">
                  <c:v>1124.4589303853531</c:v>
                </c:pt>
                <c:pt idx="53">
                  <c:v>1127.873845262166</c:v>
                </c:pt>
                <c:pt idx="54">
                  <c:v>1131.2552403892748</c:v>
                </c:pt>
                <c:pt idx="55">
                  <c:v>1134.604145598543</c:v>
                </c:pt>
                <c:pt idx="56">
                  <c:v>1137.9215359893683</c:v>
                </c:pt>
                <c:pt idx="57">
                  <c:v>1141.208336048222</c:v>
                </c:pt>
                <c:pt idx="58">
                  <c:v>1144.4654233749766</c:v>
                </c:pt>
                <c:pt idx="59">
                  <c:v>1147.6936320605819</c:v>
                </c:pt>
                <c:pt idx="60">
                  <c:v>1150.8937557548977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F-4B09-B31C-2A2BE8F6B020}"/>
            </c:ext>
          </c:extLst>
        </c:ser>
        <c:ser>
          <c:idx val="3"/>
          <c:order val="3"/>
          <c:tx>
            <c:v>ISO 834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'Ark1'!$A$4:$A$64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'Ark1'!$G$4:$G$64</c:f>
              <c:numCache>
                <c:formatCode>0</c:formatCode>
                <c:ptCount val="61"/>
                <c:pt idx="0">
                  <c:v>20</c:v>
                </c:pt>
                <c:pt idx="1">
                  <c:v>576.4104305683087</c:v>
                </c:pt>
                <c:pt idx="2">
                  <c:v>678.42733151313416</c:v>
                </c:pt>
                <c:pt idx="3">
                  <c:v>738.56095275917539</c:v>
                </c:pt>
                <c:pt idx="4">
                  <c:v>781.3549272309881</c:v>
                </c:pt>
                <c:pt idx="5">
                  <c:v>814.60263981006869</c:v>
                </c:pt>
                <c:pt idx="6">
                  <c:v>841.79587968832959</c:v>
                </c:pt>
                <c:pt idx="7">
                  <c:v>864.80368036725258</c:v>
                </c:pt>
                <c:pt idx="8">
                  <c:v>884.7442361796808</c:v>
                </c:pt>
                <c:pt idx="9">
                  <c:v>902.33998465745196</c:v>
                </c:pt>
                <c:pt idx="10">
                  <c:v>918.08480855396283</c:v>
                </c:pt>
                <c:pt idx="11">
                  <c:v>932.33131336640429</c:v>
                </c:pt>
                <c:pt idx="12">
                  <c:v>945.340051348972</c:v>
                </c:pt>
                <c:pt idx="13">
                  <c:v>957.30901453833599</c:v>
                </c:pt>
                <c:pt idx="14">
                  <c:v>968.39218713337573</c:v>
                </c:pt>
                <c:pt idx="15">
                  <c:v>978.71169284094515</c:v>
                </c:pt>
                <c:pt idx="16">
                  <c:v>988.36602018399196</c:v>
                </c:pt>
                <c:pt idx="17">
                  <c:v>997.43575360991088</c:v>
                </c:pt>
                <c:pt idx="18">
                  <c:v>1005.987666328203</c:v>
                </c:pt>
                <c:pt idx="19">
                  <c:v>1014.0777065858476</c:v>
                </c:pt>
                <c:pt idx="20">
                  <c:v>1021.753218049062</c:v>
                </c:pt>
                <c:pt idx="21">
                  <c:v>1029.0546185502797</c:v>
                </c:pt>
                <c:pt idx="22">
                  <c:v>1036.0166884021564</c:v>
                </c:pt>
                <c:pt idx="23">
                  <c:v>1042.6695724179131</c:v>
                </c:pt>
                <c:pt idx="24">
                  <c:v>1049.039568745648</c:v>
                </c:pt>
                <c:pt idx="25">
                  <c:v>1055.149756730365</c:v>
                </c:pt>
                <c:pt idx="26">
                  <c:v>1061.0205016811349</c:v>
                </c:pt>
                <c:pt idx="27">
                  <c:v>1066.6698644138919</c:v>
                </c:pt>
                <c:pt idx="28">
                  <c:v>1072.1139363452658</c:v>
                </c:pt>
                <c:pt idx="29">
                  <c:v>1077.367115809808</c:v>
                </c:pt>
                <c:pt idx="30">
                  <c:v>1082.4423375540025</c:v>
                </c:pt>
                <c:pt idx="31">
                  <c:v>1087.3512646170618</c:v>
                </c:pt>
                <c:pt idx="32">
                  <c:v>1092.1044497619168</c:v>
                </c:pt>
                <c:pt idx="33">
                  <c:v>1096.7114720770119</c:v>
                </c:pt>
                <c:pt idx="34">
                  <c:v>1101.1810531951505</c:v>
                </c:pt>
                <c:pt idx="35">
                  <c:v>1105.5211566735923</c:v>
                </c:pt>
                <c:pt idx="36">
                  <c:v>1109.7390733808263</c:v>
                </c:pt>
                <c:pt idx="37">
                  <c:v>1113.8414951898169</c:v>
                </c:pt>
                <c:pt idx="38">
                  <c:v>1117.8345788482843</c:v>
                </c:pt>
                <c:pt idx="39">
                  <c:v>1121.7240015565342</c:v>
                </c:pt>
                <c:pt idx="40">
                  <c:v>1125.5150095121585</c:v>
                </c:pt>
                <c:pt idx="41">
                  <c:v>1129.212460463317</c:v>
                </c:pt>
                <c:pt idx="42">
                  <c:v>1132.8208611366174</c:v>
                </c:pt>
                <c:pt idx="43">
                  <c:v>1136.3444002630083</c:v>
                </c:pt>
                <c:pt idx="44">
                  <c:v>1139.7869778087106</c:v>
                </c:pt>
                <c:pt idx="45">
                  <c:v>1143.1522309227389</c:v>
                </c:pt>
                <c:pt idx="46">
                  <c:v>1146.4435570338851</c:v>
                </c:pt>
                <c:pt idx="47">
                  <c:v>1149.6641344648808</c:v>
                </c:pt>
                <c:pt idx="48">
                  <c:v>1152.8169408772842</c:v>
                </c:pt>
                <c:pt idx="49">
                  <c:v>1155.9047698153856</c:v>
                </c:pt>
                <c:pt idx="50">
                  <c:v>1158.930245579493</c:v>
                </c:pt>
                <c:pt idx="51">
                  <c:v>1161.8958366270442</c:v>
                </c:pt>
                <c:pt idx="52">
                  <c:v>1164.8038676730114</c:v>
                </c:pt>
                <c:pt idx="53">
                  <c:v>1167.6565306382138</c:v>
                </c:pt>
                <c:pt idx="54">
                  <c:v>1170.4558945747183</c:v>
                </c:pt>
                <c:pt idx="55">
                  <c:v>1173.2039146809052</c:v>
                </c:pt>
                <c:pt idx="56">
                  <c:v>1175.9024405045961</c:v>
                </c:pt>
                <c:pt idx="57">
                  <c:v>1178.5532234204438</c:v>
                </c:pt>
                <c:pt idx="58">
                  <c:v>1181.1579234572916</c:v>
                </c:pt>
                <c:pt idx="59">
                  <c:v>1183.7181155421608</c:v>
                </c:pt>
                <c:pt idx="60">
                  <c:v>1186.2352952196743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8F-4B09-B31C-2A2BE8F6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85071"/>
        <c:axId val="604152271"/>
      </c:scatterChart>
      <c:valAx>
        <c:axId val="596085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4152271"/>
        <c:crosses val="autoZero"/>
        <c:crossBetween val="midCat"/>
      </c:valAx>
      <c:valAx>
        <c:axId val="6041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9608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4</xdr:row>
      <xdr:rowOff>160020</xdr:rowOff>
    </xdr:from>
    <xdr:to>
      <xdr:col>21</xdr:col>
      <xdr:colOff>206230</xdr:colOff>
      <xdr:row>18</xdr:row>
      <xdr:rowOff>99277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891540"/>
          <a:ext cx="5654530" cy="2499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29</xdr:row>
      <xdr:rowOff>41910</xdr:rowOff>
    </xdr:from>
    <xdr:to>
      <xdr:col>19</xdr:col>
      <xdr:colOff>198120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15</xdr:row>
      <xdr:rowOff>76199</xdr:rowOff>
    </xdr:from>
    <xdr:to>
      <xdr:col>23</xdr:col>
      <xdr:colOff>133350</xdr:colOff>
      <xdr:row>40</xdr:row>
      <xdr:rowOff>142874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AB50D1B-B4CA-4EC0-9823-7475DCFDC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workbookViewId="0">
      <selection activeCell="C3" sqref="C3"/>
    </sheetView>
  </sheetViews>
  <sheetFormatPr defaultRowHeight="15" x14ac:dyDescent="0.25"/>
  <cols>
    <col min="1" max="1" width="9.42578125" customWidth="1"/>
    <col min="2" max="2" width="19.7109375" customWidth="1"/>
    <col min="3" max="3" width="11.7109375" customWidth="1"/>
  </cols>
  <sheetData>
    <row r="2" spans="1:4" ht="30" x14ac:dyDescent="0.25">
      <c r="A2" s="5" t="s">
        <v>3</v>
      </c>
      <c r="B2" s="5" t="s">
        <v>4</v>
      </c>
      <c r="C2" s="5" t="s">
        <v>5</v>
      </c>
    </row>
    <row r="3" spans="1:4" x14ac:dyDescent="0.25">
      <c r="A3">
        <v>0</v>
      </c>
      <c r="B3" s="1">
        <f>20+345*LOG(8*A3+1)</f>
        <v>20</v>
      </c>
      <c r="C3" s="1">
        <f>68+750*(1-EXP(-3.79553*SQRT(A3)))+170.41*SQRT(A3)</f>
        <v>68</v>
      </c>
      <c r="D3" s="1">
        <f>(C3-32)*5/9</f>
        <v>20</v>
      </c>
    </row>
    <row r="4" spans="1:4" x14ac:dyDescent="0.25">
      <c r="A4">
        <v>10</v>
      </c>
      <c r="B4" s="1">
        <f t="shared" ref="B4:B39" si="0">20+345*LOG(8*A4+1)</f>
        <v>678.42733151313416</v>
      </c>
      <c r="C4" s="1">
        <f t="shared" ref="C4:C39" si="1">68+750*(1-EXP(-3.79553*SQRT(A4)))+170.41*SQRT(A4)</f>
        <v>1356.8791395067178</v>
      </c>
      <c r="D4" s="1">
        <f t="shared" ref="D4:D39" si="2">(C4-32)*5/9</f>
        <v>736.04396639262109</v>
      </c>
    </row>
    <row r="5" spans="1:4" x14ac:dyDescent="0.25">
      <c r="A5">
        <v>20</v>
      </c>
      <c r="B5" s="1">
        <f t="shared" si="0"/>
        <v>781.3549272309881</v>
      </c>
      <c r="C5" s="1">
        <f t="shared" si="1"/>
        <v>1580.0966562280921</v>
      </c>
      <c r="D5" s="1">
        <f t="shared" si="2"/>
        <v>860.05369790449561</v>
      </c>
    </row>
    <row r="6" spans="1:4" x14ac:dyDescent="0.25">
      <c r="A6">
        <v>30</v>
      </c>
      <c r="B6" s="1">
        <f t="shared" si="0"/>
        <v>841.79587968832959</v>
      </c>
      <c r="C6" s="1">
        <f t="shared" si="1"/>
        <v>1751.3740095422504</v>
      </c>
      <c r="D6" s="1">
        <f t="shared" si="2"/>
        <v>955.2077830790281</v>
      </c>
    </row>
    <row r="7" spans="1:4" x14ac:dyDescent="0.25">
      <c r="A7">
        <v>40</v>
      </c>
      <c r="B7" s="1">
        <f t="shared" si="0"/>
        <v>884.7442361796808</v>
      </c>
      <c r="C7" s="1">
        <f t="shared" si="1"/>
        <v>1895.7674721104158</v>
      </c>
      <c r="D7" s="1">
        <f t="shared" si="2"/>
        <v>1035.4263733946755</v>
      </c>
    </row>
    <row r="8" spans="1:4" x14ac:dyDescent="0.25">
      <c r="A8">
        <v>50</v>
      </c>
      <c r="B8" s="1">
        <f t="shared" si="0"/>
        <v>918.08480855396283</v>
      </c>
      <c r="C8" s="1">
        <f t="shared" si="1"/>
        <v>2022.9806658183388</v>
      </c>
      <c r="D8" s="1">
        <f t="shared" si="2"/>
        <v>1106.1003698990771</v>
      </c>
    </row>
    <row r="9" spans="1:4" x14ac:dyDescent="0.25">
      <c r="A9">
        <v>60</v>
      </c>
      <c r="B9" s="1">
        <f t="shared" si="0"/>
        <v>945.340051348972</v>
      </c>
      <c r="C9" s="1">
        <f t="shared" si="1"/>
        <v>2137.9901840542839</v>
      </c>
      <c r="D9" s="1">
        <f t="shared" si="2"/>
        <v>1169.9945466968245</v>
      </c>
    </row>
    <row r="10" spans="1:4" x14ac:dyDescent="0.25">
      <c r="A10">
        <v>70</v>
      </c>
      <c r="B10" s="1">
        <f t="shared" si="0"/>
        <v>968.39218713337573</v>
      </c>
      <c r="C10" s="1">
        <f t="shared" si="1"/>
        <v>2243.7523512167058</v>
      </c>
      <c r="D10" s="1">
        <f t="shared" si="2"/>
        <v>1228.7513062315033</v>
      </c>
    </row>
    <row r="11" spans="1:4" x14ac:dyDescent="0.25">
      <c r="A11">
        <v>80</v>
      </c>
      <c r="B11" s="1">
        <f t="shared" si="0"/>
        <v>988.36602018399196</v>
      </c>
      <c r="C11" s="1">
        <f t="shared" si="1"/>
        <v>2342.193376182955</v>
      </c>
      <c r="D11" s="1">
        <f t="shared" si="2"/>
        <v>1283.440764546086</v>
      </c>
    </row>
    <row r="12" spans="1:4" x14ac:dyDescent="0.25">
      <c r="A12">
        <v>90</v>
      </c>
      <c r="B12" s="1">
        <f t="shared" si="0"/>
        <v>1005.987666328203</v>
      </c>
      <c r="C12" s="1">
        <f t="shared" si="1"/>
        <v>2434.6512082078802</v>
      </c>
      <c r="D12" s="1">
        <f t="shared" si="2"/>
        <v>1334.8062267821558</v>
      </c>
    </row>
    <row r="13" spans="1:4" x14ac:dyDescent="0.25">
      <c r="A13">
        <v>100</v>
      </c>
      <c r="B13" s="1">
        <f t="shared" si="0"/>
        <v>1021.753218049062</v>
      </c>
      <c r="C13" s="1">
        <f t="shared" si="1"/>
        <v>2522.1</v>
      </c>
      <c r="D13" s="1">
        <f t="shared" si="2"/>
        <v>1383.3888888888889</v>
      </c>
    </row>
    <row r="14" spans="1:4" x14ac:dyDescent="0.25">
      <c r="A14">
        <v>110</v>
      </c>
      <c r="B14" s="1">
        <f t="shared" si="0"/>
        <v>1036.0166884021564</v>
      </c>
      <c r="C14" s="1">
        <f t="shared" si="1"/>
        <v>2605.2751581667553</v>
      </c>
      <c r="D14" s="1">
        <f t="shared" si="2"/>
        <v>1429.5973100926417</v>
      </c>
    </row>
    <row r="15" spans="1:4" x14ac:dyDescent="0.25">
      <c r="A15">
        <v>120</v>
      </c>
      <c r="B15" s="1">
        <f t="shared" si="0"/>
        <v>1049.039568745648</v>
      </c>
      <c r="C15" s="1">
        <f t="shared" si="1"/>
        <v>2684.7480204891071</v>
      </c>
      <c r="D15" s="1">
        <f t="shared" si="2"/>
        <v>1473.7489002717261</v>
      </c>
    </row>
    <row r="16" spans="1:4" x14ac:dyDescent="0.25">
      <c r="A16">
        <v>130</v>
      </c>
      <c r="B16" s="1">
        <f t="shared" si="0"/>
        <v>1061.0205016811349</v>
      </c>
      <c r="C16" s="1">
        <f t="shared" si="1"/>
        <v>2760.972941911441</v>
      </c>
      <c r="D16" s="1">
        <f t="shared" si="2"/>
        <v>1516.0960788396894</v>
      </c>
    </row>
    <row r="17" spans="1:4" x14ac:dyDescent="0.25">
      <c r="A17">
        <v>140</v>
      </c>
      <c r="B17" s="1">
        <f t="shared" si="0"/>
        <v>1072.1139363452658</v>
      </c>
      <c r="C17" s="1">
        <f t="shared" si="1"/>
        <v>2834.318311676011</v>
      </c>
      <c r="D17" s="1">
        <f t="shared" si="2"/>
        <v>1556.8435064866728</v>
      </c>
    </row>
    <row r="18" spans="1:4" x14ac:dyDescent="0.25">
      <c r="A18">
        <v>150</v>
      </c>
      <c r="B18" s="1">
        <f t="shared" si="0"/>
        <v>1082.4423375540025</v>
      </c>
      <c r="C18" s="1">
        <f t="shared" si="1"/>
        <v>2905.0877353384067</v>
      </c>
      <c r="D18" s="1">
        <f t="shared" si="2"/>
        <v>1596.1598529657813</v>
      </c>
    </row>
    <row r="19" spans="1:4" x14ac:dyDescent="0.25">
      <c r="A19">
        <v>160</v>
      </c>
      <c r="B19" s="1">
        <f t="shared" si="0"/>
        <v>1092.1044497619168</v>
      </c>
      <c r="C19" s="1">
        <f t="shared" si="1"/>
        <v>2973.534944277174</v>
      </c>
      <c r="D19" s="1">
        <f t="shared" si="2"/>
        <v>1634.1860801539854</v>
      </c>
    </row>
    <row r="20" spans="1:4" x14ac:dyDescent="0.25">
      <c r="A20">
        <v>170</v>
      </c>
      <c r="B20" s="1">
        <f t="shared" si="0"/>
        <v>1101.1810531951505</v>
      </c>
      <c r="C20" s="1">
        <f t="shared" si="1"/>
        <v>3039.8745637411666</v>
      </c>
      <c r="D20" s="1">
        <f t="shared" si="2"/>
        <v>1671.041424300648</v>
      </c>
    </row>
    <row r="21" spans="1:4" x14ac:dyDescent="0.25">
      <c r="A21">
        <v>180</v>
      </c>
      <c r="B21" s="1">
        <f t="shared" si="0"/>
        <v>1109.7390733808263</v>
      </c>
      <c r="C21" s="1">
        <f t="shared" si="1"/>
        <v>3104.2900642744348</v>
      </c>
      <c r="D21" s="1">
        <f t="shared" si="2"/>
        <v>1706.8278134857972</v>
      </c>
    </row>
    <row r="22" spans="1:4" x14ac:dyDescent="0.25">
      <c r="A22">
        <v>190</v>
      </c>
      <c r="B22" s="1">
        <f t="shared" si="0"/>
        <v>1117.8345788482843</v>
      </c>
      <c r="C22" s="1">
        <f t="shared" si="1"/>
        <v>3166.9397478436945</v>
      </c>
      <c r="D22" s="1">
        <f t="shared" si="2"/>
        <v>1741.6331932464971</v>
      </c>
    </row>
    <row r="23" spans="1:4" x14ac:dyDescent="0.25">
      <c r="A23">
        <v>200</v>
      </c>
      <c r="B23" s="1">
        <f t="shared" si="0"/>
        <v>1125.5150095121585</v>
      </c>
      <c r="C23" s="1">
        <f t="shared" si="1"/>
        <v>3227.9613316399914</v>
      </c>
      <c r="D23" s="1">
        <f t="shared" si="2"/>
        <v>1775.5340731333285</v>
      </c>
    </row>
    <row r="24" spans="1:4" x14ac:dyDescent="0.25">
      <c r="A24">
        <v>210</v>
      </c>
      <c r="B24" s="1">
        <f t="shared" si="0"/>
        <v>1132.8208611366174</v>
      </c>
      <c r="C24" s="1">
        <f t="shared" si="1"/>
        <v>3287.4755113181423</v>
      </c>
      <c r="D24" s="1">
        <f t="shared" si="2"/>
        <v>1808.5975062878567</v>
      </c>
    </row>
    <row r="25" spans="1:4" x14ac:dyDescent="0.25">
      <c r="A25">
        <v>220</v>
      </c>
      <c r="B25" s="1">
        <f t="shared" si="0"/>
        <v>1139.7869778087106</v>
      </c>
      <c r="C25" s="1">
        <f t="shared" si="1"/>
        <v>3345.5887683719438</v>
      </c>
      <c r="D25" s="1">
        <f t="shared" si="2"/>
        <v>1840.8826490955244</v>
      </c>
    </row>
    <row r="26" spans="1:4" x14ac:dyDescent="0.25">
      <c r="A26">
        <v>230</v>
      </c>
      <c r="B26" s="1">
        <f t="shared" si="0"/>
        <v>1146.4435570338851</v>
      </c>
      <c r="C26" s="1">
        <f t="shared" si="1"/>
        <v>3402.3956088416494</v>
      </c>
      <c r="D26" s="1">
        <f t="shared" si="2"/>
        <v>1872.4420049120276</v>
      </c>
    </row>
    <row r="27" spans="1:4" x14ac:dyDescent="0.25">
      <c r="A27">
        <v>240</v>
      </c>
      <c r="B27" s="1">
        <f t="shared" si="0"/>
        <v>1152.8169408772842</v>
      </c>
      <c r="C27" s="1">
        <f t="shared" si="1"/>
        <v>3457.9803681088238</v>
      </c>
      <c r="D27" s="1">
        <f t="shared" si="2"/>
        <v>1903.3224267271244</v>
      </c>
    </row>
    <row r="28" spans="1:4" x14ac:dyDescent="0.25">
      <c r="A28">
        <v>250</v>
      </c>
      <c r="B28" s="1">
        <f t="shared" si="0"/>
        <v>1158.930245579493</v>
      </c>
      <c r="C28" s="1">
        <f t="shared" si="1"/>
        <v>3512.4186803464677</v>
      </c>
      <c r="D28" s="1">
        <f t="shared" si="2"/>
        <v>1933.5659335258154</v>
      </c>
    </row>
    <row r="29" spans="1:4" x14ac:dyDescent="0.25">
      <c r="A29">
        <v>260</v>
      </c>
      <c r="B29" s="1">
        <f t="shared" si="0"/>
        <v>1164.8038676730114</v>
      </c>
      <c r="C29" s="1">
        <f t="shared" si="1"/>
        <v>3565.7786857751116</v>
      </c>
      <c r="D29" s="1">
        <f t="shared" si="2"/>
        <v>1963.2103809861733</v>
      </c>
    </row>
    <row r="30" spans="1:4" x14ac:dyDescent="0.25">
      <c r="A30">
        <v>270</v>
      </c>
      <c r="B30" s="1">
        <f t="shared" si="0"/>
        <v>1170.4558945747183</v>
      </c>
      <c r="C30" s="1">
        <f t="shared" si="1"/>
        <v>3618.1220307336607</v>
      </c>
      <c r="D30" s="1">
        <f t="shared" si="2"/>
        <v>1992.2900170742562</v>
      </c>
    </row>
    <row r="31" spans="1:4" x14ac:dyDescent="0.25">
      <c r="A31">
        <v>280</v>
      </c>
      <c r="B31" s="1">
        <f t="shared" si="0"/>
        <v>1175.9024405045961</v>
      </c>
      <c r="C31" s="1">
        <f t="shared" si="1"/>
        <v>3669.5047024334363</v>
      </c>
      <c r="D31" s="1">
        <f t="shared" si="2"/>
        <v>2020.8359457963534</v>
      </c>
    </row>
    <row r="32" spans="1:4" x14ac:dyDescent="0.25">
      <c r="A32">
        <v>290</v>
      </c>
      <c r="B32" s="1">
        <f t="shared" si="0"/>
        <v>1181.1579234572916</v>
      </c>
      <c r="C32" s="1">
        <f t="shared" si="1"/>
        <v>3719.9777306175183</v>
      </c>
      <c r="D32" s="1">
        <f t="shared" si="2"/>
        <v>2048.8765170097322</v>
      </c>
    </row>
    <row r="33" spans="1:4" x14ac:dyDescent="0.25">
      <c r="A33">
        <v>300</v>
      </c>
      <c r="B33" s="1">
        <f t="shared" si="0"/>
        <v>1186.2352952196743</v>
      </c>
      <c r="C33" s="1">
        <f t="shared" si="1"/>
        <v>3769.5877811781238</v>
      </c>
      <c r="D33" s="1">
        <f t="shared" si="2"/>
        <v>2076.4376562100688</v>
      </c>
    </row>
    <row r="34" spans="1:4" x14ac:dyDescent="0.25">
      <c r="A34">
        <v>310</v>
      </c>
      <c r="B34" s="1">
        <f t="shared" si="0"/>
        <v>1191.1462336739121</v>
      </c>
      <c r="C34" s="1">
        <f t="shared" si="1"/>
        <v>3818.3776613953119</v>
      </c>
      <c r="D34" s="1">
        <f t="shared" si="2"/>
        <v>2103.5431452196176</v>
      </c>
    </row>
    <row r="35" spans="1:4" x14ac:dyDescent="0.25">
      <c r="A35">
        <v>320</v>
      </c>
      <c r="B35" s="1">
        <f t="shared" si="0"/>
        <v>1195.9013045716083</v>
      </c>
      <c r="C35" s="1">
        <f t="shared" si="1"/>
        <v>3866.3867523659133</v>
      </c>
      <c r="D35" s="1">
        <f t="shared" si="2"/>
        <v>2130.2148624255074</v>
      </c>
    </row>
    <row r="36" spans="1:4" x14ac:dyDescent="0.25">
      <c r="A36">
        <v>330</v>
      </c>
      <c r="B36" s="1">
        <f t="shared" si="0"/>
        <v>1200.5100984163887</v>
      </c>
      <c r="C36" s="1">
        <f t="shared" si="1"/>
        <v>3913.6513810505212</v>
      </c>
      <c r="D36" s="1">
        <f t="shared" si="2"/>
        <v>2156.4729894725115</v>
      </c>
    </row>
    <row r="37" spans="1:4" x14ac:dyDescent="0.25">
      <c r="A37">
        <v>340</v>
      </c>
      <c r="B37" s="1">
        <f t="shared" si="0"/>
        <v>1204.9813469140165</v>
      </c>
      <c r="C37" s="1">
        <f t="shared" si="1"/>
        <v>3960.2051419345617</v>
      </c>
      <c r="D37" s="1">
        <f t="shared" si="2"/>
        <v>2182.3361899636457</v>
      </c>
    </row>
    <row r="38" spans="1:4" x14ac:dyDescent="0.25">
      <c r="A38">
        <v>350</v>
      </c>
      <c r="B38" s="1">
        <f t="shared" si="0"/>
        <v>1209.3230225441309</v>
      </c>
      <c r="C38" s="1">
        <f t="shared" si="1"/>
        <v>4006.0791764007367</v>
      </c>
      <c r="D38" s="1">
        <f t="shared" si="2"/>
        <v>2207.821764667076</v>
      </c>
    </row>
    <row r="39" spans="1:4" x14ac:dyDescent="0.25">
      <c r="A39">
        <v>360</v>
      </c>
      <c r="B39" s="1">
        <f t="shared" si="0"/>
        <v>1213.5424241067426</v>
      </c>
      <c r="C39" s="1">
        <f t="shared" si="1"/>
        <v>4051.3024164157609</v>
      </c>
      <c r="D39" s="1">
        <f t="shared" si="2"/>
        <v>2232.9457868976447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B2" sqref="B2"/>
    </sheetView>
  </sheetViews>
  <sheetFormatPr defaultRowHeight="15" x14ac:dyDescent="0.25"/>
  <cols>
    <col min="1" max="1" width="10.28515625" style="2" customWidth="1"/>
    <col min="9" max="9" width="9.7109375" bestFit="1" customWidth="1"/>
    <col min="23" max="23" width="12" bestFit="1" customWidth="1"/>
  </cols>
  <sheetData>
    <row r="1" spans="1:9" x14ac:dyDescent="0.25">
      <c r="A1" s="2" t="s">
        <v>1</v>
      </c>
      <c r="B1" t="s">
        <v>0</v>
      </c>
    </row>
    <row r="2" spans="1:9" x14ac:dyDescent="0.25">
      <c r="A2" s="3">
        <v>0</v>
      </c>
      <c r="B2">
        <v>68</v>
      </c>
      <c r="C2">
        <f>68+750*(1-EXP(-3.79553*SQRT(A2)))+170.41*SQRT(A2)</f>
        <v>68</v>
      </c>
      <c r="D2">
        <f>-0.000001*A2^6+0.0002*A2^5-0.0206*A2^4+0.9078*A2^3-21.498*A2^2+268.43*A2+28.529</f>
        <v>28.529</v>
      </c>
      <c r="F2" s="4"/>
      <c r="H2" s="4"/>
    </row>
    <row r="3" spans="1:9" ht="17.25" x14ac:dyDescent="0.25">
      <c r="A3" s="2">
        <v>1</v>
      </c>
      <c r="B3">
        <v>254</v>
      </c>
      <c r="C3">
        <f t="shared" ref="C3:C62" si="0">68+750*(1-EXP(-3.79553*SQRT(A3)))+170.41*SQRT(A3)</f>
        <v>971.55675522463571</v>
      </c>
      <c r="D3">
        <f t="shared" ref="D3:D34" si="1">-0.000001*A3^6+0.0002*A3^5-0.0206*A3^4+0.9078*A3^3-21.498*A3^2+268.43*A3+28.529</f>
        <v>276.34839900000003</v>
      </c>
      <c r="G3" t="s">
        <v>2</v>
      </c>
    </row>
    <row r="4" spans="1:9" x14ac:dyDescent="0.25">
      <c r="A4" s="2">
        <v>2</v>
      </c>
      <c r="B4">
        <v>441</v>
      </c>
      <c r="C4">
        <f t="shared" si="0"/>
        <v>1055.4974620869007</v>
      </c>
      <c r="D4">
        <f t="shared" si="1"/>
        <v>486.33613600000001</v>
      </c>
    </row>
    <row r="5" spans="1:9" x14ac:dyDescent="0.25">
      <c r="A5" s="2">
        <v>3</v>
      </c>
      <c r="B5">
        <v>627</v>
      </c>
      <c r="C5">
        <f t="shared" si="0"/>
        <v>1112.1116802470176</v>
      </c>
      <c r="D5">
        <f t="shared" si="1"/>
        <v>663.22687099999996</v>
      </c>
    </row>
    <row r="6" spans="1:9" x14ac:dyDescent="0.25">
      <c r="A6" s="2">
        <v>4</v>
      </c>
      <c r="B6">
        <v>814</v>
      </c>
      <c r="C6">
        <f t="shared" si="0"/>
        <v>1158.4412908540555</v>
      </c>
      <c r="D6">
        <f t="shared" si="1"/>
        <v>811.30730399999993</v>
      </c>
    </row>
    <row r="7" spans="1:9" x14ac:dyDescent="0.25">
      <c r="A7" s="3">
        <v>5</v>
      </c>
      <c r="B7">
        <v>1000</v>
      </c>
      <c r="C7">
        <f t="shared" si="0"/>
        <v>1198.8937557548977</v>
      </c>
      <c r="D7">
        <f t="shared" si="1"/>
        <v>934.43837500000006</v>
      </c>
    </row>
    <row r="8" spans="1:9" x14ac:dyDescent="0.25">
      <c r="A8" s="2">
        <v>6</v>
      </c>
      <c r="B8">
        <v>1060</v>
      </c>
      <c r="C8">
        <f t="shared" si="0"/>
        <v>1235.3487805694463</v>
      </c>
      <c r="D8">
        <f t="shared" si="1"/>
        <v>1036.076744</v>
      </c>
    </row>
    <row r="9" spans="1:9" x14ac:dyDescent="0.25">
      <c r="A9" s="2">
        <v>7</v>
      </c>
      <c r="B9">
        <v>1120</v>
      </c>
      <c r="C9">
        <f t="shared" si="0"/>
        <v>1268.8298323826373</v>
      </c>
      <c r="D9">
        <f t="shared" si="1"/>
        <v>1119.2955509999999</v>
      </c>
      <c r="I9">
        <f>-0.000001</f>
        <v>-9.9999999999999995E-7</v>
      </c>
    </row>
    <row r="10" spans="1:9" x14ac:dyDescent="0.25">
      <c r="A10" s="2">
        <v>8</v>
      </c>
      <c r="B10">
        <v>1180</v>
      </c>
      <c r="C10">
        <f t="shared" si="0"/>
        <v>1299.9759453955905</v>
      </c>
      <c r="D10">
        <f t="shared" si="1"/>
        <v>1186.8044560000001</v>
      </c>
    </row>
    <row r="11" spans="1:9" x14ac:dyDescent="0.25">
      <c r="A11" s="2">
        <v>9</v>
      </c>
      <c r="B11">
        <v>1240</v>
      </c>
      <c r="C11">
        <f t="shared" si="0"/>
        <v>1329.2214900294198</v>
      </c>
      <c r="D11">
        <f t="shared" si="1"/>
        <v>1240.9689589999998</v>
      </c>
    </row>
    <row r="12" spans="1:9" x14ac:dyDescent="0.25">
      <c r="A12" s="3">
        <v>10</v>
      </c>
      <c r="B12">
        <v>1300</v>
      </c>
      <c r="C12">
        <f t="shared" si="0"/>
        <v>1356.8791395067178</v>
      </c>
      <c r="D12">
        <f t="shared" si="1"/>
        <v>1283.8290000000002</v>
      </c>
    </row>
    <row r="13" spans="1:9" x14ac:dyDescent="0.25">
      <c r="A13" s="2">
        <v>11</v>
      </c>
      <c r="B13">
        <v>1328</v>
      </c>
      <c r="C13">
        <f t="shared" si="0"/>
        <v>1383.183471874926</v>
      </c>
      <c r="D13">
        <f t="shared" si="1"/>
        <v>1317.1168389999998</v>
      </c>
    </row>
    <row r="14" spans="1:9" x14ac:dyDescent="0.25">
      <c r="A14" s="2">
        <v>12</v>
      </c>
      <c r="B14">
        <v>1347</v>
      </c>
      <c r="C14">
        <f t="shared" si="0"/>
        <v>1408.3160943503567</v>
      </c>
      <c r="D14">
        <f t="shared" si="1"/>
        <v>1342.2742159999998</v>
      </c>
    </row>
    <row r="15" spans="1:9" x14ac:dyDescent="0.25">
      <c r="A15" s="2">
        <v>13</v>
      </c>
      <c r="B15">
        <v>1364</v>
      </c>
      <c r="C15">
        <f t="shared" si="0"/>
        <v>1432.4211382755684</v>
      </c>
      <c r="D15">
        <f t="shared" si="1"/>
        <v>1360.4687910000002</v>
      </c>
    </row>
    <row r="16" spans="1:9" x14ac:dyDescent="0.25">
      <c r="A16" s="2">
        <v>14</v>
      </c>
      <c r="B16">
        <v>1381</v>
      </c>
      <c r="C16">
        <f t="shared" si="0"/>
        <v>1455.615325484016</v>
      </c>
      <c r="D16">
        <f t="shared" si="1"/>
        <v>1372.609864</v>
      </c>
    </row>
    <row r="17" spans="1:4" x14ac:dyDescent="0.25">
      <c r="A17" s="3">
        <v>15</v>
      </c>
      <c r="B17">
        <v>1396</v>
      </c>
      <c r="C17">
        <f t="shared" si="0"/>
        <v>1477.994782341081</v>
      </c>
      <c r="D17">
        <f t="shared" si="1"/>
        <v>1379.3633750000004</v>
      </c>
    </row>
    <row r="18" spans="1:4" x14ac:dyDescent="0.25">
      <c r="A18" s="2">
        <v>16</v>
      </c>
      <c r="B18">
        <v>1410</v>
      </c>
      <c r="C18">
        <f t="shared" si="0"/>
        <v>1499.6398087725104</v>
      </c>
      <c r="D18">
        <f t="shared" si="1"/>
        <v>1381.1661840000002</v>
      </c>
    </row>
    <row r="19" spans="1:4" x14ac:dyDescent="0.25">
      <c r="A19" s="2">
        <v>17</v>
      </c>
      <c r="B19">
        <v>1424</v>
      </c>
      <c r="C19">
        <f t="shared" si="0"/>
        <v>1520.6183098148963</v>
      </c>
      <c r="D19">
        <f t="shared" si="1"/>
        <v>1378.2396310000004</v>
      </c>
    </row>
    <row r="20" spans="1:4" x14ac:dyDescent="0.25">
      <c r="A20" s="2">
        <v>18</v>
      </c>
      <c r="B20">
        <v>1436</v>
      </c>
      <c r="C20">
        <f t="shared" si="0"/>
        <v>1540.9883233565652</v>
      </c>
      <c r="D20">
        <f t="shared" si="1"/>
        <v>1370.6023759999994</v>
      </c>
    </row>
    <row r="21" spans="1:4" x14ac:dyDescent="0.25">
      <c r="A21" s="2">
        <v>19</v>
      </c>
      <c r="B21">
        <v>1448</v>
      </c>
      <c r="C21">
        <f t="shared" si="0"/>
        <v>1560.7999199966021</v>
      </c>
      <c r="D21">
        <f t="shared" si="1"/>
        <v>1358.0825190000005</v>
      </c>
    </row>
    <row r="22" spans="1:4" x14ac:dyDescent="0.25">
      <c r="A22" s="3">
        <v>20</v>
      </c>
      <c r="B22">
        <v>1459</v>
      </c>
      <c r="C22">
        <f t="shared" si="0"/>
        <v>1580.0966562280921</v>
      </c>
      <c r="D22">
        <f t="shared" si="1"/>
        <v>1340.3290000000002</v>
      </c>
    </row>
    <row r="23" spans="1:4" x14ac:dyDescent="0.25">
      <c r="A23" s="2">
        <v>21</v>
      </c>
      <c r="B23">
        <v>1470</v>
      </c>
      <c r="C23">
        <f t="shared" si="0"/>
        <v>1598.9167032244582</v>
      </c>
      <c r="D23">
        <f t="shared" si="1"/>
        <v>1316.8222789999995</v>
      </c>
    </row>
    <row r="24" spans="1:4" x14ac:dyDescent="0.25">
      <c r="A24" s="2">
        <v>22</v>
      </c>
      <c r="B24">
        <v>1480</v>
      </c>
      <c r="C24">
        <f t="shared" si="0"/>
        <v>1617.293735716474</v>
      </c>
      <c r="D24">
        <f t="shared" si="1"/>
        <v>1286.8842959999988</v>
      </c>
    </row>
    <row r="25" spans="1:4" x14ac:dyDescent="0.25">
      <c r="A25" s="2">
        <v>23</v>
      </c>
      <c r="B25">
        <v>1490</v>
      </c>
      <c r="C25">
        <f t="shared" si="0"/>
        <v>1635.2576405612062</v>
      </c>
      <c r="D25">
        <f t="shared" si="1"/>
        <v>1249.6877109999991</v>
      </c>
    </row>
    <row r="26" spans="1:4" x14ac:dyDescent="0.25">
      <c r="A26" s="2">
        <v>24</v>
      </c>
      <c r="B26">
        <v>1499</v>
      </c>
      <c r="C26">
        <f t="shared" si="0"/>
        <v>1652.8350878302542</v>
      </c>
      <c r="D26">
        <f t="shared" si="1"/>
        <v>1204.2644239999995</v>
      </c>
    </row>
    <row r="27" spans="1:4" x14ac:dyDescent="0.25">
      <c r="A27" s="3">
        <v>25</v>
      </c>
      <c r="B27">
        <v>1508</v>
      </c>
      <c r="C27">
        <f t="shared" si="0"/>
        <v>1670.0499957029283</v>
      </c>
      <c r="D27">
        <f t="shared" si="1"/>
        <v>1149.513375</v>
      </c>
    </row>
    <row r="28" spans="1:4" x14ac:dyDescent="0.25">
      <c r="A28" s="2">
        <v>26</v>
      </c>
      <c r="B28">
        <v>1517</v>
      </c>
      <c r="C28">
        <f t="shared" si="0"/>
        <v>1686.9239123604698</v>
      </c>
      <c r="D28">
        <f t="shared" si="1"/>
        <v>1084.2076240000019</v>
      </c>
    </row>
    <row r="29" spans="1:4" x14ac:dyDescent="0.25">
      <c r="A29" s="2">
        <v>27</v>
      </c>
      <c r="B29">
        <v>1525</v>
      </c>
      <c r="C29">
        <f t="shared" si="0"/>
        <v>1703.4763323124544</v>
      </c>
      <c r="D29">
        <f t="shared" si="1"/>
        <v>1007.0007109999983</v>
      </c>
    </row>
    <row r="30" spans="1:4" x14ac:dyDescent="0.25">
      <c r="A30" s="2">
        <v>28</v>
      </c>
      <c r="B30">
        <v>1533</v>
      </c>
      <c r="C30">
        <f t="shared" si="0"/>
        <v>1719.7249604157978</v>
      </c>
      <c r="D30">
        <f t="shared" si="1"/>
        <v>916.4322959999995</v>
      </c>
    </row>
    <row r="31" spans="1:4" x14ac:dyDescent="0.25">
      <c r="A31" s="2">
        <v>29</v>
      </c>
      <c r="B31">
        <v>1541</v>
      </c>
      <c r="C31">
        <f t="shared" si="0"/>
        <v>1735.6859337877536</v>
      </c>
      <c r="D31">
        <f t="shared" si="1"/>
        <v>810.93307900000264</v>
      </c>
    </row>
    <row r="32" spans="1:4" x14ac:dyDescent="0.25">
      <c r="A32" s="3">
        <v>30</v>
      </c>
      <c r="B32">
        <v>1549</v>
      </c>
      <c r="C32">
        <f t="shared" si="0"/>
        <v>1751.3740095422504</v>
      </c>
      <c r="D32">
        <f t="shared" si="1"/>
        <v>688.829000000002</v>
      </c>
    </row>
    <row r="33" spans="1:4" x14ac:dyDescent="0.25">
      <c r="A33" s="2">
        <v>31</v>
      </c>
      <c r="B33">
        <v>1556</v>
      </c>
      <c r="C33">
        <f t="shared" si="0"/>
        <v>1766.8027245718031</v>
      </c>
      <c r="D33">
        <f t="shared" si="1"/>
        <v>548.34471900000199</v>
      </c>
    </row>
    <row r="34" spans="1:4" x14ac:dyDescent="0.25">
      <c r="A34" s="2">
        <v>32</v>
      </c>
      <c r="B34">
        <v>1563</v>
      </c>
      <c r="C34">
        <f t="shared" si="0"/>
        <v>1781.9845323008326</v>
      </c>
      <c r="D34">
        <f t="shared" si="1"/>
        <v>387.60637600000109</v>
      </c>
    </row>
    <row r="35" spans="1:4" x14ac:dyDescent="0.25">
      <c r="A35" s="2">
        <v>33</v>
      </c>
      <c r="B35">
        <v>1570</v>
      </c>
      <c r="C35">
        <f t="shared" si="0"/>
        <v>1796.9309203419491</v>
      </c>
    </row>
    <row r="36" spans="1:4" x14ac:dyDescent="0.25">
      <c r="A36" s="2">
        <v>34</v>
      </c>
      <c r="B36">
        <v>1576</v>
      </c>
      <c r="C36">
        <f t="shared" si="0"/>
        <v>1811.6525122171663</v>
      </c>
    </row>
    <row r="37" spans="1:4" x14ac:dyDescent="0.25">
      <c r="A37" s="3">
        <v>35</v>
      </c>
      <c r="B37">
        <v>1583</v>
      </c>
      <c r="C37">
        <f t="shared" si="0"/>
        <v>1826.1591557052272</v>
      </c>
    </row>
    <row r="38" spans="1:4" x14ac:dyDescent="0.25">
      <c r="A38" s="2">
        <v>36</v>
      </c>
      <c r="B38">
        <v>1589</v>
      </c>
      <c r="C38">
        <f t="shared" si="0"/>
        <v>1840.4599999034406</v>
      </c>
    </row>
    <row r="39" spans="1:4" x14ac:dyDescent="0.25">
      <c r="A39" s="2">
        <v>37</v>
      </c>
      <c r="B39">
        <v>1595</v>
      </c>
      <c r="C39">
        <f t="shared" si="0"/>
        <v>1854.56356271759</v>
      </c>
    </row>
    <row r="40" spans="1:4" x14ac:dyDescent="0.25">
      <c r="A40" s="2">
        <v>38</v>
      </c>
      <c r="B40">
        <v>1601</v>
      </c>
      <c r="C40">
        <f t="shared" si="0"/>
        <v>1868.4777901942089</v>
      </c>
    </row>
    <row r="41" spans="1:4" x14ac:dyDescent="0.25">
      <c r="A41" s="2">
        <v>39</v>
      </c>
      <c r="B41">
        <v>1606</v>
      </c>
      <c r="C41">
        <f t="shared" si="0"/>
        <v>1882.2101088689692</v>
      </c>
    </row>
    <row r="42" spans="1:4" x14ac:dyDescent="0.25">
      <c r="A42" s="3">
        <v>40</v>
      </c>
      <c r="B42">
        <v>1612</v>
      </c>
      <c r="C42">
        <f t="shared" si="0"/>
        <v>1895.7674721104158</v>
      </c>
    </row>
    <row r="43" spans="1:4" x14ac:dyDescent="0.25">
      <c r="A43" s="2">
        <v>41</v>
      </c>
      <c r="B43">
        <v>1617</v>
      </c>
      <c r="C43">
        <f t="shared" si="0"/>
        <v>1909.1564012800245</v>
      </c>
    </row>
    <row r="44" spans="1:4" x14ac:dyDescent="0.25">
      <c r="A44" s="2">
        <v>42</v>
      </c>
      <c r="B44">
        <v>1623</v>
      </c>
      <c r="C44">
        <f t="shared" si="0"/>
        <v>1922.3830224001113</v>
      </c>
    </row>
    <row r="45" spans="1:4" x14ac:dyDescent="0.25">
      <c r="A45" s="2">
        <v>43</v>
      </c>
      <c r="B45">
        <v>1628</v>
      </c>
      <c r="C45">
        <f t="shared" si="0"/>
        <v>1935.4530989146647</v>
      </c>
    </row>
    <row r="46" spans="1:4" x14ac:dyDescent="0.25">
      <c r="A46" s="2">
        <v>44</v>
      </c>
      <c r="B46">
        <v>1633</v>
      </c>
      <c r="C46">
        <f t="shared" si="0"/>
        <v>1948.3720610401983</v>
      </c>
    </row>
    <row r="47" spans="1:4" x14ac:dyDescent="0.25">
      <c r="A47" s="3">
        <v>45</v>
      </c>
      <c r="B47">
        <v>1638</v>
      </c>
      <c r="C47">
        <f t="shared" si="0"/>
        <v>1961.1450321306497</v>
      </c>
    </row>
    <row r="48" spans="1:4" x14ac:dyDescent="0.25">
      <c r="A48" s="2">
        <v>46</v>
      </c>
      <c r="B48">
        <v>1643</v>
      </c>
      <c r="C48">
        <f t="shared" si="0"/>
        <v>1973.7768524194198</v>
      </c>
    </row>
    <row r="49" spans="1:3" x14ac:dyDescent="0.25">
      <c r="A49" s="2">
        <v>47</v>
      </c>
      <c r="B49">
        <v>1648</v>
      </c>
      <c r="C49">
        <f t="shared" si="0"/>
        <v>1986.2721004505891</v>
      </c>
    </row>
    <row r="50" spans="1:3" x14ac:dyDescent="0.25">
      <c r="A50" s="2">
        <v>48</v>
      </c>
      <c r="B50">
        <v>1652</v>
      </c>
      <c r="C50">
        <f t="shared" si="0"/>
        <v>1998.6351124683999</v>
      </c>
    </row>
    <row r="51" spans="1:3" x14ac:dyDescent="0.25">
      <c r="A51" s="2">
        <v>49</v>
      </c>
      <c r="B51">
        <v>1657</v>
      </c>
      <c r="C51">
        <f t="shared" si="0"/>
        <v>2010.8699999978303</v>
      </c>
    </row>
    <row r="52" spans="1:3" x14ac:dyDescent="0.25">
      <c r="A52" s="3">
        <v>50</v>
      </c>
      <c r="B52">
        <v>1661</v>
      </c>
      <c r="C52">
        <f t="shared" si="0"/>
        <v>2022.9806658183388</v>
      </c>
    </row>
    <row r="53" spans="1:3" x14ac:dyDescent="0.25">
      <c r="A53" s="2">
        <v>51</v>
      </c>
      <c r="B53">
        <v>1666</v>
      </c>
      <c r="C53">
        <f t="shared" si="0"/>
        <v>2034.9708185067186</v>
      </c>
    </row>
    <row r="54" spans="1:3" x14ac:dyDescent="0.25">
      <c r="A54" s="2">
        <v>52</v>
      </c>
      <c r="B54">
        <v>1670</v>
      </c>
      <c r="C54">
        <f t="shared" si="0"/>
        <v>2046.8439857026628</v>
      </c>
    </row>
    <row r="55" spans="1:3" x14ac:dyDescent="0.25">
      <c r="A55" s="2">
        <v>53</v>
      </c>
      <c r="B55">
        <v>1674</v>
      </c>
      <c r="C55">
        <f t="shared" si="0"/>
        <v>2058.6035262315436</v>
      </c>
    </row>
    <row r="56" spans="1:3" x14ac:dyDescent="0.25">
      <c r="A56" s="2">
        <v>54</v>
      </c>
      <c r="B56">
        <v>1678</v>
      </c>
      <c r="C56">
        <f t="shared" si="0"/>
        <v>2070.2526412024658</v>
      </c>
    </row>
    <row r="57" spans="1:3" x14ac:dyDescent="0.25">
      <c r="A57" s="3">
        <v>55</v>
      </c>
      <c r="B57">
        <v>1682</v>
      </c>
      <c r="C57">
        <f t="shared" si="0"/>
        <v>2081.7943841855249</v>
      </c>
    </row>
    <row r="58" spans="1:3" x14ac:dyDescent="0.25">
      <c r="A58" s="2">
        <v>56</v>
      </c>
      <c r="B58">
        <v>1686</v>
      </c>
      <c r="C58">
        <f t="shared" si="0"/>
        <v>2093.2316705599478</v>
      </c>
    </row>
    <row r="59" spans="1:3" x14ac:dyDescent="0.25">
      <c r="A59" s="2">
        <v>57</v>
      </c>
      <c r="B59">
        <v>1690</v>
      </c>
      <c r="C59">
        <f t="shared" si="0"/>
        <v>2104.5672861142193</v>
      </c>
    </row>
    <row r="60" spans="1:3" x14ac:dyDescent="0.25">
      <c r="A60" s="2">
        <v>58</v>
      </c>
      <c r="B60">
        <v>1694</v>
      </c>
      <c r="C60">
        <f t="shared" si="0"/>
        <v>2115.803894970059</v>
      </c>
    </row>
    <row r="61" spans="1:3" x14ac:dyDescent="0.25">
      <c r="A61" s="2">
        <v>59</v>
      </c>
      <c r="B61">
        <v>1698</v>
      </c>
      <c r="C61">
        <f t="shared" si="0"/>
        <v>2126.9440468941257</v>
      </c>
    </row>
    <row r="62" spans="1:3" x14ac:dyDescent="0.25">
      <c r="A62" s="3">
        <v>60</v>
      </c>
      <c r="B62">
        <v>1701</v>
      </c>
      <c r="C62">
        <f t="shared" si="0"/>
        <v>2137.9901840542839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selection activeCell="AC6" sqref="AC6"/>
    </sheetView>
  </sheetViews>
  <sheetFormatPr defaultRowHeight="15" x14ac:dyDescent="0.25"/>
  <cols>
    <col min="1" max="1" width="5.85546875" style="8" customWidth="1"/>
    <col min="2" max="2" width="6.85546875" style="8" customWidth="1"/>
    <col min="3" max="4" width="9.140625" style="8"/>
    <col min="5" max="6" width="12.42578125" style="8" customWidth="1"/>
    <col min="7" max="7" width="11.85546875" style="8" customWidth="1"/>
    <col min="8" max="8" width="8.5703125" style="8" bestFit="1" customWidth="1"/>
    <col min="9" max="9" width="7.42578125" style="8" bestFit="1" customWidth="1"/>
    <col min="10" max="10" width="8.5703125" style="8" bestFit="1" customWidth="1"/>
    <col min="11" max="11" width="9" style="10" customWidth="1"/>
    <col min="12" max="12" width="10.140625" style="10" customWidth="1"/>
    <col min="13" max="13" width="11.28515625" style="10" customWidth="1"/>
    <col min="14" max="16" width="9.140625" style="10"/>
    <col min="17" max="17" width="9.140625" style="9"/>
    <col min="18" max="29" width="9.140625" style="10"/>
    <col min="30" max="30" width="9.140625" style="8"/>
    <col min="31" max="16384" width="9.140625" style="10"/>
  </cols>
  <sheetData>
    <row r="1" spans="1:30" x14ac:dyDescent="0.25">
      <c r="H1" s="17" t="s">
        <v>28</v>
      </c>
      <c r="I1" s="17"/>
      <c r="J1" s="17"/>
      <c r="K1" s="17"/>
      <c r="L1" s="17" t="s">
        <v>29</v>
      </c>
      <c r="M1" s="17"/>
      <c r="N1" s="17"/>
      <c r="O1" s="17"/>
    </row>
    <row r="2" spans="1:30" x14ac:dyDescent="0.25">
      <c r="H2" s="17" t="s">
        <v>7</v>
      </c>
      <c r="I2" s="17"/>
      <c r="J2" s="17" t="s">
        <v>36</v>
      </c>
      <c r="K2" s="17"/>
      <c r="L2" s="17" t="s">
        <v>7</v>
      </c>
      <c r="M2" s="17"/>
      <c r="N2" s="17" t="s">
        <v>36</v>
      </c>
      <c r="O2" s="17"/>
    </row>
    <row r="3" spans="1:30" x14ac:dyDescent="0.25">
      <c r="A3" s="8" t="s">
        <v>26</v>
      </c>
      <c r="B3" s="8" t="s">
        <v>6</v>
      </c>
      <c r="C3" s="8" t="s">
        <v>6</v>
      </c>
      <c r="D3" s="8" t="s">
        <v>7</v>
      </c>
      <c r="E3" s="8" t="s">
        <v>36</v>
      </c>
      <c r="G3" s="8" t="s">
        <v>36</v>
      </c>
      <c r="H3" s="8" t="s">
        <v>16</v>
      </c>
      <c r="I3" s="8" t="s">
        <v>27</v>
      </c>
      <c r="J3" s="8" t="s">
        <v>16</v>
      </c>
      <c r="K3" s="8" t="s">
        <v>27</v>
      </c>
      <c r="L3" s="8" t="s">
        <v>16</v>
      </c>
      <c r="M3" s="8" t="s">
        <v>27</v>
      </c>
    </row>
    <row r="4" spans="1:30" x14ac:dyDescent="0.25">
      <c r="B4" s="8" t="s">
        <v>23</v>
      </c>
      <c r="C4" s="8" t="s">
        <v>25</v>
      </c>
      <c r="D4" s="8" t="s">
        <v>17</v>
      </c>
      <c r="E4" s="8" t="s">
        <v>37</v>
      </c>
      <c r="G4" s="8" t="s">
        <v>17</v>
      </c>
      <c r="H4" s="8" t="s">
        <v>17</v>
      </c>
      <c r="I4" s="8" t="s">
        <v>17</v>
      </c>
      <c r="J4" s="8" t="s">
        <v>17</v>
      </c>
      <c r="K4" s="8" t="s">
        <v>17</v>
      </c>
      <c r="L4" s="8" t="s">
        <v>17</v>
      </c>
      <c r="M4" s="8" t="s">
        <v>17</v>
      </c>
      <c r="W4" s="10" t="s">
        <v>18</v>
      </c>
      <c r="X4" s="10">
        <v>200</v>
      </c>
      <c r="Y4" s="10" t="s">
        <v>20</v>
      </c>
    </row>
    <row r="5" spans="1:30" x14ac:dyDescent="0.25">
      <c r="A5" s="8">
        <v>0</v>
      </c>
      <c r="B5" s="11">
        <f>$X$10*A5</f>
        <v>0</v>
      </c>
      <c r="C5" s="12">
        <f>B5*60</f>
        <v>0</v>
      </c>
      <c r="D5" s="12">
        <f>20+345*LOG(8*C5+1)</f>
        <v>20</v>
      </c>
      <c r="E5" s="10"/>
      <c r="F5" s="8">
        <v>20</v>
      </c>
      <c r="G5" s="12">
        <v>20</v>
      </c>
      <c r="H5" s="12">
        <v>20</v>
      </c>
      <c r="I5" s="12">
        <v>20</v>
      </c>
      <c r="J5" s="8">
        <v>20</v>
      </c>
      <c r="K5" s="8">
        <v>20</v>
      </c>
      <c r="L5" s="8">
        <v>20</v>
      </c>
      <c r="M5" s="11">
        <v>20</v>
      </c>
      <c r="Q5" s="12"/>
      <c r="R5" s="12"/>
      <c r="S5" s="12"/>
      <c r="W5" s="10" t="s">
        <v>8</v>
      </c>
      <c r="X5" s="10">
        <v>7850</v>
      </c>
      <c r="Y5" s="10" t="s">
        <v>13</v>
      </c>
    </row>
    <row r="6" spans="1:30" x14ac:dyDescent="0.25">
      <c r="A6" s="8">
        <v>1</v>
      </c>
      <c r="B6" s="11">
        <f t="shared" ref="B6:B69" si="0">$X$10*A6</f>
        <v>8.3333333333333332E-3</v>
      </c>
      <c r="C6" s="12">
        <f t="shared" ref="C6:C69" si="1">B6*60</f>
        <v>0.5</v>
      </c>
      <c r="D6" s="12">
        <f>20+345*LOG(8*(C6+C5)/2+1)</f>
        <v>184.60683287828354</v>
      </c>
      <c r="E6" s="10"/>
      <c r="F6" s="12">
        <f>(C6*60)^(1/5.2)*194+20</f>
        <v>393.13287095596962</v>
      </c>
      <c r="G6" s="12">
        <f>((C5+C6)/2*60)^(1/5.2)*194+20</f>
        <v>346.56762357638962</v>
      </c>
      <c r="H6" s="12">
        <f t="shared" ref="H6:H37" si="2">$X$4*1/($X$5*$X$6)*($X$7*(D6-I5)+$X$8*$X$9*((D6+273)^4-(I5+273)^4))*$X$10*3600</f>
        <v>6.8232102981618867</v>
      </c>
      <c r="I6" s="12">
        <f>I5+H6</f>
        <v>26.823210298161886</v>
      </c>
      <c r="J6" s="12">
        <f>$X$4*1/($X$5*$X$6)*($X$7*(G6-K5)+$X$8*$X$9*((G6+273)^4-(K5+273)^4))*$X$10*3600</f>
        <v>16.466704380848622</v>
      </c>
      <c r="K6" s="12">
        <f>K5+J6</f>
        <v>36.466704380848626</v>
      </c>
      <c r="L6" s="12">
        <f>$X$4*$X$14/($X$13*$X$5*$X$6)*(($X$5*$X$6)/($X$5*$X$6+($X$4*$X$13*$X$15*$X$16)/2))*(D6-M5)*$X$10*3600</f>
        <v>0.70420035455950181</v>
      </c>
      <c r="M6" s="11">
        <f>M5+L6</f>
        <v>20.7042003545595</v>
      </c>
      <c r="Q6" s="12"/>
      <c r="R6" s="12"/>
      <c r="S6" s="12"/>
      <c r="W6" s="10" t="s">
        <v>9</v>
      </c>
      <c r="X6" s="10">
        <v>600</v>
      </c>
      <c r="Y6" s="10" t="s">
        <v>14</v>
      </c>
      <c r="AD6" s="12"/>
    </row>
    <row r="7" spans="1:30" x14ac:dyDescent="0.25">
      <c r="A7" s="8">
        <v>2</v>
      </c>
      <c r="B7" s="11">
        <f t="shared" si="0"/>
        <v>1.6666666666666666E-2</v>
      </c>
      <c r="C7" s="12">
        <f t="shared" si="1"/>
        <v>1</v>
      </c>
      <c r="D7" s="12">
        <f t="shared" ref="D7:D70" si="3">20+345*LOG(8*(C7+C6)/2+1)</f>
        <v>311.55882380491857</v>
      </c>
      <c r="E7" s="10"/>
      <c r="F7" s="12">
        <f t="shared" ref="F7:F70" si="4">(C7*60)^(1/5.2)*194+20</f>
        <v>446.33785267227046</v>
      </c>
      <c r="G7" s="12">
        <f t="shared" ref="G7:G70" si="5">((C6+C7)/2*60)^(1/5.2)*194+20</f>
        <v>423.39193706063406</v>
      </c>
      <c r="H7" s="12">
        <f t="shared" si="2"/>
        <v>13.778120294508554</v>
      </c>
      <c r="I7" s="12">
        <f t="shared" ref="I7:I70" si="6">I6+H7</f>
        <v>40.601330592670436</v>
      </c>
      <c r="J7" s="12">
        <f t="shared" ref="J7:J70" si="7">$X$4*1/($X$5*$X$6)*($X$7*(G7-K6)+$X$8*$X$9*((G7+273)^4-(K6+273)^4))*$X$10*3600</f>
        <v>22.117448435603904</v>
      </c>
      <c r="K7" s="12">
        <f t="shared" ref="K7:K70" si="8">K6+J7</f>
        <v>58.58415281645253</v>
      </c>
      <c r="L7" s="12">
        <f t="shared" ref="L7:L70" si="9">$X$4*$X$14/($X$13*$X$5*$X$6)*(($X$5*$X$6)/($X$5*$X$6+($X$4*$X$13*$X$15*$X$16)/2))*(D7-M6)*$X$10*3600</f>
        <v>1.2442978543330871</v>
      </c>
      <c r="M7" s="11">
        <f t="shared" ref="M7:M70" si="10">M6+L7</f>
        <v>21.948498208892588</v>
      </c>
      <c r="Q7" s="12"/>
      <c r="R7" s="12"/>
      <c r="S7" s="12"/>
      <c r="W7" s="10" t="s">
        <v>10</v>
      </c>
      <c r="X7" s="10">
        <v>25</v>
      </c>
      <c r="Y7" s="10" t="s">
        <v>15</v>
      </c>
      <c r="AD7" s="12"/>
    </row>
    <row r="8" spans="1:30" x14ac:dyDescent="0.25">
      <c r="A8" s="8">
        <v>3</v>
      </c>
      <c r="B8" s="11">
        <f t="shared" si="0"/>
        <v>2.5000000000000001E-2</v>
      </c>
      <c r="C8" s="12">
        <f t="shared" si="1"/>
        <v>1.5</v>
      </c>
      <c r="D8" s="12">
        <f t="shared" si="3"/>
        <v>379.2804763795877</v>
      </c>
      <c r="E8" s="10"/>
      <c r="F8" s="12">
        <f t="shared" si="4"/>
        <v>480.91155622693054</v>
      </c>
      <c r="G8" s="12">
        <f t="shared" si="5"/>
        <v>465.03117448874457</v>
      </c>
      <c r="H8" s="12">
        <f t="shared" si="2"/>
        <v>18.211970135924378</v>
      </c>
      <c r="I8" s="12">
        <f t="shared" si="6"/>
        <v>58.813300728594811</v>
      </c>
      <c r="J8" s="12">
        <f t="shared" si="7"/>
        <v>25.277988803732711</v>
      </c>
      <c r="K8" s="12">
        <f t="shared" si="8"/>
        <v>83.862141620185241</v>
      </c>
      <c r="L8" s="12">
        <f t="shared" si="9"/>
        <v>1.5286929547409416</v>
      </c>
      <c r="M8" s="11">
        <f t="shared" si="10"/>
        <v>23.477191163633528</v>
      </c>
      <c r="Q8" s="12"/>
      <c r="R8" s="12"/>
      <c r="S8" s="12"/>
      <c r="W8" s="10" t="s">
        <v>12</v>
      </c>
      <c r="X8" s="10">
        <v>0.6</v>
      </c>
      <c r="AD8" s="12"/>
    </row>
    <row r="9" spans="1:30" x14ac:dyDescent="0.25">
      <c r="A9" s="8">
        <v>4</v>
      </c>
      <c r="B9" s="11">
        <f t="shared" si="0"/>
        <v>3.3333333333333333E-2</v>
      </c>
      <c r="C9" s="12">
        <f t="shared" si="1"/>
        <v>2</v>
      </c>
      <c r="D9" s="12">
        <f t="shared" si="3"/>
        <v>425.75148437421007</v>
      </c>
      <c r="E9" s="10"/>
      <c r="F9" s="12">
        <f t="shared" si="4"/>
        <v>507.1293278330632</v>
      </c>
      <c r="G9" s="12">
        <f t="shared" si="5"/>
        <v>494.7795229624063</v>
      </c>
      <c r="H9" s="12">
        <f t="shared" si="2"/>
        <v>21.491905757225119</v>
      </c>
      <c r="I9" s="12">
        <f t="shared" si="6"/>
        <v>80.305206485819923</v>
      </c>
      <c r="J9" s="12">
        <f t="shared" si="7"/>
        <v>27.44319141303535</v>
      </c>
      <c r="K9" s="12">
        <f t="shared" si="8"/>
        <v>111.30533303322059</v>
      </c>
      <c r="L9" s="12">
        <f t="shared" si="9"/>
        <v>1.7209595431468516</v>
      </c>
      <c r="M9" s="11">
        <f t="shared" si="10"/>
        <v>25.198150706780378</v>
      </c>
      <c r="Q9" s="12"/>
      <c r="R9" s="12"/>
      <c r="S9" s="12"/>
      <c r="W9" s="10" t="s">
        <v>11</v>
      </c>
      <c r="X9" s="10">
        <f>5.67*10^-8</f>
        <v>5.6699999999999998E-8</v>
      </c>
      <c r="Y9" s="10" t="s">
        <v>19</v>
      </c>
      <c r="AD9" s="12"/>
    </row>
    <row r="10" spans="1:30" x14ac:dyDescent="0.25">
      <c r="A10" s="8">
        <v>5</v>
      </c>
      <c r="B10" s="11">
        <f t="shared" si="0"/>
        <v>4.1666666666666664E-2</v>
      </c>
      <c r="C10" s="12">
        <f t="shared" si="1"/>
        <v>2.5</v>
      </c>
      <c r="D10" s="12">
        <f t="shared" si="3"/>
        <v>461.16999232872598</v>
      </c>
      <c r="E10" s="10"/>
      <c r="F10" s="12">
        <f t="shared" si="4"/>
        <v>528.4881286863058</v>
      </c>
      <c r="G10" s="12">
        <f t="shared" si="5"/>
        <v>518.28900092254992</v>
      </c>
      <c r="H10" s="12">
        <f t="shared" si="2"/>
        <v>24.044938997639484</v>
      </c>
      <c r="I10" s="12">
        <f t="shared" si="6"/>
        <v>104.35014548345941</v>
      </c>
      <c r="J10" s="12">
        <f t="shared" si="7"/>
        <v>29.006423143236127</v>
      </c>
      <c r="K10" s="12">
        <f t="shared" si="8"/>
        <v>140.31175617645673</v>
      </c>
      <c r="L10" s="12">
        <f t="shared" si="9"/>
        <v>1.8651201780617994</v>
      </c>
      <c r="M10" s="11">
        <f t="shared" si="10"/>
        <v>27.063270884842179</v>
      </c>
      <c r="Q10" s="12"/>
      <c r="R10" s="12"/>
      <c r="S10" s="12"/>
      <c r="W10" s="10" t="s">
        <v>21</v>
      </c>
      <c r="X10" s="10">
        <f>1/120</f>
        <v>8.3333333333333332E-3</v>
      </c>
      <c r="AD10" s="12"/>
    </row>
    <row r="11" spans="1:30" x14ac:dyDescent="0.25">
      <c r="A11" s="8">
        <v>6</v>
      </c>
      <c r="B11" s="11">
        <f t="shared" si="0"/>
        <v>0.05</v>
      </c>
      <c r="C11" s="12">
        <f t="shared" si="1"/>
        <v>3</v>
      </c>
      <c r="D11" s="12">
        <f t="shared" si="3"/>
        <v>489.79610342606952</v>
      </c>
      <c r="E11" s="10"/>
      <c r="F11" s="12">
        <f t="shared" si="4"/>
        <v>546.63289259447697</v>
      </c>
      <c r="G11" s="12">
        <f t="shared" si="5"/>
        <v>537.89408394204588</v>
      </c>
      <c r="H11" s="12">
        <f t="shared" si="2"/>
        <v>26.068955438791459</v>
      </c>
      <c r="I11" s="12">
        <f t="shared" si="6"/>
        <v>130.41910092225086</v>
      </c>
      <c r="J11" s="12">
        <f t="shared" si="7"/>
        <v>30.135103392316754</v>
      </c>
      <c r="K11" s="12">
        <f t="shared" si="8"/>
        <v>170.44685956877348</v>
      </c>
      <c r="L11" s="12">
        <f t="shared" si="9"/>
        <v>1.979605700711133</v>
      </c>
      <c r="M11" s="11">
        <f t="shared" si="10"/>
        <v>29.042876585553312</v>
      </c>
      <c r="Q11" s="12"/>
      <c r="R11" s="12"/>
      <c r="S11" s="12"/>
      <c r="W11" s="10" t="s">
        <v>22</v>
      </c>
      <c r="X11" s="10">
        <v>1</v>
      </c>
      <c r="Y11" s="10" t="s">
        <v>24</v>
      </c>
      <c r="AD11" s="12"/>
    </row>
    <row r="12" spans="1:30" x14ac:dyDescent="0.25">
      <c r="A12" s="8">
        <v>7</v>
      </c>
      <c r="B12" s="11">
        <f t="shared" si="0"/>
        <v>5.8333333333333334E-2</v>
      </c>
      <c r="C12" s="12">
        <f t="shared" si="1"/>
        <v>3.5</v>
      </c>
      <c r="D12" s="12">
        <f t="shared" si="3"/>
        <v>513.82049863485065</v>
      </c>
      <c r="E12" s="10"/>
      <c r="F12" s="12">
        <f t="shared" si="4"/>
        <v>562.47829142997898</v>
      </c>
      <c r="G12" s="12">
        <f t="shared" si="5"/>
        <v>554.80197367363712</v>
      </c>
      <c r="H12" s="12">
        <f t="shared" si="2"/>
        <v>27.672282877691988</v>
      </c>
      <c r="I12" s="12">
        <f t="shared" si="6"/>
        <v>158.09138379994286</v>
      </c>
      <c r="J12" s="12">
        <f t="shared" si="7"/>
        <v>30.915059153284727</v>
      </c>
      <c r="K12" s="12">
        <f t="shared" si="8"/>
        <v>201.36191872205819</v>
      </c>
      <c r="L12" s="12">
        <f t="shared" si="9"/>
        <v>2.0739149606387053</v>
      </c>
      <c r="M12" s="11">
        <f t="shared" si="10"/>
        <v>31.116791546192019</v>
      </c>
      <c r="Q12" s="12"/>
      <c r="R12" s="12"/>
      <c r="S12" s="12"/>
      <c r="AD12" s="12"/>
    </row>
    <row r="13" spans="1:30" x14ac:dyDescent="0.25">
      <c r="A13" s="8">
        <v>8</v>
      </c>
      <c r="B13" s="11">
        <f t="shared" si="0"/>
        <v>6.6666666666666666E-2</v>
      </c>
      <c r="C13" s="12">
        <f t="shared" si="1"/>
        <v>4</v>
      </c>
      <c r="D13" s="12">
        <f t="shared" si="3"/>
        <v>534.51978437282401</v>
      </c>
      <c r="E13" s="10"/>
      <c r="F13" s="12">
        <f t="shared" si="4"/>
        <v>576.58905384013042</v>
      </c>
      <c r="G13" s="12">
        <f t="shared" si="5"/>
        <v>569.72377715634286</v>
      </c>
      <c r="H13" s="12">
        <f t="shared" si="2"/>
        <v>28.919403867847944</v>
      </c>
      <c r="I13" s="12">
        <f t="shared" si="6"/>
        <v>187.01078766779079</v>
      </c>
      <c r="J13" s="12">
        <f t="shared" si="7"/>
        <v>31.394688854475657</v>
      </c>
      <c r="K13" s="12">
        <f t="shared" si="8"/>
        <v>232.75660757653384</v>
      </c>
      <c r="L13" s="12">
        <f t="shared" si="9"/>
        <v>2.1535956912369283</v>
      </c>
      <c r="M13" s="11">
        <f t="shared" si="10"/>
        <v>33.270387237428949</v>
      </c>
      <c r="Q13" s="12"/>
      <c r="R13" s="12"/>
      <c r="S13" s="12"/>
      <c r="W13" s="10" t="s">
        <v>30</v>
      </c>
      <c r="X13" s="10">
        <v>0.05</v>
      </c>
      <c r="Y13" s="10" t="s">
        <v>31</v>
      </c>
      <c r="AD13" s="12"/>
    </row>
    <row r="14" spans="1:30" x14ac:dyDescent="0.25">
      <c r="A14" s="8">
        <v>9</v>
      </c>
      <c r="B14" s="11">
        <f t="shared" si="0"/>
        <v>7.4999999999999997E-2</v>
      </c>
      <c r="C14" s="12">
        <f t="shared" si="1"/>
        <v>4.5</v>
      </c>
      <c r="D14" s="12">
        <f t="shared" si="3"/>
        <v>552.70347530084507</v>
      </c>
      <c r="E14" s="10"/>
      <c r="F14" s="12">
        <f t="shared" si="4"/>
        <v>589.33998368800701</v>
      </c>
      <c r="G14" s="12">
        <f t="shared" si="5"/>
        <v>583.11606639619799</v>
      </c>
      <c r="H14" s="12">
        <f t="shared" si="2"/>
        <v>29.850374689880962</v>
      </c>
      <c r="I14" s="12">
        <f t="shared" si="6"/>
        <v>216.86116235767176</v>
      </c>
      <c r="J14" s="12">
        <f t="shared" si="7"/>
        <v>31.603093823167715</v>
      </c>
      <c r="K14" s="12">
        <f t="shared" si="8"/>
        <v>264.35970139970158</v>
      </c>
      <c r="L14" s="12">
        <f t="shared" si="9"/>
        <v>2.2221736387739726</v>
      </c>
      <c r="M14" s="11">
        <f t="shared" si="10"/>
        <v>35.492560876202923</v>
      </c>
      <c r="Q14" s="12"/>
      <c r="R14" s="12"/>
      <c r="S14" s="12"/>
      <c r="W14" s="10" t="s">
        <v>32</v>
      </c>
      <c r="X14" s="10">
        <v>0.2</v>
      </c>
      <c r="Y14" s="10" t="s">
        <v>33</v>
      </c>
      <c r="AD14" s="12"/>
    </row>
    <row r="15" spans="1:30" x14ac:dyDescent="0.25">
      <c r="A15" s="8">
        <v>10</v>
      </c>
      <c r="B15" s="11">
        <f t="shared" si="0"/>
        <v>8.3333333333333329E-2</v>
      </c>
      <c r="C15" s="12">
        <f t="shared" si="1"/>
        <v>5</v>
      </c>
      <c r="D15" s="12">
        <f t="shared" si="3"/>
        <v>568.91728942414215</v>
      </c>
      <c r="E15" s="10"/>
      <c r="F15" s="12">
        <f t="shared" si="4"/>
        <v>600.99340414059134</v>
      </c>
      <c r="G15" s="12">
        <f t="shared" si="5"/>
        <v>595.290602692628</v>
      </c>
      <c r="H15" s="12">
        <f t="shared" si="2"/>
        <v>30.49069156702334</v>
      </c>
      <c r="I15" s="12">
        <f t="shared" si="6"/>
        <v>247.35185392469509</v>
      </c>
      <c r="J15" s="12">
        <f t="shared" si="7"/>
        <v>31.559165407108456</v>
      </c>
      <c r="K15" s="12">
        <f t="shared" si="8"/>
        <v>295.91886680681006</v>
      </c>
      <c r="L15" s="12">
        <f t="shared" si="9"/>
        <v>2.2820309242692587</v>
      </c>
      <c r="M15" s="11">
        <f t="shared" si="10"/>
        <v>37.77459180047218</v>
      </c>
      <c r="O15" s="7">
        <f>G15/'Ark1'!B5-1</f>
        <v>0.10648810909410411</v>
      </c>
      <c r="Q15" s="12"/>
      <c r="R15" s="12"/>
      <c r="S15" s="12"/>
      <c r="W15" s="10" t="s">
        <v>34</v>
      </c>
      <c r="X15" s="10">
        <v>150</v>
      </c>
      <c r="Y15" s="10" t="s">
        <v>13</v>
      </c>
      <c r="AD15" s="12"/>
    </row>
    <row r="16" spans="1:30" x14ac:dyDescent="0.25">
      <c r="A16" s="8">
        <v>11</v>
      </c>
      <c r="B16" s="11">
        <f t="shared" si="0"/>
        <v>9.166666666666666E-2</v>
      </c>
      <c r="C16" s="12">
        <f t="shared" si="1"/>
        <v>5.5</v>
      </c>
      <c r="D16" s="12">
        <f t="shared" si="3"/>
        <v>583.5466171749573</v>
      </c>
      <c r="E16" s="10"/>
      <c r="F16" s="12">
        <f t="shared" si="4"/>
        <v>611.74055369026712</v>
      </c>
      <c r="G16" s="12">
        <f t="shared" si="5"/>
        <v>606.47035902421169</v>
      </c>
      <c r="H16" s="12">
        <f t="shared" si="2"/>
        <v>30.857102555554679</v>
      </c>
      <c r="I16" s="12">
        <f t="shared" si="6"/>
        <v>278.20895648024975</v>
      </c>
      <c r="J16" s="12">
        <f t="shared" si="7"/>
        <v>31.276902448536248</v>
      </c>
      <c r="K16" s="12">
        <f t="shared" si="8"/>
        <v>327.19576925534631</v>
      </c>
      <c r="L16" s="12">
        <f t="shared" si="9"/>
        <v>2.3348535844897755</v>
      </c>
      <c r="M16" s="11">
        <f t="shared" si="10"/>
        <v>40.109445384961958</v>
      </c>
      <c r="O16" s="7"/>
      <c r="Q16" s="12"/>
      <c r="R16" s="12"/>
      <c r="S16" s="12"/>
      <c r="W16" s="10" t="s">
        <v>35</v>
      </c>
      <c r="X16" s="10">
        <v>1200</v>
      </c>
      <c r="Y16" s="10" t="s">
        <v>14</v>
      </c>
      <c r="AD16" s="12"/>
    </row>
    <row r="17" spans="1:30" x14ac:dyDescent="0.25">
      <c r="A17" s="8">
        <v>12</v>
      </c>
      <c r="B17" s="11">
        <f t="shared" si="0"/>
        <v>0.1</v>
      </c>
      <c r="C17" s="12">
        <f t="shared" si="1"/>
        <v>6</v>
      </c>
      <c r="D17" s="12">
        <f t="shared" si="3"/>
        <v>596.87376098782249</v>
      </c>
      <c r="E17" s="10"/>
      <c r="F17" s="12">
        <f t="shared" si="4"/>
        <v>621.72542826389031</v>
      </c>
      <c r="G17" s="12">
        <f t="shared" si="5"/>
        <v>616.8206806185417</v>
      </c>
      <c r="H17" s="12">
        <f t="shared" si="2"/>
        <v>30.961506943051013</v>
      </c>
      <c r="I17" s="12">
        <f t="shared" si="6"/>
        <v>309.17046342330076</v>
      </c>
      <c r="J17" s="12">
        <f t="shared" si="7"/>
        <v>30.768900323176858</v>
      </c>
      <c r="K17" s="12">
        <f t="shared" si="8"/>
        <v>357.96466957852317</v>
      </c>
      <c r="L17" s="12">
        <f t="shared" si="9"/>
        <v>2.3818794250389757</v>
      </c>
      <c r="M17" s="11">
        <f t="shared" si="10"/>
        <v>42.491324810000933</v>
      </c>
      <c r="O17" s="7"/>
      <c r="Q17" s="12"/>
      <c r="R17" s="12"/>
      <c r="S17" s="12"/>
      <c r="AD17" s="12"/>
    </row>
    <row r="18" spans="1:30" x14ac:dyDescent="0.25">
      <c r="A18" s="8">
        <v>13</v>
      </c>
      <c r="B18" s="11">
        <f t="shared" si="0"/>
        <v>0.10833333333333334</v>
      </c>
      <c r="C18" s="12">
        <f t="shared" si="1"/>
        <v>6.5</v>
      </c>
      <c r="D18" s="12">
        <f t="shared" si="3"/>
        <v>609.11171075378797</v>
      </c>
      <c r="E18" s="10"/>
      <c r="F18" s="12">
        <f t="shared" si="4"/>
        <v>631.0593378620232</v>
      </c>
      <c r="G18" s="12">
        <f t="shared" si="5"/>
        <v>626.46779401419599</v>
      </c>
      <c r="H18" s="12">
        <f t="shared" si="2"/>
        <v>30.813857802115937</v>
      </c>
      <c r="I18" s="12">
        <f t="shared" si="6"/>
        <v>339.98432122541669</v>
      </c>
      <c r="J18" s="12">
        <f t="shared" si="7"/>
        <v>30.0487819423765</v>
      </c>
      <c r="K18" s="12">
        <f t="shared" si="8"/>
        <v>388.01345152089965</v>
      </c>
      <c r="L18" s="12">
        <f t="shared" si="9"/>
        <v>2.4240444318450782</v>
      </c>
      <c r="M18" s="11">
        <f t="shared" si="10"/>
        <v>44.915369241846008</v>
      </c>
      <c r="O18" s="7"/>
      <c r="Q18" s="12"/>
      <c r="R18" s="12"/>
      <c r="S18" s="12"/>
      <c r="AD18" s="12"/>
    </row>
    <row r="19" spans="1:30" x14ac:dyDescent="0.25">
      <c r="A19" s="8">
        <v>14</v>
      </c>
      <c r="B19" s="11">
        <f t="shared" si="0"/>
        <v>0.11666666666666667</v>
      </c>
      <c r="C19" s="12">
        <f t="shared" si="1"/>
        <v>7</v>
      </c>
      <c r="D19" s="12">
        <f t="shared" si="3"/>
        <v>620.42512787551414</v>
      </c>
      <c r="E19" s="10"/>
      <c r="F19" s="12">
        <f t="shared" si="4"/>
        <v>639.83022106050453</v>
      </c>
      <c r="G19" s="12">
        <f t="shared" si="5"/>
        <v>635.51038984468357</v>
      </c>
      <c r="H19" s="12">
        <f t="shared" si="2"/>
        <v>30.424458588447553</v>
      </c>
      <c r="I19" s="12">
        <f t="shared" si="6"/>
        <v>370.40877981386427</v>
      </c>
      <c r="J19" s="12">
        <f t="shared" si="7"/>
        <v>29.132867592818158</v>
      </c>
      <c r="K19" s="12">
        <f t="shared" si="8"/>
        <v>417.14631911371782</v>
      </c>
      <c r="L19" s="12">
        <f t="shared" si="9"/>
        <v>2.4620738337269223</v>
      </c>
      <c r="M19" s="11">
        <f t="shared" si="10"/>
        <v>47.377443075572927</v>
      </c>
      <c r="O19" s="7"/>
      <c r="Q19" s="12"/>
      <c r="R19" s="12"/>
      <c r="S19" s="12"/>
      <c r="AD19" s="12"/>
    </row>
    <row r="20" spans="1:30" x14ac:dyDescent="0.25">
      <c r="A20" s="8">
        <v>15</v>
      </c>
      <c r="B20" s="11">
        <f t="shared" si="0"/>
        <v>0.125</v>
      </c>
      <c r="C20" s="12">
        <f t="shared" si="1"/>
        <v>7.5</v>
      </c>
      <c r="D20" s="12">
        <f t="shared" si="3"/>
        <v>630.94394401653972</v>
      </c>
      <c r="E20" s="10"/>
      <c r="F20" s="12">
        <f t="shared" si="4"/>
        <v>648.10883992951892</v>
      </c>
      <c r="G20" s="12">
        <f t="shared" si="5"/>
        <v>644.0271857158167</v>
      </c>
      <c r="H20" s="12">
        <f t="shared" si="2"/>
        <v>29.805789893829402</v>
      </c>
      <c r="I20" s="12">
        <f t="shared" si="6"/>
        <v>400.21456970769367</v>
      </c>
      <c r="J20" s="12">
        <f t="shared" si="7"/>
        <v>28.041178625764008</v>
      </c>
      <c r="K20" s="12">
        <f t="shared" si="8"/>
        <v>445.18749773948184</v>
      </c>
      <c r="L20" s="12">
        <f t="shared" si="9"/>
        <v>2.4965411804961146</v>
      </c>
      <c r="M20" s="11">
        <f t="shared" si="10"/>
        <v>49.873984256069043</v>
      </c>
      <c r="O20" s="7"/>
      <c r="Q20" s="12"/>
      <c r="R20" s="12"/>
      <c r="S20" s="12"/>
      <c r="AD20" s="12"/>
    </row>
    <row r="21" spans="1:30" x14ac:dyDescent="0.25">
      <c r="A21" s="8">
        <v>16</v>
      </c>
      <c r="B21" s="11">
        <f t="shared" si="0"/>
        <v>0.13333333333333333</v>
      </c>
      <c r="C21" s="12">
        <f t="shared" si="1"/>
        <v>8</v>
      </c>
      <c r="D21" s="12">
        <f t="shared" si="3"/>
        <v>640.77248956148571</v>
      </c>
      <c r="E21" s="10"/>
      <c r="F21" s="12">
        <f t="shared" si="4"/>
        <v>655.95303578358073</v>
      </c>
      <c r="G21" s="12">
        <f t="shared" si="5"/>
        <v>652.08204173855665</v>
      </c>
      <c r="H21" s="12">
        <f t="shared" si="2"/>
        <v>28.973871183400068</v>
      </c>
      <c r="I21" s="12">
        <f t="shared" si="6"/>
        <v>429.18844089109376</v>
      </c>
      <c r="J21" s="12">
        <f t="shared" si="7"/>
        <v>26.797796725336994</v>
      </c>
      <c r="K21" s="12">
        <f t="shared" si="8"/>
        <v>471.98529446481882</v>
      </c>
      <c r="L21" s="12">
        <f t="shared" si="9"/>
        <v>2.527908044087344</v>
      </c>
      <c r="M21" s="11">
        <f t="shared" si="10"/>
        <v>52.401892300156391</v>
      </c>
      <c r="O21" s="7"/>
      <c r="Q21" s="12"/>
      <c r="R21" s="12"/>
      <c r="S21" s="12"/>
      <c r="AD21" s="12"/>
    </row>
    <row r="22" spans="1:30" x14ac:dyDescent="0.25">
      <c r="A22" s="8">
        <v>17</v>
      </c>
      <c r="B22" s="11">
        <f t="shared" si="0"/>
        <v>0.14166666666666666</v>
      </c>
      <c r="C22" s="12">
        <f t="shared" si="1"/>
        <v>8.5</v>
      </c>
      <c r="D22" s="12">
        <f t="shared" si="3"/>
        <v>649.99580693178507</v>
      </c>
      <c r="E22" s="10"/>
      <c r="F22" s="12">
        <f t="shared" si="4"/>
        <v>663.41073445909376</v>
      </c>
      <c r="G22" s="12">
        <f t="shared" si="5"/>
        <v>659.72752542248259</v>
      </c>
      <c r="H22" s="12">
        <f t="shared" si="2"/>
        <v>27.949102417054036</v>
      </c>
      <c r="I22" s="12">
        <f t="shared" si="6"/>
        <v>457.13754330814777</v>
      </c>
      <c r="J22" s="12">
        <f t="shared" si="7"/>
        <v>25.430599276819169</v>
      </c>
      <c r="K22" s="12">
        <f t="shared" si="8"/>
        <v>497.415893741638</v>
      </c>
      <c r="L22" s="12">
        <f t="shared" si="9"/>
        <v>2.5565515064454702</v>
      </c>
      <c r="M22" s="11">
        <f t="shared" si="10"/>
        <v>54.958443806601863</v>
      </c>
      <c r="O22" s="7"/>
      <c r="Q22" s="12"/>
      <c r="R22" s="12"/>
      <c r="S22" s="12"/>
      <c r="AD22" s="12"/>
    </row>
    <row r="23" spans="1:30" x14ac:dyDescent="0.25">
      <c r="A23" s="8">
        <v>18</v>
      </c>
      <c r="B23" s="11">
        <f t="shared" si="0"/>
        <v>0.15</v>
      </c>
      <c r="C23" s="12">
        <f t="shared" si="1"/>
        <v>9</v>
      </c>
      <c r="D23" s="12">
        <f t="shared" si="3"/>
        <v>658.68413030808097</v>
      </c>
      <c r="E23" s="10"/>
      <c r="F23" s="12">
        <f t="shared" si="4"/>
        <v>670.52211954452309</v>
      </c>
      <c r="G23" s="12">
        <f t="shared" si="5"/>
        <v>667.0074602412044</v>
      </c>
      <c r="H23" s="12">
        <f t="shared" si="2"/>
        <v>26.756522594590884</v>
      </c>
      <c r="I23" s="12">
        <f t="shared" si="6"/>
        <v>483.89406590273865</v>
      </c>
      <c r="J23" s="12">
        <f t="shared" si="7"/>
        <v>23.97043197465905</v>
      </c>
      <c r="K23" s="12">
        <f t="shared" si="8"/>
        <v>521.38632571629705</v>
      </c>
      <c r="L23" s="12">
        <f t="shared" si="9"/>
        <v>2.5827836855678252</v>
      </c>
      <c r="M23" s="11">
        <f t="shared" si="10"/>
        <v>57.541227492169689</v>
      </c>
      <c r="O23" s="7"/>
      <c r="Q23" s="12"/>
      <c r="R23" s="12"/>
      <c r="S23" s="12"/>
      <c r="AD23" s="12"/>
    </row>
    <row r="24" spans="1:30" x14ac:dyDescent="0.25">
      <c r="A24" s="8">
        <v>19</v>
      </c>
      <c r="B24" s="11">
        <f t="shared" si="0"/>
        <v>0.15833333333333333</v>
      </c>
      <c r="C24" s="12">
        <f t="shared" si="1"/>
        <v>9.5</v>
      </c>
      <c r="D24" s="12">
        <f t="shared" si="3"/>
        <v>666.8961358701365</v>
      </c>
      <c r="E24" s="10"/>
      <c r="F24" s="12">
        <f t="shared" si="4"/>
        <v>677.32123676515607</v>
      </c>
      <c r="G24" s="12">
        <f t="shared" si="5"/>
        <v>673.95878839411751</v>
      </c>
      <c r="H24" s="12">
        <f t="shared" si="2"/>
        <v>25.425456138239937</v>
      </c>
      <c r="I24" s="12">
        <f t="shared" si="6"/>
        <v>509.3195220409786</v>
      </c>
      <c r="J24" s="12">
        <f t="shared" si="7"/>
        <v>22.449838370808603</v>
      </c>
      <c r="K24" s="12">
        <f t="shared" si="8"/>
        <v>543.83616408710566</v>
      </c>
      <c r="L24" s="12">
        <f t="shared" si="9"/>
        <v>2.6068659181945102</v>
      </c>
      <c r="M24" s="11">
        <f t="shared" si="10"/>
        <v>60.148093410364197</v>
      </c>
      <c r="O24" s="7"/>
      <c r="Q24" s="12"/>
      <c r="R24" s="12"/>
      <c r="S24" s="12"/>
      <c r="AD24" s="12"/>
    </row>
    <row r="25" spans="1:30" x14ac:dyDescent="0.25">
      <c r="A25" s="8">
        <v>20</v>
      </c>
      <c r="B25" s="11">
        <f t="shared" si="0"/>
        <v>0.16666666666666666</v>
      </c>
      <c r="C25" s="12">
        <f t="shared" si="1"/>
        <v>10</v>
      </c>
      <c r="D25" s="12">
        <f t="shared" si="3"/>
        <v>674.68134649520232</v>
      </c>
      <c r="E25" s="10"/>
      <c r="F25" s="12">
        <f t="shared" si="4"/>
        <v>683.83720014654318</v>
      </c>
      <c r="G25" s="12">
        <f t="shared" si="5"/>
        <v>680.61295893772126</v>
      </c>
      <c r="H25" s="12">
        <f t="shared" si="2"/>
        <v>23.988581705279593</v>
      </c>
      <c r="I25" s="12">
        <f t="shared" si="6"/>
        <v>533.30810374625821</v>
      </c>
      <c r="J25" s="12">
        <f t="shared" si="7"/>
        <v>20.901520327822457</v>
      </c>
      <c r="K25" s="12">
        <f t="shared" si="8"/>
        <v>564.73768441492814</v>
      </c>
      <c r="L25" s="12">
        <f t="shared" si="9"/>
        <v>2.6290192645340671</v>
      </c>
      <c r="M25" s="11">
        <f t="shared" si="10"/>
        <v>62.777112674898262</v>
      </c>
      <c r="O25" s="7">
        <f>G25/'Ark1'!B6-1</f>
        <v>-3.3220228781645988E-2</v>
      </c>
      <c r="Q25" s="12"/>
      <c r="R25" s="12"/>
      <c r="S25" s="12"/>
      <c r="AD25" s="12"/>
    </row>
    <row r="26" spans="1:30" x14ac:dyDescent="0.25">
      <c r="A26" s="8">
        <v>21</v>
      </c>
      <c r="B26" s="11">
        <f t="shared" si="0"/>
        <v>0.17499999999999999</v>
      </c>
      <c r="C26" s="12">
        <f t="shared" si="1"/>
        <v>10.5</v>
      </c>
      <c r="D26" s="12">
        <f t="shared" si="3"/>
        <v>682.08194186974549</v>
      </c>
      <c r="E26" s="10"/>
      <c r="F26" s="12">
        <f t="shared" si="4"/>
        <v>690.09511352277093</v>
      </c>
      <c r="G26" s="12">
        <f t="shared" si="5"/>
        <v>686.99698005846062</v>
      </c>
      <c r="H26" s="12">
        <f t="shared" si="2"/>
        <v>22.480534382356371</v>
      </c>
      <c r="I26" s="12">
        <f t="shared" si="6"/>
        <v>555.78863812861459</v>
      </c>
      <c r="J26" s="12">
        <f t="shared" si="7"/>
        <v>19.356734674227898</v>
      </c>
      <c r="K26" s="12">
        <f t="shared" si="8"/>
        <v>584.09441908915608</v>
      </c>
      <c r="L26" s="12">
        <f t="shared" si="9"/>
        <v>2.649432424362983</v>
      </c>
      <c r="M26" s="11">
        <f t="shared" si="10"/>
        <v>65.426545099261247</v>
      </c>
      <c r="O26" s="7"/>
      <c r="Q26" s="12"/>
      <c r="R26" s="12"/>
      <c r="S26" s="12"/>
      <c r="AD26" s="12"/>
    </row>
    <row r="27" spans="1:30" x14ac:dyDescent="0.25">
      <c r="A27" s="8">
        <v>22</v>
      </c>
      <c r="B27" s="11">
        <f t="shared" si="0"/>
        <v>0.18333333333333332</v>
      </c>
      <c r="C27" s="12">
        <f t="shared" si="1"/>
        <v>11</v>
      </c>
      <c r="D27" s="12">
        <f t="shared" si="3"/>
        <v>689.13414215342334</v>
      </c>
      <c r="E27" s="10"/>
      <c r="F27" s="12">
        <f t="shared" si="4"/>
        <v>696.11678476104703</v>
      </c>
      <c r="G27" s="12">
        <f t="shared" si="5"/>
        <v>693.13422896813336</v>
      </c>
      <c r="H27" s="12">
        <f t="shared" si="2"/>
        <v>20.936220442469654</v>
      </c>
      <c r="I27" s="12">
        <f t="shared" si="6"/>
        <v>576.72485857108427</v>
      </c>
      <c r="J27" s="12">
        <f t="shared" si="7"/>
        <v>17.843828794740254</v>
      </c>
      <c r="K27" s="12">
        <f t="shared" si="8"/>
        <v>601.93824788389634</v>
      </c>
      <c r="L27" s="12">
        <f t="shared" si="9"/>
        <v>2.668267794884116</v>
      </c>
      <c r="M27" s="11">
        <f t="shared" si="10"/>
        <v>68.094812894145363</v>
      </c>
      <c r="O27" s="7"/>
      <c r="Q27" s="12"/>
      <c r="R27" s="12"/>
      <c r="S27" s="12"/>
      <c r="AD27" s="12"/>
    </row>
    <row r="28" spans="1:30" x14ac:dyDescent="0.25">
      <c r="A28" s="8">
        <v>23</v>
      </c>
      <c r="B28" s="11">
        <f t="shared" si="0"/>
        <v>0.19166666666666665</v>
      </c>
      <c r="C28" s="12">
        <f t="shared" si="1"/>
        <v>11.5</v>
      </c>
      <c r="D28" s="12">
        <f t="shared" si="3"/>
        <v>695.86928035077733</v>
      </c>
      <c r="E28" s="10"/>
      <c r="F28" s="12">
        <f t="shared" si="4"/>
        <v>701.9212865203109</v>
      </c>
      <c r="G28" s="12">
        <f t="shared" si="5"/>
        <v>699.04508379261767</v>
      </c>
      <c r="H28" s="12">
        <f t="shared" si="2"/>
        <v>19.389064518610745</v>
      </c>
      <c r="I28" s="12">
        <f t="shared" si="6"/>
        <v>596.11392308969505</v>
      </c>
      <c r="J28" s="12">
        <f t="shared" si="7"/>
        <v>16.387080898770531</v>
      </c>
      <c r="K28" s="12">
        <f t="shared" si="8"/>
        <v>618.32532878266682</v>
      </c>
      <c r="L28" s="12">
        <f t="shared" si="9"/>
        <v>2.6856661709374632</v>
      </c>
      <c r="M28" s="11">
        <f t="shared" si="10"/>
        <v>70.780479065082829</v>
      </c>
      <c r="O28" s="7"/>
      <c r="Q28" s="12"/>
      <c r="R28" s="12"/>
      <c r="S28" s="12"/>
      <c r="AD28" s="12"/>
    </row>
    <row r="29" spans="1:30" x14ac:dyDescent="0.25">
      <c r="A29" s="8">
        <v>24</v>
      </c>
      <c r="B29" s="11">
        <f t="shared" si="0"/>
        <v>0.2</v>
      </c>
      <c r="C29" s="12">
        <f t="shared" si="1"/>
        <v>12</v>
      </c>
      <c r="D29" s="12">
        <f t="shared" si="3"/>
        <v>702.31464382465253</v>
      </c>
      <c r="E29" s="10"/>
      <c r="F29" s="12">
        <f t="shared" si="4"/>
        <v>707.52540168084352</v>
      </c>
      <c r="G29" s="12">
        <f t="shared" si="5"/>
        <v>704.74742265812836</v>
      </c>
      <c r="H29" s="12">
        <f t="shared" si="2"/>
        <v>17.869410182742246</v>
      </c>
      <c r="I29" s="12">
        <f t="shared" si="6"/>
        <v>613.98333327243733</v>
      </c>
      <c r="J29" s="12">
        <f t="shared" si="7"/>
        <v>15.005948693463923</v>
      </c>
      <c r="K29" s="12">
        <f t="shared" si="8"/>
        <v>633.33127747613071</v>
      </c>
      <c r="L29" s="12">
        <f t="shared" si="9"/>
        <v>2.7017504374740948</v>
      </c>
      <c r="M29" s="11">
        <f t="shared" si="10"/>
        <v>73.482229502556919</v>
      </c>
      <c r="O29" s="7"/>
      <c r="Q29" s="12"/>
      <c r="R29" s="12"/>
      <c r="S29" s="12"/>
      <c r="AD29" s="12"/>
    </row>
    <row r="30" spans="1:30" x14ac:dyDescent="0.25">
      <c r="A30" s="8">
        <v>25</v>
      </c>
      <c r="B30" s="11">
        <f t="shared" si="0"/>
        <v>0.20833333333333334</v>
      </c>
      <c r="C30" s="12">
        <f t="shared" si="1"/>
        <v>12.5</v>
      </c>
      <c r="D30" s="12">
        <f t="shared" si="3"/>
        <v>708.49414213615466</v>
      </c>
      <c r="E30" s="10"/>
      <c r="F30" s="12">
        <f t="shared" si="4"/>
        <v>712.94398092686868</v>
      </c>
      <c r="G30" s="12">
        <f t="shared" si="5"/>
        <v>710.25702228464036</v>
      </c>
      <c r="H30" s="12">
        <f t="shared" si="2"/>
        <v>16.403255993480073</v>
      </c>
      <c r="I30" s="12">
        <f t="shared" si="6"/>
        <v>630.38658926591745</v>
      </c>
      <c r="J30" s="12">
        <f t="shared" si="7"/>
        <v>13.71475859468698</v>
      </c>
      <c r="K30" s="12">
        <f t="shared" si="8"/>
        <v>647.04603607081765</v>
      </c>
      <c r="L30" s="12">
        <f t="shared" si="9"/>
        <v>2.7166285032453374</v>
      </c>
      <c r="M30" s="11">
        <f t="shared" si="10"/>
        <v>76.198858005802251</v>
      </c>
      <c r="O30" s="7"/>
      <c r="Q30" s="12"/>
      <c r="R30" s="12"/>
      <c r="S30" s="12"/>
      <c r="AD30" s="12"/>
    </row>
    <row r="31" spans="1:30" x14ac:dyDescent="0.25">
      <c r="A31" s="8">
        <v>26</v>
      </c>
      <c r="B31" s="11">
        <f t="shared" si="0"/>
        <v>0.21666666666666667</v>
      </c>
      <c r="C31" s="12">
        <f t="shared" si="1"/>
        <v>13</v>
      </c>
      <c r="D31" s="12">
        <f t="shared" si="3"/>
        <v>714.42884252328429</v>
      </c>
      <c r="E31" s="10"/>
      <c r="F31" s="12">
        <f t="shared" si="4"/>
        <v>718.19023258922687</v>
      </c>
      <c r="G31" s="12">
        <f t="shared" si="5"/>
        <v>715.58787955105163</v>
      </c>
      <c r="H31" s="12">
        <f t="shared" si="2"/>
        <v>15.011440894359144</v>
      </c>
      <c r="I31" s="12">
        <f t="shared" si="6"/>
        <v>645.39803016027656</v>
      </c>
      <c r="J31" s="12">
        <f t="shared" si="7"/>
        <v>12.522802431618182</v>
      </c>
      <c r="K31" s="12">
        <f t="shared" si="8"/>
        <v>659.56883850243582</v>
      </c>
      <c r="L31" s="12">
        <f t="shared" si="9"/>
        <v>2.7303956556897631</v>
      </c>
      <c r="M31" s="11">
        <f t="shared" si="10"/>
        <v>78.929253661492012</v>
      </c>
      <c r="O31" s="7"/>
      <c r="Q31" s="12"/>
      <c r="R31" s="12"/>
      <c r="S31" s="12"/>
      <c r="AD31" s="12"/>
    </row>
    <row r="32" spans="1:30" x14ac:dyDescent="0.25">
      <c r="A32" s="8">
        <v>27</v>
      </c>
      <c r="B32" s="11">
        <f t="shared" si="0"/>
        <v>0.22500000000000001</v>
      </c>
      <c r="C32" s="12">
        <f t="shared" si="1"/>
        <v>13.5</v>
      </c>
      <c r="D32" s="12">
        <f t="shared" si="3"/>
        <v>720.1374033013974</v>
      </c>
      <c r="E32" s="10"/>
      <c r="F32" s="12">
        <f t="shared" si="4"/>
        <v>723.27595966429874</v>
      </c>
      <c r="G32" s="12">
        <f t="shared" si="5"/>
        <v>720.75247332172671</v>
      </c>
      <c r="H32" s="12">
        <f t="shared" si="2"/>
        <v>13.709313246028021</v>
      </c>
      <c r="I32" s="12">
        <f t="shared" si="6"/>
        <v>659.10734340630461</v>
      </c>
      <c r="J32" s="12">
        <f t="shared" si="7"/>
        <v>11.434761543431314</v>
      </c>
      <c r="K32" s="12">
        <f t="shared" si="8"/>
        <v>671.00360004586719</v>
      </c>
      <c r="L32" s="12">
        <f t="shared" si="9"/>
        <v>2.7431364690477236</v>
      </c>
      <c r="M32" s="11">
        <f t="shared" si="10"/>
        <v>81.672390130539739</v>
      </c>
      <c r="O32" s="7"/>
      <c r="Q32" s="12"/>
      <c r="R32" s="12"/>
      <c r="S32" s="12"/>
      <c r="AD32" s="12"/>
    </row>
    <row r="33" spans="1:30" x14ac:dyDescent="0.25">
      <c r="A33" s="8">
        <v>28</v>
      </c>
      <c r="B33" s="11">
        <f t="shared" si="0"/>
        <v>0.23333333333333334</v>
      </c>
      <c r="C33" s="12">
        <f t="shared" si="1"/>
        <v>14</v>
      </c>
      <c r="D33" s="12">
        <f t="shared" si="3"/>
        <v>725.63642768139687</v>
      </c>
      <c r="E33" s="10"/>
      <c r="F33" s="12">
        <f t="shared" si="4"/>
        <v>728.21175521546866</v>
      </c>
      <c r="G33" s="12">
        <f t="shared" si="5"/>
        <v>725.76197944370995</v>
      </c>
      <c r="H33" s="12">
        <f t="shared" si="2"/>
        <v>12.506845240047161</v>
      </c>
      <c r="I33" s="12">
        <f t="shared" si="6"/>
        <v>671.61418864635175</v>
      </c>
      <c r="J33" s="12">
        <f t="shared" si="7"/>
        <v>10.451354218679683</v>
      </c>
      <c r="K33" s="12">
        <f t="shared" si="8"/>
        <v>681.45495426454681</v>
      </c>
      <c r="L33" s="12">
        <f t="shared" si="9"/>
        <v>2.7549263638539343</v>
      </c>
      <c r="M33" s="11">
        <f t="shared" si="10"/>
        <v>84.427316494393679</v>
      </c>
      <c r="O33" s="7"/>
      <c r="Q33" s="12"/>
      <c r="R33" s="12"/>
      <c r="S33" s="12"/>
      <c r="AD33" s="12"/>
    </row>
    <row r="34" spans="1:30" x14ac:dyDescent="0.25">
      <c r="A34" s="8">
        <v>29</v>
      </c>
      <c r="B34" s="11">
        <f t="shared" si="0"/>
        <v>0.24166666666666667</v>
      </c>
      <c r="C34" s="12">
        <f t="shared" si="1"/>
        <v>14.5</v>
      </c>
      <c r="D34" s="12">
        <f t="shared" si="3"/>
        <v>730.94075492199613</v>
      </c>
      <c r="E34" s="10"/>
      <c r="F34" s="12">
        <f t="shared" si="4"/>
        <v>733.00716467457892</v>
      </c>
      <c r="G34" s="12">
        <f t="shared" si="5"/>
        <v>730.62644867081963</v>
      </c>
      <c r="H34" s="12">
        <f t="shared" si="2"/>
        <v>11.409102442646098</v>
      </c>
      <c r="I34" s="12">
        <f t="shared" si="6"/>
        <v>683.02329108899789</v>
      </c>
      <c r="J34" s="12">
        <f t="shared" si="7"/>
        <v>9.5701001576192457</v>
      </c>
      <c r="K34" s="12">
        <f t="shared" si="8"/>
        <v>691.02505442216602</v>
      </c>
      <c r="L34" s="12">
        <f t="shared" si="9"/>
        <v>2.7658328916688872</v>
      </c>
      <c r="M34" s="11">
        <f t="shared" si="10"/>
        <v>87.193149386062572</v>
      </c>
      <c r="O34" s="7"/>
      <c r="Q34" s="12"/>
      <c r="R34" s="12"/>
      <c r="S34" s="12"/>
      <c r="AD34" s="12"/>
    </row>
    <row r="35" spans="1:30" x14ac:dyDescent="0.25">
      <c r="A35" s="8">
        <v>30</v>
      </c>
      <c r="B35" s="11">
        <f t="shared" si="0"/>
        <v>0.25</v>
      </c>
      <c r="C35" s="12">
        <f t="shared" si="1"/>
        <v>15</v>
      </c>
      <c r="D35" s="12">
        <f t="shared" si="3"/>
        <v>736.06370168042304</v>
      </c>
      <c r="E35" s="10"/>
      <c r="F35" s="12">
        <f t="shared" si="4"/>
        <v>737.67082158682626</v>
      </c>
      <c r="G35" s="12">
        <f t="shared" si="5"/>
        <v>735.35495497052</v>
      </c>
      <c r="H35" s="12">
        <f t="shared" si="2"/>
        <v>10.416952390482972</v>
      </c>
      <c r="I35" s="12">
        <f t="shared" si="6"/>
        <v>693.44024347948084</v>
      </c>
      <c r="J35" s="12">
        <f t="shared" si="7"/>
        <v>8.7861093641952603</v>
      </c>
      <c r="K35" s="12">
        <f t="shared" si="8"/>
        <v>699.81116378636125</v>
      </c>
      <c r="L35" s="12">
        <f t="shared" si="9"/>
        <v>2.7759168012592959</v>
      </c>
      <c r="M35" s="11">
        <f t="shared" si="10"/>
        <v>89.969066187321872</v>
      </c>
      <c r="O35" s="7">
        <f>G35/'Ark1'!B7-1</f>
        <v>-3.2427690828263134E-2</v>
      </c>
      <c r="Q35" s="12"/>
      <c r="R35" s="12"/>
      <c r="S35" s="12"/>
      <c r="AD35" s="12"/>
    </row>
    <row r="36" spans="1:30" x14ac:dyDescent="0.25">
      <c r="A36" s="8">
        <v>31</v>
      </c>
      <c r="B36" s="11">
        <f t="shared" si="0"/>
        <v>0.2583333333333333</v>
      </c>
      <c r="C36" s="12">
        <f t="shared" si="1"/>
        <v>15.499999999999998</v>
      </c>
      <c r="D36" s="12">
        <f t="shared" si="3"/>
        <v>741.01726344659232</v>
      </c>
      <c r="E36" s="10"/>
      <c r="F36" s="12">
        <f t="shared" si="4"/>
        <v>742.21056187601289</v>
      </c>
      <c r="G36" s="12">
        <f t="shared" si="5"/>
        <v>739.95571997044783</v>
      </c>
      <c r="H36" s="12">
        <f t="shared" si="2"/>
        <v>9.5278947061965287</v>
      </c>
      <c r="I36" s="12">
        <f t="shared" si="6"/>
        <v>702.96813818567739</v>
      </c>
      <c r="J36" s="12">
        <f t="shared" si="7"/>
        <v>8.0928253952468037</v>
      </c>
      <c r="K36" s="12">
        <f t="shared" si="8"/>
        <v>707.90398918160804</v>
      </c>
      <c r="L36" s="12">
        <f t="shared" si="9"/>
        <v>2.785232929451424</v>
      </c>
      <c r="M36" s="11">
        <f t="shared" si="10"/>
        <v>92.754299116773296</v>
      </c>
      <c r="O36" s="7"/>
      <c r="Q36" s="12"/>
      <c r="R36" s="12"/>
      <c r="S36" s="12"/>
      <c r="AD36" s="12"/>
    </row>
    <row r="37" spans="1:30" x14ac:dyDescent="0.25">
      <c r="A37" s="8">
        <v>32</v>
      </c>
      <c r="B37" s="11">
        <f t="shared" si="0"/>
        <v>0.26666666666666666</v>
      </c>
      <c r="C37" s="12">
        <f t="shared" si="1"/>
        <v>16</v>
      </c>
      <c r="D37" s="12">
        <f t="shared" si="3"/>
        <v>745.81228372980513</v>
      </c>
      <c r="E37" s="10"/>
      <c r="F37" s="12">
        <f t="shared" si="4"/>
        <v>746.6335206055254</v>
      </c>
      <c r="G37" s="12">
        <f t="shared" si="5"/>
        <v>744.43621803213705</v>
      </c>
      <c r="H37" s="12">
        <f t="shared" si="2"/>
        <v>8.7369114766364344</v>
      </c>
      <c r="I37" s="12">
        <f t="shared" si="6"/>
        <v>711.70504966231385</v>
      </c>
      <c r="J37" s="12">
        <f t="shared" si="7"/>
        <v>7.4826776946358606</v>
      </c>
      <c r="K37" s="12">
        <f t="shared" si="8"/>
        <v>715.38666687624391</v>
      </c>
      <c r="L37" s="12">
        <f t="shared" si="9"/>
        <v>2.7938309502161789</v>
      </c>
      <c r="M37" s="11">
        <f t="shared" si="10"/>
        <v>95.548130066989472</v>
      </c>
      <c r="O37" s="7"/>
      <c r="AD37" s="12"/>
    </row>
    <row r="38" spans="1:30" x14ac:dyDescent="0.25">
      <c r="A38" s="8">
        <v>33</v>
      </c>
      <c r="B38" s="11">
        <f t="shared" si="0"/>
        <v>0.27500000000000002</v>
      </c>
      <c r="C38" s="12">
        <f t="shared" si="1"/>
        <v>16.5</v>
      </c>
      <c r="D38" s="12">
        <f t="shared" si="3"/>
        <v>750.45859700123879</v>
      </c>
      <c r="E38" s="10"/>
      <c r="F38" s="12">
        <f t="shared" si="4"/>
        <v>750.94621437453145</v>
      </c>
      <c r="G38" s="12">
        <f t="shared" si="5"/>
        <v>748.80326548110577</v>
      </c>
      <c r="H38" s="12">
        <f t="shared" ref="H38:H69" si="11">$X$4*1/($X$5*$X$6)*($X$7*(D38-I37)+$X$8*$X$9*((D38+273)^4-(I37+273)^4))*$X$10*3600</f>
        <v>8.0372623630451638</v>
      </c>
      <c r="I38" s="12">
        <f t="shared" si="6"/>
        <v>719.74231202535907</v>
      </c>
      <c r="J38" s="12">
        <f t="shared" si="7"/>
        <v>6.9476201981224381</v>
      </c>
      <c r="K38" s="12">
        <f t="shared" si="8"/>
        <v>722.33428707436633</v>
      </c>
      <c r="L38" s="12">
        <f t="shared" si="9"/>
        <v>2.801756008274864</v>
      </c>
      <c r="M38" s="11">
        <f t="shared" si="10"/>
        <v>98.349886075264337</v>
      </c>
      <c r="O38" s="7"/>
      <c r="AD38" s="12"/>
    </row>
    <row r="39" spans="1:30" x14ac:dyDescent="0.25">
      <c r="A39" s="8">
        <v>34</v>
      </c>
      <c r="B39" s="11">
        <f t="shared" si="0"/>
        <v>0.28333333333333333</v>
      </c>
      <c r="C39" s="12">
        <f t="shared" si="1"/>
        <v>17</v>
      </c>
      <c r="D39" s="12">
        <f t="shared" si="3"/>
        <v>754.96515013077715</v>
      </c>
      <c r="E39" s="10"/>
      <c r="F39" s="12">
        <f t="shared" si="4"/>
        <v>755.1546118485702</v>
      </c>
      <c r="G39" s="12">
        <f t="shared" si="5"/>
        <v>753.06309679171329</v>
      </c>
      <c r="H39" s="12">
        <f t="shared" si="11"/>
        <v>7.4211767253426606</v>
      </c>
      <c r="I39" s="12">
        <f t="shared" si="6"/>
        <v>727.16348875070173</v>
      </c>
      <c r="J39" s="12">
        <f t="shared" si="7"/>
        <v>6.4795510361325501</v>
      </c>
      <c r="K39" s="12">
        <f t="shared" si="8"/>
        <v>728.81383811049886</v>
      </c>
      <c r="L39" s="12">
        <f t="shared" si="9"/>
        <v>2.8090492579914987</v>
      </c>
      <c r="M39" s="11">
        <f t="shared" si="10"/>
        <v>101.15893533325584</v>
      </c>
      <c r="O39" s="7"/>
      <c r="AD39" s="12"/>
    </row>
    <row r="40" spans="1:30" x14ac:dyDescent="0.25">
      <c r="A40" s="8">
        <v>35</v>
      </c>
      <c r="B40" s="11">
        <f t="shared" si="0"/>
        <v>0.29166666666666669</v>
      </c>
      <c r="C40" s="12">
        <f t="shared" si="1"/>
        <v>17.5</v>
      </c>
      <c r="D40" s="12">
        <f t="shared" si="3"/>
        <v>759.34010608766278</v>
      </c>
      <c r="E40" s="10"/>
      <c r="F40" s="12">
        <f t="shared" si="4"/>
        <v>759.26419442881127</v>
      </c>
      <c r="G40" s="12">
        <f t="shared" si="5"/>
        <v>757.22142996286175</v>
      </c>
      <c r="H40" s="12">
        <f t="shared" si="11"/>
        <v>6.8804198329271324</v>
      </c>
      <c r="I40" s="12">
        <f t="shared" si="6"/>
        <v>734.04390858362888</v>
      </c>
      <c r="J40" s="12">
        <f t="shared" si="7"/>
        <v>6.0706202924502604</v>
      </c>
      <c r="K40" s="12">
        <f t="shared" si="8"/>
        <v>734.88445840294912</v>
      </c>
      <c r="L40" s="12">
        <f t="shared" si="9"/>
        <v>2.8157483240830246</v>
      </c>
      <c r="M40" s="11">
        <f t="shared" si="10"/>
        <v>103.97468365733886</v>
      </c>
      <c r="O40" s="7"/>
      <c r="AD40" s="12"/>
    </row>
    <row r="41" spans="1:30" x14ac:dyDescent="0.25">
      <c r="A41" s="8">
        <v>36</v>
      </c>
      <c r="B41" s="11">
        <f t="shared" si="0"/>
        <v>0.3</v>
      </c>
      <c r="C41" s="12">
        <f t="shared" si="1"/>
        <v>18</v>
      </c>
      <c r="D41" s="12">
        <f t="shared" si="3"/>
        <v>763.5909329254464</v>
      </c>
      <c r="E41" s="10"/>
      <c r="F41" s="12">
        <f t="shared" si="4"/>
        <v>763.2800086786051</v>
      </c>
      <c r="G41" s="12">
        <f t="shared" si="5"/>
        <v>761.28352288418921</v>
      </c>
      <c r="H41" s="12">
        <f t="shared" si="11"/>
        <v>6.4067293756031898</v>
      </c>
      <c r="I41" s="12">
        <f t="shared" si="6"/>
        <v>740.45063795923204</v>
      </c>
      <c r="J41" s="12">
        <f t="shared" si="7"/>
        <v>5.7134398725740718</v>
      </c>
      <c r="K41" s="12">
        <f t="shared" si="8"/>
        <v>740.59789827552322</v>
      </c>
      <c r="L41" s="12">
        <f t="shared" si="9"/>
        <v>2.8218876974036688</v>
      </c>
      <c r="M41" s="11">
        <f t="shared" si="10"/>
        <v>106.79657135474253</v>
      </c>
      <c r="O41" s="7"/>
      <c r="AD41" s="12"/>
    </row>
    <row r="42" spans="1:30" x14ac:dyDescent="0.25">
      <c r="A42" s="8">
        <v>37</v>
      </c>
      <c r="B42" s="11">
        <f t="shared" si="0"/>
        <v>0.30833333333333335</v>
      </c>
      <c r="C42" s="12">
        <f t="shared" si="1"/>
        <v>18.5</v>
      </c>
      <c r="D42" s="12">
        <f t="shared" si="3"/>
        <v>767.72448048812078</v>
      </c>
      <c r="E42" s="10"/>
      <c r="F42" s="12">
        <f t="shared" si="4"/>
        <v>767.20671182305887</v>
      </c>
      <c r="G42" s="12">
        <f t="shared" si="5"/>
        <v>765.25422215093261</v>
      </c>
      <c r="H42" s="12">
        <f t="shared" si="11"/>
        <v>5.9921313637911968</v>
      </c>
      <c r="I42" s="12">
        <f t="shared" si="6"/>
        <v>746.44276932302319</v>
      </c>
      <c r="J42" s="12">
        <f t="shared" si="7"/>
        <v>5.4012126492597599</v>
      </c>
      <c r="K42" s="12">
        <f t="shared" si="8"/>
        <v>745.99911092478294</v>
      </c>
      <c r="L42" s="12">
        <f t="shared" si="9"/>
        <v>2.8274990765064314</v>
      </c>
      <c r="M42" s="11">
        <f t="shared" si="10"/>
        <v>109.62407043124895</v>
      </c>
      <c r="O42" s="7"/>
      <c r="AD42" s="12"/>
    </row>
    <row r="43" spans="1:30" x14ac:dyDescent="0.25">
      <c r="A43" s="8">
        <v>38</v>
      </c>
      <c r="B43" s="11">
        <f t="shared" si="0"/>
        <v>0.31666666666666665</v>
      </c>
      <c r="C43" s="12">
        <f t="shared" si="1"/>
        <v>19</v>
      </c>
      <c r="D43" s="12">
        <f t="shared" si="3"/>
        <v>771.74704681614344</v>
      </c>
      <c r="E43" s="10"/>
      <c r="F43" s="12">
        <f t="shared" si="4"/>
        <v>771.04861139775244</v>
      </c>
      <c r="G43" s="12">
        <f t="shared" si="5"/>
        <v>769.13800551648922</v>
      </c>
      <c r="H43" s="12">
        <f t="shared" si="11"/>
        <v>5.6291517798621955</v>
      </c>
      <c r="I43" s="12">
        <f t="shared" si="6"/>
        <v>752.07192110288543</v>
      </c>
      <c r="J43" s="12">
        <f t="shared" si="7"/>
        <v>5.1277983775520131</v>
      </c>
      <c r="K43" s="12">
        <f t="shared" si="8"/>
        <v>751.12690930233498</v>
      </c>
      <c r="L43" s="12">
        <f t="shared" si="9"/>
        <v>2.8326116636786929</v>
      </c>
      <c r="M43" s="11">
        <f t="shared" si="10"/>
        <v>112.45668209492764</v>
      </c>
      <c r="O43" s="7"/>
      <c r="AD43" s="12"/>
    </row>
    <row r="44" spans="1:30" ht="15.75" customHeight="1" x14ac:dyDescent="0.25">
      <c r="A44" s="8">
        <v>39</v>
      </c>
      <c r="B44" s="11">
        <f t="shared" si="0"/>
        <v>0.32500000000000001</v>
      </c>
      <c r="C44" s="12">
        <f t="shared" si="1"/>
        <v>19.5</v>
      </c>
      <c r="D44" s="12">
        <f t="shared" si="3"/>
        <v>775.6644358687505</v>
      </c>
      <c r="E44" s="10"/>
      <c r="F44" s="12">
        <f t="shared" si="4"/>
        <v>774.80969993184385</v>
      </c>
      <c r="G44" s="12">
        <f t="shared" si="5"/>
        <v>772.93901895801434</v>
      </c>
      <c r="H44" s="12">
        <f t="shared" si="11"/>
        <v>5.3109432735460373</v>
      </c>
      <c r="I44" s="12">
        <f t="shared" si="6"/>
        <v>757.38286437643148</v>
      </c>
      <c r="J44" s="12">
        <f t="shared" si="7"/>
        <v>4.8877324797905226</v>
      </c>
      <c r="K44" s="12">
        <f t="shared" si="8"/>
        <v>756.01464178212552</v>
      </c>
      <c r="L44" s="12">
        <f t="shared" si="9"/>
        <v>2.8372524225618094</v>
      </c>
      <c r="M44" s="11">
        <f t="shared" si="10"/>
        <v>115.29393451748945</v>
      </c>
      <c r="O44" s="7"/>
      <c r="AD44" s="12"/>
    </row>
    <row r="45" spans="1:30" x14ac:dyDescent="0.25">
      <c r="A45" s="8">
        <v>40</v>
      </c>
      <c r="B45" s="11">
        <f t="shared" si="0"/>
        <v>0.33333333333333331</v>
      </c>
      <c r="C45" s="12">
        <f t="shared" si="1"/>
        <v>20</v>
      </c>
      <c r="D45" s="12">
        <f t="shared" si="3"/>
        <v>779.48200789055568</v>
      </c>
      <c r="E45" s="10"/>
      <c r="F45" s="12">
        <f t="shared" si="4"/>
        <v>778.49368539778493</v>
      </c>
      <c r="G45" s="12">
        <f t="shared" si="5"/>
        <v>776.66110915963066</v>
      </c>
      <c r="H45" s="12">
        <f t="shared" si="11"/>
        <v>5.0313461539036695</v>
      </c>
      <c r="I45" s="12">
        <f t="shared" si="6"/>
        <v>762.41421053033514</v>
      </c>
      <c r="J45" s="12">
        <f t="shared" si="7"/>
        <v>4.6762115305740322</v>
      </c>
      <c r="K45" s="12">
        <f t="shared" si="8"/>
        <v>760.69085331269957</v>
      </c>
      <c r="L45" s="12">
        <f t="shared" si="9"/>
        <v>2.841446303200283</v>
      </c>
      <c r="M45" s="11">
        <f t="shared" si="10"/>
        <v>118.13538082068973</v>
      </c>
      <c r="O45" s="7">
        <f>G45/'Ark1'!B8-1</f>
        <v>-2.306778722059033E-2</v>
      </c>
      <c r="AD45" s="12"/>
    </row>
    <row r="46" spans="1:30" x14ac:dyDescent="0.25">
      <c r="A46" s="8">
        <v>41</v>
      </c>
      <c r="B46" s="11">
        <f t="shared" si="0"/>
        <v>0.34166666666666667</v>
      </c>
      <c r="C46" s="12">
        <f t="shared" si="1"/>
        <v>20.5</v>
      </c>
      <c r="D46" s="12">
        <f t="shared" si="3"/>
        <v>783.20472351936542</v>
      </c>
      <c r="E46" s="10"/>
      <c r="F46" s="12">
        <f t="shared" si="4"/>
        <v>782.10401803643026</v>
      </c>
      <c r="G46" s="12">
        <f t="shared" si="5"/>
        <v>780.30785208048439</v>
      </c>
      <c r="H46" s="12">
        <f t="shared" si="11"/>
        <v>4.7849011177261218</v>
      </c>
      <c r="I46" s="12">
        <f t="shared" si="6"/>
        <v>767.19911164806126</v>
      </c>
      <c r="J46" s="12">
        <f t="shared" si="7"/>
        <v>4.4890567081535275</v>
      </c>
      <c r="K46" s="12">
        <f t="shared" si="8"/>
        <v>765.17991002085307</v>
      </c>
      <c r="L46" s="12">
        <f t="shared" si="9"/>
        <v>2.8452164393526234</v>
      </c>
      <c r="M46" s="11">
        <f t="shared" si="10"/>
        <v>120.98059726004236</v>
      </c>
      <c r="O46" s="7"/>
      <c r="AD46" s="12"/>
    </row>
    <row r="47" spans="1:30" x14ac:dyDescent="0.25">
      <c r="A47" s="8">
        <v>42</v>
      </c>
      <c r="B47" s="11">
        <f t="shared" si="0"/>
        <v>0.35</v>
      </c>
      <c r="C47" s="12">
        <f t="shared" si="1"/>
        <v>21</v>
      </c>
      <c r="D47" s="12">
        <f t="shared" si="3"/>
        <v>786.83718254591622</v>
      </c>
      <c r="E47" s="10"/>
      <c r="F47" s="12">
        <f t="shared" si="4"/>
        <v>785.64391406618017</v>
      </c>
      <c r="G47" s="12">
        <f t="shared" si="5"/>
        <v>783.88257816378177</v>
      </c>
      <c r="H47" s="12">
        <f t="shared" si="11"/>
        <v>4.5668284852472167</v>
      </c>
      <c r="I47" s="12">
        <f t="shared" si="6"/>
        <v>771.7659401333085</v>
      </c>
      <c r="J47" s="12">
        <f t="shared" si="7"/>
        <v>4.3226639887885927</v>
      </c>
      <c r="K47" s="12">
        <f t="shared" si="8"/>
        <v>769.50257400964165</v>
      </c>
      <c r="L47" s="12">
        <f t="shared" si="9"/>
        <v>2.8485843220786045</v>
      </c>
      <c r="M47" s="11">
        <f t="shared" si="10"/>
        <v>123.82918158212097</v>
      </c>
      <c r="O47" s="7"/>
      <c r="AD47" s="12"/>
    </row>
    <row r="48" spans="1:30" x14ac:dyDescent="0.25">
      <c r="A48" s="8">
        <v>43</v>
      </c>
      <c r="B48" s="11">
        <f t="shared" si="0"/>
        <v>0.35833333333333334</v>
      </c>
      <c r="C48" s="12">
        <f t="shared" si="1"/>
        <v>21.5</v>
      </c>
      <c r="D48" s="12">
        <f t="shared" si="3"/>
        <v>790.38365808529295</v>
      </c>
      <c r="E48" s="10"/>
      <c r="F48" s="12">
        <f t="shared" si="4"/>
        <v>789.11637670309358</v>
      </c>
      <c r="G48" s="12">
        <f t="shared" si="5"/>
        <v>787.38839465254364</v>
      </c>
      <c r="H48" s="12">
        <f t="shared" si="11"/>
        <v>4.372985813540776</v>
      </c>
      <c r="I48" s="12">
        <f t="shared" si="6"/>
        <v>776.13892594684933</v>
      </c>
      <c r="J48" s="12">
        <f t="shared" si="7"/>
        <v>4.1739476436207559</v>
      </c>
      <c r="K48" s="12">
        <f t="shared" si="8"/>
        <v>773.6765216532624</v>
      </c>
      <c r="L48" s="12">
        <f t="shared" si="9"/>
        <v>2.8515699529547458</v>
      </c>
      <c r="M48" s="11">
        <f t="shared" si="10"/>
        <v>126.68075153507571</v>
      </c>
      <c r="O48" s="7"/>
      <c r="AD48" s="12"/>
    </row>
    <row r="49" spans="1:30" x14ac:dyDescent="0.25">
      <c r="A49" s="8">
        <v>44</v>
      </c>
      <c r="B49" s="11">
        <f t="shared" si="0"/>
        <v>0.36666666666666664</v>
      </c>
      <c r="C49" s="12">
        <f t="shared" si="1"/>
        <v>22</v>
      </c>
      <c r="D49" s="12">
        <f t="shared" si="3"/>
        <v>793.84812679677157</v>
      </c>
      <c r="E49" s="10"/>
      <c r="F49" s="12">
        <f t="shared" si="4"/>
        <v>792.52421485192326</v>
      </c>
      <c r="G49" s="12">
        <f t="shared" si="5"/>
        <v>790.82820540388343</v>
      </c>
      <c r="H49" s="12">
        <f t="shared" si="11"/>
        <v>4.1998130053544553</v>
      </c>
      <c r="I49" s="12">
        <f t="shared" si="6"/>
        <v>780.33873895220381</v>
      </c>
      <c r="J49" s="12">
        <f t="shared" si="7"/>
        <v>4.0402817375657047</v>
      </c>
      <c r="K49" s="12">
        <f t="shared" si="8"/>
        <v>777.71680339082809</v>
      </c>
      <c r="L49" s="12">
        <f t="shared" si="9"/>
        <v>2.8541919797291802</v>
      </c>
      <c r="M49" s="11">
        <f t="shared" si="10"/>
        <v>129.53494351480489</v>
      </c>
      <c r="O49" s="7"/>
      <c r="AD49" s="12"/>
    </row>
    <row r="50" spans="1:30" x14ac:dyDescent="0.25">
      <c r="A50" s="8">
        <v>45</v>
      </c>
      <c r="B50" s="11">
        <f t="shared" si="0"/>
        <v>0.375</v>
      </c>
      <c r="C50" s="12">
        <f t="shared" si="1"/>
        <v>22.5</v>
      </c>
      <c r="D50" s="12">
        <f t="shared" si="3"/>
        <v>797.23429568806318</v>
      </c>
      <c r="E50" s="10"/>
      <c r="F50" s="12">
        <f t="shared" si="4"/>
        <v>795.87005977280523</v>
      </c>
      <c r="G50" s="12">
        <f t="shared" si="5"/>
        <v>794.20472853283275</v>
      </c>
      <c r="H50" s="12">
        <f t="shared" si="11"/>
        <v>4.0442716231100082</v>
      </c>
      <c r="I50" s="12">
        <f t="shared" si="6"/>
        <v>784.38301057531385</v>
      </c>
      <c r="J50" s="12">
        <f t="shared" si="7"/>
        <v>3.9194428382915425</v>
      </c>
      <c r="K50" s="12">
        <f t="shared" si="8"/>
        <v>781.63624622911959</v>
      </c>
      <c r="L50" s="12">
        <f t="shared" si="9"/>
        <v>2.8564678167839928</v>
      </c>
      <c r="M50" s="11">
        <f t="shared" si="10"/>
        <v>132.3914113315889</v>
      </c>
      <c r="O50" s="7"/>
      <c r="AD50" s="12"/>
    </row>
    <row r="51" spans="1:30" x14ac:dyDescent="0.25">
      <c r="A51" s="8">
        <v>46</v>
      </c>
      <c r="B51" s="11">
        <f t="shared" si="0"/>
        <v>0.3833333333333333</v>
      </c>
      <c r="C51" s="12">
        <f t="shared" si="1"/>
        <v>23</v>
      </c>
      <c r="D51" s="12">
        <f t="shared" si="3"/>
        <v>800.54562595699815</v>
      </c>
      <c r="E51" s="10"/>
      <c r="F51" s="12">
        <f t="shared" si="4"/>
        <v>799.15637998263639</v>
      </c>
      <c r="G51" s="12">
        <f t="shared" si="5"/>
        <v>797.52051216653535</v>
      </c>
      <c r="H51" s="12">
        <f t="shared" si="11"/>
        <v>3.9037831281104198</v>
      </c>
      <c r="I51" s="12">
        <f t="shared" si="6"/>
        <v>788.28679370342422</v>
      </c>
      <c r="J51" s="12">
        <f t="shared" si="7"/>
        <v>3.8095559917986597</v>
      </c>
      <c r="K51" s="12">
        <f t="shared" si="8"/>
        <v>785.44580222091827</v>
      </c>
      <c r="L51" s="12">
        <f t="shared" si="9"/>
        <v>2.8584137524081683</v>
      </c>
      <c r="M51" s="11">
        <f t="shared" si="10"/>
        <v>135.24982508399705</v>
      </c>
      <c r="O51" s="7"/>
      <c r="AD51" s="12"/>
    </row>
    <row r="52" spans="1:30" x14ac:dyDescent="0.25">
      <c r="A52" s="8">
        <v>47</v>
      </c>
      <c r="B52" s="11">
        <f t="shared" si="0"/>
        <v>0.39166666666666666</v>
      </c>
      <c r="C52" s="12">
        <f t="shared" si="1"/>
        <v>23.5</v>
      </c>
      <c r="D52" s="12">
        <f t="shared" si="3"/>
        <v>803.78535425509222</v>
      </c>
      <c r="E52" s="10"/>
      <c r="F52" s="12">
        <f t="shared" si="4"/>
        <v>802.38549461215064</v>
      </c>
      <c r="G52" s="12">
        <f t="shared" si="5"/>
        <v>800.77794854796309</v>
      </c>
      <c r="H52" s="12">
        <f t="shared" si="11"/>
        <v>3.7761691925338496</v>
      </c>
      <c r="I52" s="12">
        <f t="shared" si="6"/>
        <v>792.06296289595809</v>
      </c>
      <c r="J52" s="12">
        <f t="shared" si="7"/>
        <v>3.7090451619920817</v>
      </c>
      <c r="K52" s="12">
        <f t="shared" si="8"/>
        <v>789.15484738291036</v>
      </c>
      <c r="L52" s="12">
        <f t="shared" si="9"/>
        <v>2.860045044582225</v>
      </c>
      <c r="M52" s="11">
        <f t="shared" si="10"/>
        <v>138.10987012857927</v>
      </c>
      <c r="O52" s="7"/>
      <c r="AD52" s="12"/>
    </row>
    <row r="53" spans="1:30" x14ac:dyDescent="0.25">
      <c r="A53" s="8">
        <v>48</v>
      </c>
      <c r="B53" s="11">
        <f t="shared" si="0"/>
        <v>0.4</v>
      </c>
      <c r="C53" s="12">
        <f t="shared" si="1"/>
        <v>24</v>
      </c>
      <c r="D53" s="12">
        <f t="shared" si="3"/>
        <v>806.95651170046608</v>
      </c>
      <c r="E53" s="10"/>
      <c r="F53" s="12">
        <f t="shared" si="4"/>
        <v>805.55958540795393</v>
      </c>
      <c r="G53" s="12">
        <f t="shared" si="5"/>
        <v>803.9792866935876</v>
      </c>
      <c r="H53" s="12">
        <f t="shared" si="11"/>
        <v>3.6595960354320671</v>
      </c>
      <c r="I53" s="12">
        <f t="shared" si="6"/>
        <v>795.72255893139015</v>
      </c>
      <c r="J53" s="12">
        <f t="shared" si="7"/>
        <v>3.6165887121898423</v>
      </c>
      <c r="K53" s="12">
        <f t="shared" si="8"/>
        <v>792.77143609510017</v>
      </c>
      <c r="L53" s="12">
        <f t="shared" si="9"/>
        <v>2.8613760067246496</v>
      </c>
      <c r="M53" s="11">
        <f t="shared" si="10"/>
        <v>140.97124613530391</v>
      </c>
      <c r="O53" s="7"/>
      <c r="AD53" s="12"/>
    </row>
    <row r="54" spans="1:30" x14ac:dyDescent="0.25">
      <c r="A54" s="8">
        <v>49</v>
      </c>
      <c r="B54" s="11">
        <f t="shared" si="0"/>
        <v>0.40833333333333333</v>
      </c>
      <c r="C54" s="12">
        <f t="shared" si="1"/>
        <v>24.5</v>
      </c>
      <c r="D54" s="12">
        <f t="shared" si="3"/>
        <v>810.06194092006865</v>
      </c>
      <c r="E54" s="10"/>
      <c r="F54" s="12">
        <f t="shared" si="4"/>
        <v>808.68070754215341</v>
      </c>
      <c r="G54" s="12">
        <f t="shared" si="5"/>
        <v>807.12664378037243</v>
      </c>
      <c r="H54" s="12">
        <f t="shared" si="11"/>
        <v>3.5525238554975682</v>
      </c>
      <c r="I54" s="12">
        <f t="shared" si="6"/>
        <v>799.27508278688776</v>
      </c>
      <c r="J54" s="12">
        <f t="shared" si="7"/>
        <v>3.5310800763108237</v>
      </c>
      <c r="K54" s="12">
        <f t="shared" si="8"/>
        <v>796.30251617141096</v>
      </c>
      <c r="L54" s="12">
        <f t="shared" si="9"/>
        <v>2.8624200846407049</v>
      </c>
      <c r="M54" s="11">
        <f t="shared" si="10"/>
        <v>143.83366621994463</v>
      </c>
      <c r="O54" s="7"/>
      <c r="AD54" s="12"/>
    </row>
    <row r="55" spans="1:30" x14ac:dyDescent="0.25">
      <c r="A55" s="8">
        <v>50</v>
      </c>
      <c r="B55" s="11">
        <f t="shared" si="0"/>
        <v>0.41666666666666669</v>
      </c>
      <c r="C55" s="12">
        <f t="shared" si="1"/>
        <v>25</v>
      </c>
      <c r="D55" s="12">
        <f t="shared" si="3"/>
        <v>813.10431136134889</v>
      </c>
      <c r="E55" s="10"/>
      <c r="F55" s="12">
        <f t="shared" si="4"/>
        <v>811.75079936979603</v>
      </c>
      <c r="G55" s="12">
        <f t="shared" si="5"/>
        <v>810.222015413039</v>
      </c>
      <c r="H55" s="12">
        <f t="shared" si="11"/>
        <v>3.4536618115085718</v>
      </c>
      <c r="I55" s="12">
        <f t="shared" si="6"/>
        <v>802.72874459839636</v>
      </c>
      <c r="J55" s="12">
        <f t="shared" si="7"/>
        <v>3.451593482155944</v>
      </c>
      <c r="K55" s="12">
        <f t="shared" si="8"/>
        <v>799.75410965356696</v>
      </c>
      <c r="L55" s="12">
        <f t="shared" si="9"/>
        <v>2.8631899257386277</v>
      </c>
      <c r="M55" s="11">
        <f t="shared" si="10"/>
        <v>146.69685614568326</v>
      </c>
      <c r="O55" s="7">
        <f>G55/'Ark1'!B9-1</f>
        <v>-1.3127874040147369E-2</v>
      </c>
      <c r="AD55" s="12"/>
    </row>
    <row r="56" spans="1:30" x14ac:dyDescent="0.25">
      <c r="A56" s="8">
        <v>51</v>
      </c>
      <c r="B56" s="11">
        <f t="shared" si="0"/>
        <v>0.42499999999999999</v>
      </c>
      <c r="C56" s="12">
        <f t="shared" si="1"/>
        <v>25.5</v>
      </c>
      <c r="D56" s="12">
        <f t="shared" si="3"/>
        <v>816.08613308005852</v>
      </c>
      <c r="E56" s="10"/>
      <c r="F56" s="12">
        <f t="shared" si="4"/>
        <v>814.77169125538501</v>
      </c>
      <c r="G56" s="12">
        <f t="shared" si="5"/>
        <v>813.26728490194932</v>
      </c>
      <c r="H56" s="12">
        <f t="shared" si="11"/>
        <v>3.3619285791757512</v>
      </c>
      <c r="I56" s="12">
        <f t="shared" si="6"/>
        <v>806.09067317757206</v>
      </c>
      <c r="J56" s="12">
        <f t="shared" si="7"/>
        <v>3.3773544116696015</v>
      </c>
      <c r="K56" s="12">
        <f t="shared" si="8"/>
        <v>803.13146406523651</v>
      </c>
      <c r="L56" s="12">
        <f t="shared" si="9"/>
        <v>2.8636974414304821</v>
      </c>
      <c r="M56" s="11">
        <f t="shared" si="10"/>
        <v>149.56055358711373</v>
      </c>
      <c r="O56" s="7"/>
      <c r="AD56" s="12"/>
    </row>
    <row r="57" spans="1:30" x14ac:dyDescent="0.25">
      <c r="A57" s="8">
        <v>52</v>
      </c>
      <c r="B57" s="11">
        <f t="shared" si="0"/>
        <v>0.43333333333333335</v>
      </c>
      <c r="C57" s="12">
        <f t="shared" si="1"/>
        <v>26</v>
      </c>
      <c r="D57" s="12">
        <f t="shared" si="3"/>
        <v>819.00976918263666</v>
      </c>
      <c r="E57" s="10"/>
      <c r="F57" s="12">
        <f t="shared" si="4"/>
        <v>817.74511357368203</v>
      </c>
      <c r="G57" s="12">
        <f t="shared" si="5"/>
        <v>816.26423166452162</v>
      </c>
      <c r="H57" s="12">
        <f t="shared" si="11"/>
        <v>3.2764182415375345</v>
      </c>
      <c r="I57" s="12">
        <f t="shared" si="6"/>
        <v>809.36709141910956</v>
      </c>
      <c r="J57" s="12">
        <f t="shared" si="7"/>
        <v>3.3077143836022449</v>
      </c>
      <c r="K57" s="12">
        <f t="shared" si="8"/>
        <v>806.43917844883879</v>
      </c>
      <c r="L57" s="12">
        <f t="shared" si="9"/>
        <v>2.8639538635102584</v>
      </c>
      <c r="M57" s="11">
        <f t="shared" si="10"/>
        <v>152.42450745062399</v>
      </c>
      <c r="O57" s="7"/>
      <c r="AD57" s="12"/>
    </row>
    <row r="58" spans="1:30" x14ac:dyDescent="0.25">
      <c r="A58" s="8">
        <v>53</v>
      </c>
      <c r="B58" s="11">
        <f t="shared" si="0"/>
        <v>0.44166666666666665</v>
      </c>
      <c r="C58" s="12">
        <f t="shared" si="1"/>
        <v>26.5</v>
      </c>
      <c r="D58" s="12">
        <f t="shared" si="3"/>
        <v>821.87744707770401</v>
      </c>
      <c r="E58" s="10"/>
      <c r="F58" s="12">
        <f t="shared" si="4"/>
        <v>820.67270397633069</v>
      </c>
      <c r="G58" s="12">
        <f t="shared" si="5"/>
        <v>819.21453884827281</v>
      </c>
      <c r="H58" s="12">
        <f t="shared" si="11"/>
        <v>3.1963711087587727</v>
      </c>
      <c r="I58" s="12">
        <f t="shared" si="6"/>
        <v>812.5634625278683</v>
      </c>
      <c r="J58" s="12">
        <f t="shared" si="7"/>
        <v>3.2421295993660766</v>
      </c>
      <c r="K58" s="12">
        <f t="shared" si="8"/>
        <v>809.68130804820487</v>
      </c>
      <c r="L58" s="12">
        <f t="shared" si="9"/>
        <v>2.8639697951960641</v>
      </c>
      <c r="M58" s="11">
        <f t="shared" si="10"/>
        <v>155.28847724582005</v>
      </c>
      <c r="O58" s="7"/>
      <c r="AD58" s="12"/>
    </row>
    <row r="59" spans="1:30" x14ac:dyDescent="0.25">
      <c r="A59" s="8">
        <v>54</v>
      </c>
      <c r="B59" s="11">
        <f t="shared" si="0"/>
        <v>0.45</v>
      </c>
      <c r="C59" s="12">
        <f t="shared" si="1"/>
        <v>27</v>
      </c>
      <c r="D59" s="12">
        <f t="shared" si="3"/>
        <v>824.69126867088391</v>
      </c>
      <c r="E59" s="10"/>
      <c r="F59" s="12">
        <f t="shared" si="4"/>
        <v>823.55601400415958</v>
      </c>
      <c r="G59" s="12">
        <f t="shared" si="5"/>
        <v>822.11980026096012</v>
      </c>
      <c r="H59" s="12">
        <f t="shared" si="11"/>
        <v>3.1211489803210126</v>
      </c>
      <c r="I59" s="12">
        <f t="shared" si="6"/>
        <v>815.68461150818928</v>
      </c>
      <c r="J59" s="12">
        <f t="shared" si="7"/>
        <v>3.1801429854693124</v>
      </c>
      <c r="K59" s="12">
        <f t="shared" si="8"/>
        <v>812.86145103367414</v>
      </c>
      <c r="L59" s="12">
        <f t="shared" si="9"/>
        <v>2.8637552574334282</v>
      </c>
      <c r="M59" s="11">
        <f t="shared" si="10"/>
        <v>158.15223250325349</v>
      </c>
      <c r="O59" s="7"/>
      <c r="AD59" s="12"/>
    </row>
    <row r="60" spans="1:30" x14ac:dyDescent="0.25">
      <c r="A60" s="8">
        <v>55</v>
      </c>
      <c r="B60" s="11">
        <f t="shared" si="0"/>
        <v>0.45833333333333331</v>
      </c>
      <c r="C60" s="12">
        <f t="shared" si="1"/>
        <v>27.5</v>
      </c>
      <c r="D60" s="12">
        <f t="shared" si="3"/>
        <v>827.45321961984087</v>
      </c>
      <c r="E60" s="10"/>
      <c r="F60" s="12">
        <f t="shared" si="4"/>
        <v>826.39651511503621</v>
      </c>
      <c r="G60" s="12">
        <f t="shared" si="5"/>
        <v>824.98152668249224</v>
      </c>
      <c r="H60" s="12">
        <f t="shared" si="11"/>
        <v>3.0502143336020375</v>
      </c>
      <c r="I60" s="12">
        <f t="shared" si="6"/>
        <v>818.73482584179135</v>
      </c>
      <c r="J60" s="12">
        <f t="shared" si="7"/>
        <v>3.121369182596136</v>
      </c>
      <c r="K60" s="12">
        <f t="shared" si="8"/>
        <v>815.98282021627028</v>
      </c>
      <c r="L60" s="12">
        <f t="shared" si="9"/>
        <v>2.8633197309800531</v>
      </c>
      <c r="M60" s="11">
        <f t="shared" si="10"/>
        <v>161.01555223423355</v>
      </c>
      <c r="O60" s="7"/>
      <c r="AD60" s="12"/>
    </row>
    <row r="61" spans="1:30" x14ac:dyDescent="0.25">
      <c r="A61" s="8">
        <v>56</v>
      </c>
      <c r="B61" s="11">
        <f t="shared" si="0"/>
        <v>0.46666666666666667</v>
      </c>
      <c r="C61" s="12">
        <f t="shared" si="1"/>
        <v>28</v>
      </c>
      <c r="D61" s="12">
        <f t="shared" si="3"/>
        <v>830.16517775161537</v>
      </c>
      <c r="E61" s="10"/>
      <c r="F61" s="12">
        <f t="shared" si="4"/>
        <v>829.19560418854587</v>
      </c>
      <c r="G61" s="12">
        <f t="shared" si="5"/>
        <v>827.80115162402433</v>
      </c>
      <c r="H61" s="12">
        <f t="shared" si="11"/>
        <v>2.983112929382989</v>
      </c>
      <c r="I61" s="12">
        <f t="shared" si="6"/>
        <v>821.71793877117432</v>
      </c>
      <c r="J61" s="12">
        <f t="shared" si="7"/>
        <v>3.0654820626636354</v>
      </c>
      <c r="K61" s="12">
        <f t="shared" si="8"/>
        <v>819.04830227893387</v>
      </c>
      <c r="L61" s="12">
        <f t="shared" si="9"/>
        <v>2.8626721947267666</v>
      </c>
      <c r="M61" s="11">
        <f t="shared" si="10"/>
        <v>163.87822442896032</v>
      </c>
      <c r="O61" s="7"/>
      <c r="AD61" s="12"/>
    </row>
    <row r="62" spans="1:30" x14ac:dyDescent="0.25">
      <c r="A62" s="8">
        <v>57</v>
      </c>
      <c r="B62" s="11">
        <f t="shared" si="0"/>
        <v>0.47499999999999998</v>
      </c>
      <c r="C62" s="12">
        <f t="shared" si="1"/>
        <v>28.5</v>
      </c>
      <c r="D62" s="12">
        <f t="shared" si="3"/>
        <v>832.82892073162725</v>
      </c>
      <c r="E62" s="10"/>
      <c r="F62" s="12">
        <f t="shared" si="4"/>
        <v>831.95460856138118</v>
      </c>
      <c r="G62" s="12">
        <f t="shared" si="5"/>
        <v>830.58003659167889</v>
      </c>
      <c r="H62" s="12">
        <f t="shared" si="11"/>
        <v>2.9194593534361277</v>
      </c>
      <c r="I62" s="12">
        <f t="shared" si="6"/>
        <v>824.6373981246104</v>
      </c>
      <c r="J62" s="12">
        <f t="shared" si="7"/>
        <v>3.0122043942468335</v>
      </c>
      <c r="K62" s="12">
        <f t="shared" si="8"/>
        <v>822.06050667318073</v>
      </c>
      <c r="L62" s="12">
        <f t="shared" si="9"/>
        <v>2.861821160653121</v>
      </c>
      <c r="M62" s="11">
        <f t="shared" si="10"/>
        <v>166.74004558961343</v>
      </c>
      <c r="O62" s="7"/>
      <c r="AD62" s="12"/>
    </row>
    <row r="63" spans="1:30" x14ac:dyDescent="0.25">
      <c r="A63" s="8">
        <v>58</v>
      </c>
      <c r="B63" s="11">
        <f t="shared" si="0"/>
        <v>0.48333333333333334</v>
      </c>
      <c r="C63" s="12">
        <f t="shared" si="1"/>
        <v>29</v>
      </c>
      <c r="D63" s="12">
        <f t="shared" si="3"/>
        <v>835.44613306278984</v>
      </c>
      <c r="E63" s="10"/>
      <c r="F63" s="12">
        <f t="shared" si="4"/>
        <v>834.67479064093061</v>
      </c>
      <c r="G63" s="12">
        <f t="shared" si="5"/>
        <v>833.31947590546224</v>
      </c>
      <c r="H63" s="12">
        <f t="shared" si="11"/>
        <v>2.858925054453473</v>
      </c>
      <c r="I63" s="12">
        <f t="shared" si="6"/>
        <v>827.49632317906389</v>
      </c>
      <c r="J63" s="12">
        <f t="shared" si="7"/>
        <v>2.9612993189801737</v>
      </c>
      <c r="K63" s="12">
        <f t="shared" si="8"/>
        <v>825.02180599216092</v>
      </c>
      <c r="L63" s="12">
        <f t="shared" si="9"/>
        <v>2.8607747057675996</v>
      </c>
      <c r="M63" s="11">
        <f t="shared" si="10"/>
        <v>169.60082029538103</v>
      </c>
      <c r="O63" s="7"/>
      <c r="AD63" s="12"/>
    </row>
    <row r="64" spans="1:30" x14ac:dyDescent="0.25">
      <c r="A64" s="8">
        <v>59</v>
      </c>
      <c r="B64" s="11">
        <f t="shared" si="0"/>
        <v>0.49166666666666664</v>
      </c>
      <c r="C64" s="12">
        <f t="shared" si="1"/>
        <v>29.5</v>
      </c>
      <c r="D64" s="12">
        <f t="shared" si="3"/>
        <v>838.01841248374899</v>
      </c>
      <c r="E64" s="10"/>
      <c r="F64" s="12">
        <f t="shared" si="4"/>
        <v>837.35735213901546</v>
      </c>
      <c r="G64" s="12">
        <f t="shared" si="5"/>
        <v>836.02070111799969</v>
      </c>
      <c r="H64" s="12">
        <f t="shared" si="11"/>
        <v>2.8012284855079508</v>
      </c>
      <c r="I64" s="12">
        <f t="shared" si="6"/>
        <v>830.29755166457187</v>
      </c>
      <c r="J64" s="12">
        <f t="shared" si="7"/>
        <v>2.9125633437709597</v>
      </c>
      <c r="K64" s="12">
        <f t="shared" si="8"/>
        <v>827.93436933593193</v>
      </c>
      <c r="L64" s="12">
        <f t="shared" si="9"/>
        <v>2.8595405013406117</v>
      </c>
      <c r="M64" s="11">
        <f t="shared" si="10"/>
        <v>172.46036079672163</v>
      </c>
      <c r="O64" s="7"/>
      <c r="AD64" s="12"/>
    </row>
    <row r="65" spans="1:30" x14ac:dyDescent="0.25">
      <c r="A65" s="8">
        <v>60</v>
      </c>
      <c r="B65" s="11">
        <f t="shared" si="0"/>
        <v>0.5</v>
      </c>
      <c r="C65" s="12">
        <f t="shared" si="1"/>
        <v>30</v>
      </c>
      <c r="D65" s="12">
        <f t="shared" si="3"/>
        <v>840.54727582710746</v>
      </c>
      <c r="E65" s="10"/>
      <c r="F65" s="12">
        <f t="shared" si="4"/>
        <v>840.0034379629252</v>
      </c>
      <c r="G65" s="12">
        <f t="shared" si="5"/>
        <v>838.68488507255381</v>
      </c>
      <c r="H65" s="12">
        <f t="shared" si="11"/>
        <v>2.7461270045266635</v>
      </c>
      <c r="I65" s="12">
        <f t="shared" si="6"/>
        <v>833.04367866909854</v>
      </c>
      <c r="J65" s="12">
        <f t="shared" si="7"/>
        <v>2.8658205939609975</v>
      </c>
      <c r="K65" s="12">
        <f t="shared" si="8"/>
        <v>830.80018992989289</v>
      </c>
      <c r="L65" s="12">
        <f t="shared" si="9"/>
        <v>2.8581258397021858</v>
      </c>
      <c r="M65" s="11">
        <f t="shared" si="10"/>
        <v>175.31848663642381</v>
      </c>
      <c r="O65" s="7">
        <f>G65/'Ark1'!B10-1</f>
        <v>-5.1187602935304222E-3</v>
      </c>
      <c r="AD65" s="12"/>
    </row>
    <row r="66" spans="1:30" x14ac:dyDescent="0.25">
      <c r="A66" s="8">
        <v>61</v>
      </c>
      <c r="B66" s="11">
        <f t="shared" si="0"/>
        <v>0.5083333333333333</v>
      </c>
      <c r="C66" s="12">
        <f t="shared" si="1"/>
        <v>30.5</v>
      </c>
      <c r="D66" s="12">
        <f t="shared" si="3"/>
        <v>843.03416439141768</v>
      </c>
      <c r="E66" s="10"/>
      <c r="F66" s="12">
        <f t="shared" si="4"/>
        <v>842.61413979670328</v>
      </c>
      <c r="G66" s="12">
        <f t="shared" si="5"/>
        <v>841.31314563530543</v>
      </c>
      <c r="H66" s="12">
        <f t="shared" si="11"/>
        <v>2.6934102360220935</v>
      </c>
      <c r="I66" s="12">
        <f t="shared" si="6"/>
        <v>835.73708890512069</v>
      </c>
      <c r="J66" s="12">
        <f t="shared" si="7"/>
        <v>2.8209181097528928</v>
      </c>
      <c r="K66" s="12">
        <f t="shared" si="8"/>
        <v>833.62110803964583</v>
      </c>
      <c r="L66" s="12">
        <f t="shared" si="9"/>
        <v>2.8565376588448932</v>
      </c>
      <c r="M66" s="11">
        <f t="shared" si="10"/>
        <v>178.17502429526871</v>
      </c>
      <c r="O66" s="7"/>
      <c r="AD66" s="12"/>
    </row>
    <row r="67" spans="1:30" x14ac:dyDescent="0.25">
      <c r="A67" s="8">
        <v>62</v>
      </c>
      <c r="B67" s="11">
        <f t="shared" si="0"/>
        <v>0.51666666666666661</v>
      </c>
      <c r="C67" s="12">
        <f t="shared" si="1"/>
        <v>30.999999999999996</v>
      </c>
      <c r="D67" s="12">
        <f t="shared" si="3"/>
        <v>845.48044887458468</v>
      </c>
      <c r="E67" s="10"/>
      <c r="F67" s="12">
        <f t="shared" si="4"/>
        <v>845.19049940198568</v>
      </c>
      <c r="G67" s="12">
        <f t="shared" si="5"/>
        <v>843.90654913296294</v>
      </c>
      <c r="H67" s="12">
        <f t="shared" si="11"/>
        <v>2.642894639862952</v>
      </c>
      <c r="I67" s="12">
        <f t="shared" si="6"/>
        <v>838.37998354498359</v>
      </c>
      <c r="J67" s="12">
        <f t="shared" si="7"/>
        <v>2.777722001712946</v>
      </c>
      <c r="K67" s="12">
        <f t="shared" si="8"/>
        <v>836.39883004135879</v>
      </c>
      <c r="L67" s="12">
        <f t="shared" si="9"/>
        <v>2.8547825650452019</v>
      </c>
      <c r="M67" s="11">
        <f t="shared" si="10"/>
        <v>181.02980686031393</v>
      </c>
      <c r="O67" s="7"/>
      <c r="AD67" s="12"/>
    </row>
    <row r="68" spans="1:30" x14ac:dyDescent="0.25">
      <c r="A68" s="8">
        <v>63</v>
      </c>
      <c r="B68" s="11">
        <f t="shared" si="0"/>
        <v>0.52500000000000002</v>
      </c>
      <c r="C68" s="12">
        <f t="shared" si="1"/>
        <v>31.5</v>
      </c>
      <c r="D68" s="12">
        <f t="shared" si="3"/>
        <v>847.88743391095807</v>
      </c>
      <c r="E68" s="10"/>
      <c r="F68" s="12">
        <f t="shared" si="4"/>
        <v>847.73351166450175</v>
      </c>
      <c r="G68" s="12">
        <f t="shared" si="5"/>
        <v>846.46611352335185</v>
      </c>
      <c r="H68" s="12">
        <f t="shared" si="11"/>
        <v>2.5944190722446261</v>
      </c>
      <c r="I68" s="12">
        <f t="shared" si="6"/>
        <v>840.97440261722818</v>
      </c>
      <c r="J68" s="12">
        <f t="shared" si="7"/>
        <v>2.7361143107621562</v>
      </c>
      <c r="K68" s="12">
        <f t="shared" si="8"/>
        <v>839.1349443521209</v>
      </c>
      <c r="L68" s="12">
        <f t="shared" si="9"/>
        <v>2.8528668536925954</v>
      </c>
      <c r="M68" s="11">
        <f t="shared" si="10"/>
        <v>183.88267371400653</v>
      </c>
      <c r="O68" s="7"/>
      <c r="AD68" s="12"/>
    </row>
    <row r="69" spans="1:30" x14ac:dyDescent="0.25">
      <c r="A69" s="8">
        <v>64</v>
      </c>
      <c r="B69" s="11">
        <f t="shared" si="0"/>
        <v>0.53333333333333333</v>
      </c>
      <c r="C69" s="12">
        <f t="shared" si="1"/>
        <v>32</v>
      </c>
      <c r="D69" s="12">
        <f t="shared" si="3"/>
        <v>850.25636224971447</v>
      </c>
      <c r="E69" s="10"/>
      <c r="F69" s="12">
        <f t="shared" si="4"/>
        <v>850.2441274095296</v>
      </c>
      <c r="G69" s="12">
        <f t="shared" si="5"/>
        <v>848.99281132364342</v>
      </c>
      <c r="H69" s="12">
        <f t="shared" si="11"/>
        <v>2.5478411588792942</v>
      </c>
      <c r="I69" s="12">
        <f t="shared" si="6"/>
        <v>843.52224377610753</v>
      </c>
      <c r="J69" s="12">
        <f t="shared" si="7"/>
        <v>2.695990443830643</v>
      </c>
      <c r="K69" s="12">
        <f t="shared" si="8"/>
        <v>841.83093479595152</v>
      </c>
      <c r="L69" s="12">
        <f t="shared" si="9"/>
        <v>2.8507965284950072</v>
      </c>
      <c r="M69" s="11">
        <f t="shared" si="10"/>
        <v>186.73347024250154</v>
      </c>
      <c r="O69" s="7"/>
      <c r="AD69" s="12"/>
    </row>
    <row r="70" spans="1:30" x14ac:dyDescent="0.25">
      <c r="A70" s="8">
        <v>65</v>
      </c>
      <c r="B70" s="11">
        <f t="shared" ref="B70:B126" si="12">$X$10*A70</f>
        <v>0.54166666666666663</v>
      </c>
      <c r="C70" s="12">
        <f t="shared" ref="C70:C126" si="13">B70*60</f>
        <v>32.5</v>
      </c>
      <c r="D70" s="12">
        <f t="shared" si="3"/>
        <v>852.58841860803193</v>
      </c>
      <c r="E70" s="10"/>
      <c r="F70" s="12">
        <f t="shared" si="4"/>
        <v>852.72325600715692</v>
      </c>
      <c r="G70" s="12">
        <f t="shared" si="5"/>
        <v>851.48757231824789</v>
      </c>
      <c r="H70" s="12">
        <f t="shared" ref="H70:H101" si="14">$X$4*1/($X$5*$X$6)*($X$7*(D70-I69)+$X$8*$X$9*((D70+273)^4-(I69+273)^4))*$X$10*3600</f>
        <v>2.5030343307677398</v>
      </c>
      <c r="I70" s="12">
        <f t="shared" si="6"/>
        <v>846.02527810687525</v>
      </c>
      <c r="J70" s="12">
        <f t="shared" si="7"/>
        <v>2.6572570784884557</v>
      </c>
      <c r="K70" s="12">
        <f t="shared" si="8"/>
        <v>844.48819187443996</v>
      </c>
      <c r="L70" s="12">
        <f t="shared" si="9"/>
        <v>2.848577319210825</v>
      </c>
      <c r="M70" s="11">
        <f t="shared" si="10"/>
        <v>189.58204756171236</v>
      </c>
      <c r="O70" s="7"/>
      <c r="AD70" s="12"/>
    </row>
    <row r="71" spans="1:30" x14ac:dyDescent="0.25">
      <c r="A71" s="8">
        <v>66</v>
      </c>
      <c r="B71" s="11">
        <f t="shared" si="12"/>
        <v>0.55000000000000004</v>
      </c>
      <c r="C71" s="12">
        <f t="shared" si="13"/>
        <v>33</v>
      </c>
      <c r="D71" s="12">
        <f t="shared" ref="D71:D126" si="15">20+345*LOG(8*(C71+C70)/2+1)</f>
        <v>854.88473322896652</v>
      </c>
      <c r="E71" s="10"/>
      <c r="F71" s="12">
        <f t="shared" ref="F71:F134" si="16">(C71*60)^(1/5.2)*194+20</f>
        <v>855.1717677860006</v>
      </c>
      <c r="G71" s="12">
        <f t="shared" ref="G71:G134" si="17">((C70+C71)/2*60)^(1/5.2)*194+20</f>
        <v>853.95128606609796</v>
      </c>
      <c r="H71" s="12">
        <f t="shared" si="14"/>
        <v>2.4598853989532103</v>
      </c>
      <c r="I71" s="12">
        <f t="shared" ref="I71:I126" si="18">I70+H71</f>
        <v>848.4851635058285</v>
      </c>
      <c r="J71" s="12">
        <f t="shared" ref="J71:J134" si="19">$X$4*1/($X$5*$X$6)*($X$7*(G71-K70)+$X$8*$X$9*((G71+273)^4-(K70+273)^4))*$X$10*3600</f>
        <v>2.6198304487004007</v>
      </c>
      <c r="K71" s="12">
        <f t="shared" ref="K71:K126" si="20">K70+J71</f>
        <v>847.1080223231404</v>
      </c>
      <c r="L71" s="12">
        <f t="shared" ref="L71:L126" si="21">$X$4*$X$14/($X$13*$X$5*$X$6)*(($X$5*$X$6)/($X$5*$X$6+($X$4*$X$13*$X$15*$X$16)/2))*(D71-M70)*$X$10*3600</f>
        <v>2.8462146980417291</v>
      </c>
      <c r="M71" s="11">
        <f t="shared" ref="M71:M126" si="22">M70+L71</f>
        <v>192.42826225975409</v>
      </c>
      <c r="O71" s="7"/>
      <c r="AD71" s="12"/>
    </row>
    <row r="72" spans="1:30" x14ac:dyDescent="0.25">
      <c r="A72" s="8">
        <v>67</v>
      </c>
      <c r="B72" s="11">
        <f t="shared" si="12"/>
        <v>0.55833333333333335</v>
      </c>
      <c r="C72" s="12">
        <f t="shared" si="13"/>
        <v>33.5</v>
      </c>
      <c r="D72" s="12">
        <f t="shared" si="15"/>
        <v>857.14638517077856</v>
      </c>
      <c r="E72" s="10"/>
      <c r="F72" s="12">
        <f t="shared" si="16"/>
        <v>857.5904962721529</v>
      </c>
      <c r="G72" s="12">
        <f t="shared" si="17"/>
        <v>856.38480422499708</v>
      </c>
      <c r="H72" s="12">
        <f t="shared" si="14"/>
        <v>2.41829256674772</v>
      </c>
      <c r="I72" s="12">
        <f t="shared" si="18"/>
        <v>850.9034560725762</v>
      </c>
      <c r="J72" s="12">
        <f t="shared" si="19"/>
        <v>2.5836349397038534</v>
      </c>
      <c r="K72" s="12">
        <f t="shared" si="20"/>
        <v>849.69165726284427</v>
      </c>
      <c r="L72" s="12">
        <f t="shared" si="21"/>
        <v>2.8437138948065219</v>
      </c>
      <c r="M72" s="11">
        <f t="shared" si="22"/>
        <v>195.2719761545606</v>
      </c>
      <c r="O72" s="7"/>
      <c r="AD72" s="12"/>
    </row>
    <row r="73" spans="1:30" x14ac:dyDescent="0.25">
      <c r="A73" s="8">
        <v>68</v>
      </c>
      <c r="B73" s="11">
        <f t="shared" si="12"/>
        <v>0.56666666666666665</v>
      </c>
      <c r="C73" s="12">
        <f t="shared" si="13"/>
        <v>34</v>
      </c>
      <c r="D73" s="12">
        <f t="shared" si="15"/>
        <v>859.37440535167002</v>
      </c>
      <c r="E73" s="10"/>
      <c r="F73" s="12">
        <f t="shared" si="16"/>
        <v>859.98024026840721</v>
      </c>
      <c r="G73" s="12">
        <f t="shared" si="17"/>
        <v>858.78894270892033</v>
      </c>
      <c r="H73" s="12">
        <f t="shared" si="14"/>
        <v>2.3781637964798081</v>
      </c>
      <c r="I73" s="12">
        <f t="shared" si="18"/>
        <v>853.28161986905604</v>
      </c>
      <c r="J73" s="12">
        <f t="shared" si="19"/>
        <v>2.5486019332731531</v>
      </c>
      <c r="K73" s="12">
        <f t="shared" si="20"/>
        <v>852.24025919611745</v>
      </c>
      <c r="L73" s="12">
        <f t="shared" si="21"/>
        <v>2.8410799110036766</v>
      </c>
      <c r="M73" s="11">
        <f t="shared" si="22"/>
        <v>198.11305606556428</v>
      </c>
      <c r="O73" s="7"/>
      <c r="AD73" s="12"/>
    </row>
    <row r="74" spans="1:30" x14ac:dyDescent="0.25">
      <c r="A74" s="8">
        <v>69</v>
      </c>
      <c r="B74" s="11">
        <f t="shared" si="12"/>
        <v>0.57499999999999996</v>
      </c>
      <c r="C74" s="12">
        <f t="shared" si="13"/>
        <v>34.5</v>
      </c>
      <c r="D74" s="12">
        <f t="shared" si="15"/>
        <v>861.56977937144063</v>
      </c>
      <c r="E74" s="10"/>
      <c r="F74" s="12">
        <f t="shared" si="16"/>
        <v>862.34176578732922</v>
      </c>
      <c r="G74" s="12">
        <f t="shared" si="17"/>
        <v>861.1644836925567</v>
      </c>
      <c r="H74" s="12">
        <f t="shared" si="14"/>
        <v>2.3394154632680677</v>
      </c>
      <c r="I74" s="12">
        <f t="shared" si="18"/>
        <v>855.62103533232414</v>
      </c>
      <c r="J74" s="12">
        <f t="shared" si="19"/>
        <v>2.5146688556255663</v>
      </c>
      <c r="K74" s="12">
        <f t="shared" si="20"/>
        <v>854.75492805174304</v>
      </c>
      <c r="L74" s="12">
        <f t="shared" si="21"/>
        <v>2.8383175328593642</v>
      </c>
      <c r="M74" s="11">
        <f t="shared" si="22"/>
        <v>200.95137359842366</v>
      </c>
      <c r="O74" s="7"/>
      <c r="AD74" s="12"/>
    </row>
    <row r="75" spans="1:30" x14ac:dyDescent="0.25">
      <c r="A75" s="8">
        <v>70</v>
      </c>
      <c r="B75" s="11">
        <f t="shared" si="12"/>
        <v>0.58333333333333337</v>
      </c>
      <c r="C75" s="12">
        <f t="shared" si="13"/>
        <v>35</v>
      </c>
      <c r="D75" s="12">
        <f t="shared" si="15"/>
        <v>863.73345012939114</v>
      </c>
      <c r="E75" s="10"/>
      <c r="F75" s="12">
        <f t="shared" si="16"/>
        <v>864.67580785040695</v>
      </c>
      <c r="G75" s="12">
        <f t="shared" si="17"/>
        <v>863.51217747596445</v>
      </c>
      <c r="H75" s="12">
        <f t="shared" si="14"/>
        <v>2.3019712411025632</v>
      </c>
      <c r="I75" s="12">
        <f t="shared" si="18"/>
        <v>857.92300657342673</v>
      </c>
      <c r="J75" s="12">
        <f t="shared" si="19"/>
        <v>2.4817783892946004</v>
      </c>
      <c r="K75" s="12">
        <f t="shared" si="20"/>
        <v>857.23670644103765</v>
      </c>
      <c r="L75" s="12">
        <f t="shared" si="21"/>
        <v>2.8354313434479894</v>
      </c>
      <c r="M75" s="11">
        <f t="shared" si="22"/>
        <v>203.78680494187165</v>
      </c>
      <c r="O75" s="7">
        <f>G75/'Ark1'!B11-1</f>
        <v>1.7542662134157894E-3</v>
      </c>
      <c r="AD75" s="12"/>
    </row>
    <row r="76" spans="1:30" x14ac:dyDescent="0.25">
      <c r="A76" s="8">
        <v>71</v>
      </c>
      <c r="B76" s="11">
        <f t="shared" si="12"/>
        <v>0.59166666666666667</v>
      </c>
      <c r="C76" s="12">
        <f t="shared" si="13"/>
        <v>35.5</v>
      </c>
      <c r="D76" s="12">
        <f t="shared" si="15"/>
        <v>865.86632025588017</v>
      </c>
      <c r="E76" s="10"/>
      <c r="F76" s="12">
        <f t="shared" si="16"/>
        <v>866.98307216432295</v>
      </c>
      <c r="G76" s="12">
        <f t="shared" si="17"/>
        <v>865.83274422097213</v>
      </c>
      <c r="H76" s="12">
        <f t="shared" si="14"/>
        <v>2.2657611770147654</v>
      </c>
      <c r="I76" s="12">
        <f t="shared" si="18"/>
        <v>860.18876775044146</v>
      </c>
      <c r="J76" s="12">
        <f t="shared" si="19"/>
        <v>2.4498778177316081</v>
      </c>
      <c r="K76" s="12">
        <f t="shared" si="20"/>
        <v>859.68658425876924</v>
      </c>
      <c r="L76" s="12">
        <f t="shared" si="21"/>
        <v>2.8324257339636727</v>
      </c>
      <c r="M76" s="11">
        <f t="shared" si="22"/>
        <v>206.61923067583533</v>
      </c>
      <c r="O76" s="7"/>
      <c r="AD76" s="12"/>
    </row>
    <row r="77" spans="1:30" x14ac:dyDescent="0.25">
      <c r="A77" s="8">
        <v>72</v>
      </c>
      <c r="B77" s="11">
        <f t="shared" si="12"/>
        <v>0.6</v>
      </c>
      <c r="C77" s="12">
        <f t="shared" si="13"/>
        <v>36</v>
      </c>
      <c r="D77" s="12">
        <f t="shared" si="15"/>
        <v>867.96925437322739</v>
      </c>
      <c r="E77" s="10"/>
      <c r="F77" s="12">
        <f t="shared" si="16"/>
        <v>869.2642366843537</v>
      </c>
      <c r="G77" s="12">
        <f t="shared" si="17"/>
        <v>868.1268755698261</v>
      </c>
      <c r="H77" s="12">
        <f t="shared" si="14"/>
        <v>2.2307209176871829</v>
      </c>
      <c r="I77" s="12">
        <f t="shared" si="18"/>
        <v>862.41948866812868</v>
      </c>
      <c r="J77" s="12">
        <f t="shared" si="19"/>
        <v>2.4189184774610974</v>
      </c>
      <c r="K77" s="12">
        <f t="shared" si="20"/>
        <v>862.10550273623039</v>
      </c>
      <c r="L77" s="12">
        <f t="shared" si="21"/>
        <v>2.8293049142134419</v>
      </c>
      <c r="M77" s="11">
        <f t="shared" si="22"/>
        <v>209.44853559004878</v>
      </c>
      <c r="O77" s="7"/>
      <c r="AD77" s="12"/>
    </row>
    <row r="78" spans="1:30" x14ac:dyDescent="0.25">
      <c r="A78" s="8">
        <v>73</v>
      </c>
      <c r="B78" s="11">
        <f t="shared" si="12"/>
        <v>0.60833333333333328</v>
      </c>
      <c r="C78" s="12">
        <f t="shared" si="13"/>
        <v>36.5</v>
      </c>
      <c r="D78" s="12">
        <f t="shared" si="15"/>
        <v>870.04308120013809</v>
      </c>
      <c r="E78" s="10"/>
      <c r="F78" s="12">
        <f t="shared" si="16"/>
        <v>871.5199530739402</v>
      </c>
      <c r="G78" s="12">
        <f t="shared" si="17"/>
        <v>870.39523615559654</v>
      </c>
      <c r="H78" s="12">
        <f t="shared" si="14"/>
        <v>2.1967910598194234</v>
      </c>
      <c r="I78" s="12">
        <f t="shared" si="18"/>
        <v>864.61627972794815</v>
      </c>
      <c r="J78" s="12">
        <f t="shared" si="19"/>
        <v>2.3888552975338517</v>
      </c>
      <c r="K78" s="12">
        <f t="shared" si="20"/>
        <v>864.49435803376423</v>
      </c>
      <c r="L78" s="12">
        <f t="shared" si="21"/>
        <v>2.8260729223961043</v>
      </c>
      <c r="M78" s="11">
        <f t="shared" si="22"/>
        <v>212.27460851244487</v>
      </c>
      <c r="O78" s="7"/>
      <c r="AD78" s="12"/>
    </row>
    <row r="79" spans="1:30" x14ac:dyDescent="0.25">
      <c r="A79" s="8">
        <v>74</v>
      </c>
      <c r="B79" s="11">
        <f t="shared" si="12"/>
        <v>0.6166666666666667</v>
      </c>
      <c r="C79" s="12">
        <f t="shared" si="13"/>
        <v>37</v>
      </c>
      <c r="D79" s="12">
        <f t="shared" si="15"/>
        <v>872.08859551246621</v>
      </c>
      <c r="E79" s="10"/>
      <c r="F79" s="12">
        <f t="shared" si="16"/>
        <v>873.75084806865436</v>
      </c>
      <c r="G79" s="12">
        <f t="shared" si="17"/>
        <v>872.63846501297041</v>
      </c>
      <c r="H79" s="12">
        <f t="shared" si="14"/>
        <v>2.1639166012082329</v>
      </c>
      <c r="I79" s="12">
        <f t="shared" si="18"/>
        <v>866.78019632915641</v>
      </c>
      <c r="J79" s="12">
        <f t="shared" si="19"/>
        <v>2.3596464100146197</v>
      </c>
      <c r="K79" s="12">
        <f t="shared" si="20"/>
        <v>866.85400444377888</v>
      </c>
      <c r="L79" s="12">
        <f t="shared" si="21"/>
        <v>2.8227336342246905</v>
      </c>
      <c r="M79" s="11">
        <f t="shared" si="22"/>
        <v>215.09734214666958</v>
      </c>
      <c r="O79" s="7"/>
      <c r="AD79" s="12"/>
    </row>
    <row r="80" spans="1:30" x14ac:dyDescent="0.25">
      <c r="A80" s="8">
        <v>75</v>
      </c>
      <c r="B80" s="11">
        <f t="shared" si="12"/>
        <v>0.625</v>
      </c>
      <c r="C80" s="12">
        <f t="shared" si="13"/>
        <v>37.5</v>
      </c>
      <c r="D80" s="12">
        <f t="shared" si="15"/>
        <v>874.10655997192816</v>
      </c>
      <c r="E80" s="10"/>
      <c r="F80" s="12">
        <f t="shared" si="16"/>
        <v>875.95752475202244</v>
      </c>
      <c r="G80" s="12">
        <f t="shared" si="17"/>
        <v>874.85717689725504</v>
      </c>
      <c r="H80" s="12">
        <f t="shared" si="14"/>
        <v>2.1320464740355556</v>
      </c>
      <c r="I80" s="12">
        <f t="shared" si="18"/>
        <v>868.91224280319193</v>
      </c>
      <c r="J80" s="12">
        <f t="shared" si="19"/>
        <v>2.3312528184385752</v>
      </c>
      <c r="K80" s="12">
        <f t="shared" si="20"/>
        <v>869.18525726221742</v>
      </c>
      <c r="L80" s="12">
        <f t="shared" si="21"/>
        <v>2.8192907714449564</v>
      </c>
      <c r="M80" s="11">
        <f t="shared" si="22"/>
        <v>217.91663291811454</v>
      </c>
      <c r="O80" s="7"/>
      <c r="AD80" s="12"/>
    </row>
    <row r="81" spans="1:30" x14ac:dyDescent="0.25">
      <c r="A81" s="8">
        <v>76</v>
      </c>
      <c r="B81" s="11">
        <f t="shared" si="12"/>
        <v>0.6333333333333333</v>
      </c>
      <c r="C81" s="12">
        <f t="shared" si="13"/>
        <v>38</v>
      </c>
      <c r="D81" s="12">
        <f t="shared" si="15"/>
        <v>876.09770683329521</v>
      </c>
      <c r="E81" s="10"/>
      <c r="F81" s="12">
        <f t="shared" si="16"/>
        <v>878.14056374999018</v>
      </c>
      <c r="G81" s="12">
        <f t="shared" si="17"/>
        <v>877.05196351871473</v>
      </c>
      <c r="H81" s="12">
        <f t="shared" si="14"/>
        <v>2.1011331455127449</v>
      </c>
      <c r="I81" s="12">
        <f t="shared" si="18"/>
        <v>871.01337594870472</v>
      </c>
      <c r="J81" s="12">
        <f t="shared" si="19"/>
        <v>2.3036381137570068</v>
      </c>
      <c r="K81" s="12">
        <f t="shared" si="20"/>
        <v>871.48889537597438</v>
      </c>
      <c r="L81" s="12">
        <f t="shared" si="21"/>
        <v>2.815747909797564</v>
      </c>
      <c r="M81" s="11">
        <f t="shared" si="22"/>
        <v>220.7323808279121</v>
      </c>
      <c r="O81" s="7"/>
      <c r="AD81" s="12"/>
    </row>
    <row r="82" spans="1:30" x14ac:dyDescent="0.25">
      <c r="A82" s="8">
        <v>77</v>
      </c>
      <c r="B82" s="11">
        <f t="shared" si="12"/>
        <v>0.64166666666666661</v>
      </c>
      <c r="C82" s="12">
        <f t="shared" si="13"/>
        <v>38.5</v>
      </c>
      <c r="D82" s="12">
        <f t="shared" si="15"/>
        <v>878.06273953962932</v>
      </c>
      <c r="E82" s="10"/>
      <c r="F82" s="12">
        <f t="shared" si="16"/>
        <v>880.3005243502256</v>
      </c>
      <c r="G82" s="12">
        <f t="shared" si="17"/>
        <v>879.22339469871554</v>
      </c>
      <c r="H82" s="12">
        <f t="shared" si="14"/>
        <v>2.0711322739506435</v>
      </c>
      <c r="I82" s="12">
        <f t="shared" si="18"/>
        <v>873.08450822265536</v>
      </c>
      <c r="J82" s="12">
        <f t="shared" si="19"/>
        <v>2.276768229355338</v>
      </c>
      <c r="K82" s="12">
        <f t="shared" si="20"/>
        <v>873.76566360532968</v>
      </c>
      <c r="L82" s="12">
        <f t="shared" si="21"/>
        <v>2.8121084864672397</v>
      </c>
      <c r="M82" s="11">
        <f t="shared" si="22"/>
        <v>223.54448931437935</v>
      </c>
      <c r="O82" s="7"/>
      <c r="AD82" s="12"/>
    </row>
    <row r="83" spans="1:30" x14ac:dyDescent="0.25">
      <c r="A83" s="8">
        <v>78</v>
      </c>
      <c r="B83" s="11">
        <f t="shared" si="12"/>
        <v>0.65</v>
      </c>
      <c r="C83" s="12">
        <f t="shared" si="13"/>
        <v>39</v>
      </c>
      <c r="D83" s="12">
        <f t="shared" si="15"/>
        <v>880.00233421425889</v>
      </c>
      <c r="E83" s="10"/>
      <c r="F83" s="12">
        <f t="shared" si="16"/>
        <v>882.43794555188492</v>
      </c>
      <c r="G83" s="12">
        <f t="shared" si="17"/>
        <v>881.37201945358686</v>
      </c>
      <c r="H83" s="12">
        <f t="shared" si="14"/>
        <v>2.0420024106645731</v>
      </c>
      <c r="I83" s="12">
        <f t="shared" si="18"/>
        <v>875.12651063331998</v>
      </c>
      <c r="J83" s="12">
        <f t="shared" si="19"/>
        <v>2.2506112283772346</v>
      </c>
      <c r="K83" s="12">
        <f t="shared" si="20"/>
        <v>876.01627483370692</v>
      </c>
      <c r="L83" s="12">
        <f t="shared" si="21"/>
        <v>2.808375807058308</v>
      </c>
      <c r="M83" s="11">
        <f t="shared" si="22"/>
        <v>226.35286512143765</v>
      </c>
      <c r="O83" s="7"/>
      <c r="AD83" s="12"/>
    </row>
    <row r="84" spans="1:30" x14ac:dyDescent="0.25">
      <c r="A84" s="8">
        <v>79</v>
      </c>
      <c r="B84" s="11">
        <f t="shared" si="12"/>
        <v>0.65833333333333333</v>
      </c>
      <c r="C84" s="12">
        <f t="shared" si="13"/>
        <v>39.5</v>
      </c>
      <c r="D84" s="12">
        <f t="shared" si="15"/>
        <v>881.9171410574121</v>
      </c>
      <c r="E84" s="10"/>
      <c r="F84" s="12">
        <f t="shared" si="16"/>
        <v>884.55334705100802</v>
      </c>
      <c r="G84" s="12">
        <f t="shared" si="17"/>
        <v>883.49836701158802</v>
      </c>
      <c r="H84" s="12">
        <f t="shared" si="14"/>
        <v>2.0137047399865518</v>
      </c>
      <c r="I84" s="12">
        <f t="shared" si="18"/>
        <v>877.14021537330655</v>
      </c>
      <c r="J84" s="12">
        <f t="shared" si="19"/>
        <v>2.2251371179100143</v>
      </c>
      <c r="K84" s="12">
        <f t="shared" si="20"/>
        <v>878.2414119516169</v>
      </c>
      <c r="L84" s="12">
        <f t="shared" si="21"/>
        <v>2.8045530521325115</v>
      </c>
      <c r="M84" s="11">
        <f t="shared" si="22"/>
        <v>229.15741817357016</v>
      </c>
      <c r="O84" s="7"/>
      <c r="AD84" s="12"/>
    </row>
    <row r="85" spans="1:30" x14ac:dyDescent="0.25">
      <c r="A85" s="8">
        <v>80</v>
      </c>
      <c r="B85" s="11">
        <f t="shared" si="12"/>
        <v>0.66666666666666663</v>
      </c>
      <c r="C85" s="12">
        <f t="shared" si="13"/>
        <v>40</v>
      </c>
      <c r="D85" s="12">
        <f t="shared" si="15"/>
        <v>883.80778565472747</v>
      </c>
      <c r="E85" s="10"/>
      <c r="F85" s="12">
        <f t="shared" si="16"/>
        <v>886.64723016624055</v>
      </c>
      <c r="G85" s="12">
        <f t="shared" si="17"/>
        <v>885.60294776790249</v>
      </c>
      <c r="H85" s="12">
        <f t="shared" si="14"/>
        <v>1.9862028511480094</v>
      </c>
      <c r="I85" s="12">
        <f t="shared" si="18"/>
        <v>879.1264182244546</v>
      </c>
      <c r="J85" s="12">
        <f t="shared" si="19"/>
        <v>2.200317685633332</v>
      </c>
      <c r="K85" s="12">
        <f t="shared" si="20"/>
        <v>880.44172963725021</v>
      </c>
      <c r="L85" s="12">
        <f t="shared" si="21"/>
        <v>2.8006432833418495</v>
      </c>
      <c r="M85" s="11">
        <f t="shared" si="22"/>
        <v>231.95806145691202</v>
      </c>
      <c r="O85" s="7">
        <f>G85/'Ark1'!B12-1</f>
        <v>8.6593938131007686E-3</v>
      </c>
      <c r="AD85" s="12"/>
    </row>
    <row r="86" spans="1:30" x14ac:dyDescent="0.25">
      <c r="A86" s="8">
        <v>81</v>
      </c>
      <c r="B86" s="11">
        <f t="shared" si="12"/>
        <v>0.67500000000000004</v>
      </c>
      <c r="C86" s="12">
        <f t="shared" si="13"/>
        <v>40.5</v>
      </c>
      <c r="D86" s="12">
        <f t="shared" si="15"/>
        <v>885.6748702042305</v>
      </c>
      <c r="E86" s="10"/>
      <c r="F86" s="12">
        <f t="shared" si="16"/>
        <v>888.72007870920072</v>
      </c>
      <c r="G86" s="12">
        <f t="shared" si="17"/>
        <v>887.68625418216834</v>
      </c>
      <c r="H86" s="12">
        <f t="shared" si="14"/>
        <v>1.95946253697835</v>
      </c>
      <c r="I86" s="12">
        <f t="shared" si="18"/>
        <v>881.08588076143292</v>
      </c>
      <c r="J86" s="12">
        <f t="shared" si="19"/>
        <v>2.176126355375938</v>
      </c>
      <c r="K86" s="12">
        <f t="shared" si="20"/>
        <v>882.61785599262612</v>
      </c>
      <c r="L86" s="12">
        <f t="shared" si="21"/>
        <v>2.7966494491863889</v>
      </c>
      <c r="M86" s="11">
        <f t="shared" si="22"/>
        <v>234.75471090609841</v>
      </c>
      <c r="O86" s="7"/>
      <c r="AD86" s="12"/>
    </row>
    <row r="87" spans="1:30" x14ac:dyDescent="0.25">
      <c r="A87" s="8">
        <v>82</v>
      </c>
      <c r="B87" s="11">
        <f t="shared" si="12"/>
        <v>0.68333333333333335</v>
      </c>
      <c r="C87" s="12">
        <f t="shared" si="13"/>
        <v>41</v>
      </c>
      <c r="D87" s="12">
        <f t="shared" si="15"/>
        <v>887.5189746677986</v>
      </c>
      <c r="E87" s="10"/>
      <c r="F87" s="12">
        <f t="shared" si="16"/>
        <v>890.77235980343698</v>
      </c>
      <c r="G87" s="12">
        <f t="shared" si="17"/>
        <v>889.74876162266685</v>
      </c>
      <c r="H87" s="12">
        <f t="shared" si="14"/>
        <v>1.9334516153109083</v>
      </c>
      <c r="I87" s="12">
        <f t="shared" si="18"/>
        <v>883.01933237674382</v>
      </c>
      <c r="J87" s="12">
        <f t="shared" si="19"/>
        <v>2.1525380586881768</v>
      </c>
      <c r="K87" s="12">
        <f t="shared" si="20"/>
        <v>884.77039405131427</v>
      </c>
      <c r="L87" s="12">
        <f t="shared" si="21"/>
        <v>2.7925743904243858</v>
      </c>
      <c r="M87" s="11">
        <f t="shared" si="22"/>
        <v>237.5472852965228</v>
      </c>
      <c r="O87" s="7"/>
      <c r="AD87" s="12"/>
    </row>
    <row r="88" spans="1:30" x14ac:dyDescent="0.25">
      <c r="A88" s="8">
        <v>83</v>
      </c>
      <c r="B88" s="11">
        <f t="shared" si="12"/>
        <v>0.69166666666666665</v>
      </c>
      <c r="C88" s="12">
        <f t="shared" si="13"/>
        <v>41.5</v>
      </c>
      <c r="D88" s="12">
        <f t="shared" si="15"/>
        <v>889.34065785262305</v>
      </c>
      <c r="E88" s="10"/>
      <c r="F88" s="12">
        <f t="shared" si="16"/>
        <v>892.80452465560029</v>
      </c>
      <c r="G88" s="12">
        <f t="shared" si="17"/>
        <v>891.79092916095465</v>
      </c>
      <c r="H88" s="12">
        <f t="shared" si="14"/>
        <v>1.9081397697441598</v>
      </c>
      <c r="I88" s="12">
        <f t="shared" si="18"/>
        <v>884.92747214648796</v>
      </c>
      <c r="J88" s="12">
        <f t="shared" si="19"/>
        <v>2.1295291200720432</v>
      </c>
      <c r="K88" s="12">
        <f t="shared" si="20"/>
        <v>886.89992317138626</v>
      </c>
      <c r="L88" s="12">
        <f t="shared" si="21"/>
        <v>2.7884208451597874</v>
      </c>
      <c r="M88" s="11">
        <f t="shared" si="22"/>
        <v>240.33570614168258</v>
      </c>
      <c r="O88" s="7"/>
      <c r="AD88" s="12"/>
    </row>
    <row r="89" spans="1:30" x14ac:dyDescent="0.25">
      <c r="A89" s="8">
        <v>84</v>
      </c>
      <c r="B89" s="11">
        <f t="shared" si="12"/>
        <v>0.7</v>
      </c>
      <c r="C89" s="12">
        <f t="shared" si="13"/>
        <v>42</v>
      </c>
      <c r="D89" s="12">
        <f t="shared" si="15"/>
        <v>891.14045842771156</v>
      </c>
      <c r="E89" s="10"/>
      <c r="F89" s="12">
        <f t="shared" si="16"/>
        <v>894.81700928216037</v>
      </c>
      <c r="G89" s="12">
        <f t="shared" si="17"/>
        <v>893.81320032040833</v>
      </c>
      <c r="H89" s="12">
        <f t="shared" si="14"/>
        <v>1.8834984070013219</v>
      </c>
      <c r="I89" s="12">
        <f t="shared" si="18"/>
        <v>886.81097055348926</v>
      </c>
      <c r="J89" s="12">
        <f t="shared" si="19"/>
        <v>2.1070771539347612</v>
      </c>
      <c r="K89" s="12">
        <f t="shared" si="20"/>
        <v>889.00700032532097</v>
      </c>
      <c r="L89" s="12">
        <f t="shared" si="21"/>
        <v>2.7841914536300707</v>
      </c>
      <c r="M89" s="11">
        <f t="shared" si="22"/>
        <v>243.11989759531264</v>
      </c>
      <c r="O89" s="7"/>
      <c r="AD89" s="12"/>
    </row>
    <row r="90" spans="1:30" x14ac:dyDescent="0.25">
      <c r="A90" s="8">
        <v>85</v>
      </c>
      <c r="B90" s="11">
        <f t="shared" si="12"/>
        <v>0.70833333333333337</v>
      </c>
      <c r="C90" s="12">
        <f t="shared" si="13"/>
        <v>42.5</v>
      </c>
      <c r="D90" s="12">
        <f t="shared" si="15"/>
        <v>892.91889588006336</v>
      </c>
      <c r="E90" s="10"/>
      <c r="F90" s="12">
        <f t="shared" si="16"/>
        <v>896.81023519472399</v>
      </c>
      <c r="G90" s="12">
        <f t="shared" si="17"/>
        <v>895.81600378187602</v>
      </c>
      <c r="H90" s="12">
        <f t="shared" si="14"/>
        <v>1.85950052862108</v>
      </c>
      <c r="I90" s="12">
        <f t="shared" si="18"/>
        <v>888.67047108211034</v>
      </c>
      <c r="J90" s="12">
        <f t="shared" si="19"/>
        <v>2.0851609716730368</v>
      </c>
      <c r="K90" s="12">
        <f t="shared" si="20"/>
        <v>891.09216129699405</v>
      </c>
      <c r="L90" s="12">
        <f t="shared" si="21"/>
        <v>2.7798887627155113</v>
      </c>
      <c r="M90" s="11">
        <f t="shared" si="22"/>
        <v>245.89978635802814</v>
      </c>
      <c r="O90" s="7"/>
      <c r="AD90" s="12"/>
    </row>
    <row r="91" spans="1:30" x14ac:dyDescent="0.25">
      <c r="A91" s="8">
        <v>86</v>
      </c>
      <c r="B91" s="11">
        <f t="shared" si="12"/>
        <v>0.71666666666666667</v>
      </c>
      <c r="C91" s="12">
        <f t="shared" si="13"/>
        <v>43</v>
      </c>
      <c r="D91" s="12">
        <f t="shared" si="15"/>
        <v>894.67647141475572</v>
      </c>
      <c r="E91" s="10"/>
      <c r="F91" s="12">
        <f t="shared" si="16"/>
        <v>898.78461004677138</v>
      </c>
      <c r="G91" s="12">
        <f t="shared" si="17"/>
        <v>897.79975404936738</v>
      </c>
      <c r="H91" s="12">
        <f t="shared" si="14"/>
        <v>1.8361206150919636</v>
      </c>
      <c r="I91" s="12">
        <f t="shared" si="18"/>
        <v>890.50659169720234</v>
      </c>
      <c r="J91" s="12">
        <f t="shared" si="19"/>
        <v>2.0637604975632247</v>
      </c>
      <c r="K91" s="12">
        <f t="shared" si="20"/>
        <v>893.15592179455723</v>
      </c>
      <c r="L91" s="12">
        <f t="shared" si="21"/>
        <v>2.775515230189209</v>
      </c>
      <c r="M91" s="11">
        <f t="shared" si="22"/>
        <v>248.67530158821734</v>
      </c>
      <c r="O91" s="7"/>
      <c r="AD91" s="12"/>
    </row>
    <row r="92" spans="1:30" x14ac:dyDescent="0.25">
      <c r="A92" s="8">
        <v>87</v>
      </c>
      <c r="B92" s="11">
        <f t="shared" si="12"/>
        <v>0.72499999999999998</v>
      </c>
      <c r="C92" s="12">
        <f t="shared" si="13"/>
        <v>43.5</v>
      </c>
      <c r="D92" s="12">
        <f t="shared" si="15"/>
        <v>896.41366880285136</v>
      </c>
      <c r="E92" s="10"/>
      <c r="F92" s="12">
        <f t="shared" si="16"/>
        <v>900.74052824440321</v>
      </c>
      <c r="G92" s="12">
        <f t="shared" si="17"/>
        <v>899.76485207848248</v>
      </c>
      <c r="H92" s="12">
        <f t="shared" si="14"/>
        <v>1.8133345208578691</v>
      </c>
      <c r="I92" s="12">
        <f t="shared" si="18"/>
        <v>892.31992621806023</v>
      </c>
      <c r="J92" s="12">
        <f t="shared" si="19"/>
        <v>2.0428566923568701</v>
      </c>
      <c r="K92" s="12">
        <f t="shared" si="20"/>
        <v>895.19877848691408</v>
      </c>
      <c r="L92" s="12">
        <f t="shared" si="21"/>
        <v>2.7710732287257076</v>
      </c>
      <c r="M92" s="11">
        <f t="shared" si="22"/>
        <v>251.44637481694303</v>
      </c>
      <c r="O92" s="7"/>
      <c r="AD92" s="12"/>
    </row>
    <row r="93" spans="1:30" x14ac:dyDescent="0.25">
      <c r="A93" s="8">
        <v>88</v>
      </c>
      <c r="B93" s="11">
        <f t="shared" si="12"/>
        <v>0.73333333333333328</v>
      </c>
      <c r="C93" s="12">
        <f t="shared" si="13"/>
        <v>44</v>
      </c>
      <c r="D93" s="12">
        <f t="shared" si="15"/>
        <v>898.13095518070918</v>
      </c>
      <c r="E93" s="10"/>
      <c r="F93" s="12">
        <f t="shared" si="16"/>
        <v>902.67837152349239</v>
      </c>
      <c r="G93" s="12">
        <f t="shared" si="17"/>
        <v>901.71168587007583</v>
      </c>
      <c r="H93" s="12">
        <f t="shared" si="14"/>
        <v>1.7911193788719999</v>
      </c>
      <c r="I93" s="12">
        <f t="shared" si="18"/>
        <v>894.11104559693229</v>
      </c>
      <c r="J93" s="12">
        <f t="shared" si="19"/>
        <v>2.0224314836529653</v>
      </c>
      <c r="K93" s="12">
        <f t="shared" si="20"/>
        <v>897.22120997056709</v>
      </c>
      <c r="L93" s="12">
        <f t="shared" si="21"/>
        <v>2.7665650496845609</v>
      </c>
      <c r="M93" s="11">
        <f t="shared" si="22"/>
        <v>254.21293986662761</v>
      </c>
      <c r="O93" s="7"/>
      <c r="AD93" s="12"/>
    </row>
    <row r="94" spans="1:30" x14ac:dyDescent="0.25">
      <c r="A94" s="8">
        <v>89</v>
      </c>
      <c r="B94" s="11">
        <f t="shared" si="12"/>
        <v>0.7416666666666667</v>
      </c>
      <c r="C94" s="12">
        <f t="shared" si="13"/>
        <v>44.5</v>
      </c>
      <c r="D94" s="12">
        <f t="shared" si="15"/>
        <v>899.82878180400746</v>
      </c>
      <c r="E94" s="10"/>
      <c r="F94" s="12">
        <f t="shared" si="16"/>
        <v>904.5985094954425</v>
      </c>
      <c r="G94" s="12">
        <f t="shared" si="17"/>
        <v>903.64063103144622</v>
      </c>
      <c r="H94" s="12">
        <f t="shared" si="14"/>
        <v>1.7694535135816205</v>
      </c>
      <c r="I94" s="12">
        <f t="shared" si="18"/>
        <v>895.88049911051394</v>
      </c>
      <c r="J94" s="12">
        <f t="shared" si="19"/>
        <v>2.002467702263695</v>
      </c>
      <c r="K94" s="12">
        <f t="shared" si="20"/>
        <v>899.22367767283083</v>
      </c>
      <c r="L94" s="12">
        <f t="shared" si="21"/>
        <v>2.7619929066839783</v>
      </c>
      <c r="M94" s="11">
        <f t="shared" si="22"/>
        <v>256.97493277331159</v>
      </c>
      <c r="O94" s="7"/>
      <c r="AD94" s="12"/>
    </row>
    <row r="95" spans="1:30" x14ac:dyDescent="0.25">
      <c r="A95" s="8">
        <v>90</v>
      </c>
      <c r="B95" s="11">
        <f t="shared" si="12"/>
        <v>0.75</v>
      </c>
      <c r="C95" s="12">
        <f t="shared" si="13"/>
        <v>45</v>
      </c>
      <c r="D95" s="12">
        <f t="shared" si="15"/>
        <v>901.50758475952023</v>
      </c>
      <c r="E95" s="10"/>
      <c r="F95" s="12">
        <f t="shared" si="16"/>
        <v>906.50130016359981</v>
      </c>
      <c r="G95" s="12">
        <f t="shared" si="17"/>
        <v>905.5520513071765</v>
      </c>
      <c r="H95" s="12">
        <f t="shared" si="14"/>
        <v>1.748316361390978</v>
      </c>
      <c r="I95" s="12">
        <f t="shared" si="18"/>
        <v>897.62881547190489</v>
      </c>
      <c r="J95" s="12">
        <f t="shared" si="19"/>
        <v>1.9829490239082057</v>
      </c>
      <c r="K95" s="12">
        <f t="shared" si="20"/>
        <v>901.20662669673902</v>
      </c>
      <c r="L95" s="12">
        <f t="shared" si="21"/>
        <v>2.7573589389784328</v>
      </c>
      <c r="M95" s="11">
        <f t="shared" si="22"/>
        <v>259.73229171229002</v>
      </c>
      <c r="O95" s="7">
        <f>G95/'Ark1'!B13-1</f>
        <v>1.5192882631363869E-2</v>
      </c>
      <c r="AD95" s="12"/>
    </row>
    <row r="96" spans="1:30" x14ac:dyDescent="0.25">
      <c r="A96" s="8">
        <v>91</v>
      </c>
      <c r="B96" s="11">
        <f t="shared" si="12"/>
        <v>0.7583333333333333</v>
      </c>
      <c r="C96" s="12">
        <f t="shared" si="13"/>
        <v>45.5</v>
      </c>
      <c r="D96" s="12">
        <f t="shared" si="15"/>
        <v>903.16778563745879</v>
      </c>
      <c r="E96" s="10"/>
      <c r="F96" s="12">
        <f t="shared" si="16"/>
        <v>908.38709041219977</v>
      </c>
      <c r="G96" s="12">
        <f t="shared" si="17"/>
        <v>907.44629908158538</v>
      </c>
      <c r="H96" s="12">
        <f t="shared" si="14"/>
        <v>1.7276883977875932</v>
      </c>
      <c r="I96" s="12">
        <f t="shared" si="18"/>
        <v>899.35650386969246</v>
      </c>
      <c r="J96" s="12">
        <f t="shared" si="19"/>
        <v>1.9638599156613705</v>
      </c>
      <c r="K96" s="12">
        <f t="shared" si="20"/>
        <v>903.1704866124004</v>
      </c>
      <c r="L96" s="12">
        <f t="shared" si="21"/>
        <v>2.7526652146531285</v>
      </c>
      <c r="M96" s="11">
        <f t="shared" si="22"/>
        <v>262.48495692694314</v>
      </c>
      <c r="O96" s="7"/>
      <c r="AD96" s="12"/>
    </row>
    <row r="97" spans="1:30" x14ac:dyDescent="0.25">
      <c r="A97" s="8">
        <v>92</v>
      </c>
      <c r="B97" s="11">
        <f t="shared" si="12"/>
        <v>0.76666666666666661</v>
      </c>
      <c r="C97" s="12">
        <f t="shared" si="13"/>
        <v>46</v>
      </c>
      <c r="D97" s="12">
        <f t="shared" si="15"/>
        <v>904.80979216697085</v>
      </c>
      <c r="E97" s="10"/>
      <c r="F97" s="12">
        <f t="shared" si="16"/>
        <v>910.25621646958859</v>
      </c>
      <c r="G97" s="12">
        <f t="shared" si="17"/>
        <v>909.32371585460385</v>
      </c>
      <c r="H97" s="12">
        <f t="shared" si="14"/>
        <v>1.7075510704308334</v>
      </c>
      <c r="I97" s="12">
        <f t="shared" si="18"/>
        <v>901.06405494012324</v>
      </c>
      <c r="J97" s="12">
        <f t="shared" si="19"/>
        <v>1.9451855866653105</v>
      </c>
      <c r="K97" s="12">
        <f t="shared" si="20"/>
        <v>905.11567219906567</v>
      </c>
      <c r="L97" s="12">
        <f t="shared" si="21"/>
        <v>2.7479137336471768</v>
      </c>
      <c r="M97" s="11">
        <f t="shared" si="22"/>
        <v>265.23287066059032</v>
      </c>
      <c r="O97" s="7"/>
      <c r="AD97" s="12"/>
    </row>
    <row r="98" spans="1:30" x14ac:dyDescent="0.25">
      <c r="A98" s="8">
        <v>93</v>
      </c>
      <c r="B98" s="11">
        <f t="shared" si="12"/>
        <v>0.77500000000000002</v>
      </c>
      <c r="C98" s="12">
        <f t="shared" si="13"/>
        <v>46.5</v>
      </c>
      <c r="D98" s="12">
        <f t="shared" si="15"/>
        <v>906.43399881719085</v>
      </c>
      <c r="E98" s="10"/>
      <c r="F98" s="12">
        <f t="shared" si="16"/>
        <v>912.10900434735197</v>
      </c>
      <c r="G98" s="12">
        <f t="shared" si="17"/>
        <v>911.18463269275446</v>
      </c>
      <c r="H98" s="12">
        <f t="shared" si="14"/>
        <v>1.687886737590587</v>
      </c>
      <c r="I98" s="12">
        <f t="shared" si="18"/>
        <v>902.75194167771383</v>
      </c>
      <c r="J98" s="12">
        <f t="shared" si="19"/>
        <v>1.9269119426779826</v>
      </c>
      <c r="K98" s="12">
        <f t="shared" si="20"/>
        <v>907.04258414174365</v>
      </c>
      <c r="L98" s="12">
        <f t="shared" si="21"/>
        <v>2.7431064306164732</v>
      </c>
      <c r="M98" s="11">
        <f t="shared" si="22"/>
        <v>267.9759770912068</v>
      </c>
      <c r="O98" s="7"/>
      <c r="AD98" s="12"/>
    </row>
    <row r="99" spans="1:30" x14ac:dyDescent="0.25">
      <c r="A99" s="8">
        <v>94</v>
      </c>
      <c r="B99" s="11">
        <f t="shared" si="12"/>
        <v>0.78333333333333333</v>
      </c>
      <c r="C99" s="12">
        <f t="shared" si="13"/>
        <v>47</v>
      </c>
      <c r="D99" s="12">
        <f t="shared" si="15"/>
        <v>908.040787366063</v>
      </c>
      <c r="E99" s="10"/>
      <c r="F99" s="12">
        <f t="shared" si="16"/>
        <v>913.94577025682963</v>
      </c>
      <c r="G99" s="12">
        <f t="shared" si="17"/>
        <v>913.02937065679146</v>
      </c>
      <c r="H99" s="12">
        <f t="shared" si="14"/>
        <v>1.6686786114096728</v>
      </c>
      <c r="I99" s="12">
        <f t="shared" si="18"/>
        <v>904.42062028912346</v>
      </c>
      <c r="J99" s="12">
        <f t="shared" si="19"/>
        <v>1.909025544082759</v>
      </c>
      <c r="K99" s="12">
        <f t="shared" si="20"/>
        <v>908.95160968582638</v>
      </c>
      <c r="L99" s="12">
        <f t="shared" si="21"/>
        <v>2.7382451776464438</v>
      </c>
      <c r="M99" s="11">
        <f t="shared" si="22"/>
        <v>270.71422226885323</v>
      </c>
      <c r="O99" s="7"/>
      <c r="AD99" s="12"/>
    </row>
    <row r="100" spans="1:30" x14ac:dyDescent="0.25">
      <c r="A100" s="8">
        <v>95</v>
      </c>
      <c r="B100" s="11">
        <f t="shared" si="12"/>
        <v>0.79166666666666663</v>
      </c>
      <c r="C100" s="12">
        <f t="shared" si="13"/>
        <v>47.5</v>
      </c>
      <c r="D100" s="12">
        <f t="shared" si="15"/>
        <v>909.63052743898493</v>
      </c>
      <c r="E100" s="10"/>
      <c r="F100" s="12">
        <f t="shared" si="16"/>
        <v>915.7668210044227</v>
      </c>
      <c r="G100" s="12">
        <f t="shared" si="17"/>
        <v>914.85824120744667</v>
      </c>
      <c r="H100" s="12">
        <f t="shared" si="14"/>
        <v>1.649910705522087</v>
      </c>
      <c r="I100" s="12">
        <f t="shared" si="18"/>
        <v>906.07053099464554</v>
      </c>
      <c r="J100" s="12">
        <f t="shared" si="19"/>
        <v>1.8915135670362402</v>
      </c>
      <c r="K100" s="12">
        <f t="shared" si="20"/>
        <v>910.8431232528626</v>
      </c>
      <c r="L100" s="12">
        <f t="shared" si="21"/>
        <v>2.7333317868240927</v>
      </c>
      <c r="M100" s="11">
        <f t="shared" si="22"/>
        <v>273.4475540556773</v>
      </c>
      <c r="O100" s="7"/>
      <c r="AD100" s="12"/>
    </row>
    <row r="101" spans="1:30" x14ac:dyDescent="0.25">
      <c r="A101" s="8">
        <v>96</v>
      </c>
      <c r="B101" s="11">
        <f t="shared" si="12"/>
        <v>0.8</v>
      </c>
      <c r="C101" s="12">
        <f t="shared" si="13"/>
        <v>48</v>
      </c>
      <c r="D101" s="12">
        <f t="shared" si="15"/>
        <v>911.20357701917487</v>
      </c>
      <c r="E101" s="10"/>
      <c r="F101" s="12">
        <f t="shared" si="16"/>
        <v>917.57245436697667</v>
      </c>
      <c r="G101" s="12">
        <f t="shared" si="17"/>
        <v>916.67154659061816</v>
      </c>
      <c r="H101" s="12">
        <f t="shared" si="14"/>
        <v>1.6315677866180256</v>
      </c>
      <c r="I101" s="12">
        <f t="shared" si="18"/>
        <v>907.70209878126354</v>
      </c>
      <c r="J101" s="12">
        <f t="shared" si="19"/>
        <v>1.874363767462486</v>
      </c>
      <c r="K101" s="12">
        <f t="shared" si="20"/>
        <v>912.71748702032505</v>
      </c>
      <c r="L101" s="12">
        <f t="shared" si="21"/>
        <v>2.7283680126780641</v>
      </c>
      <c r="M101" s="11">
        <f t="shared" si="22"/>
        <v>276.17592206835536</v>
      </c>
      <c r="O101" s="7"/>
      <c r="AD101" s="12"/>
    </row>
    <row r="102" spans="1:30" x14ac:dyDescent="0.25">
      <c r="A102" s="8">
        <v>97</v>
      </c>
      <c r="B102" s="11">
        <f t="shared" si="12"/>
        <v>0.80833333333333335</v>
      </c>
      <c r="C102" s="12">
        <f t="shared" si="13"/>
        <v>48.5</v>
      </c>
      <c r="D102" s="12">
        <f t="shared" si="15"/>
        <v>912.76028293152444</v>
      </c>
      <c r="E102" s="10"/>
      <c r="F102" s="12">
        <f t="shared" si="16"/>
        <v>919.36295944844369</v>
      </c>
      <c r="G102" s="12">
        <f t="shared" si="17"/>
        <v>918.46958020324712</v>
      </c>
      <c r="H102" s="12">
        <f t="shared" ref="H102:H126" si="23">$X$4*1/($X$5*$X$6)*($X$7*(D102-I101)+$X$8*$X$9*((D102+273)^4-(I101+273)^4))*$X$10*3600</f>
        <v>1.6136353295959656</v>
      </c>
      <c r="I102" s="12">
        <f t="shared" si="18"/>
        <v>909.31573411085947</v>
      </c>
      <c r="J102" s="12">
        <f t="shared" si="19"/>
        <v>1.8575644476390329</v>
      </c>
      <c r="K102" s="12">
        <f t="shared" si="20"/>
        <v>914.57505146796404</v>
      </c>
      <c r="L102" s="12">
        <f t="shared" si="21"/>
        <v>2.7233555544948409</v>
      </c>
      <c r="M102" s="11">
        <f t="shared" si="22"/>
        <v>278.89927762285021</v>
      </c>
      <c r="O102" s="7"/>
      <c r="AD102" s="12"/>
    </row>
    <row r="103" spans="1:30" x14ac:dyDescent="0.25">
      <c r="A103" s="8">
        <v>98</v>
      </c>
      <c r="B103" s="11">
        <f t="shared" si="12"/>
        <v>0.81666666666666665</v>
      </c>
      <c r="C103" s="12">
        <f t="shared" si="13"/>
        <v>49</v>
      </c>
      <c r="D103" s="12">
        <f t="shared" si="15"/>
        <v>914.30098130157398</v>
      </c>
      <c r="E103" s="10"/>
      <c r="F103" s="12">
        <f t="shared" si="16"/>
        <v>921.13861701893882</v>
      </c>
      <c r="G103" s="12">
        <f t="shared" si="17"/>
        <v>920.25262694104413</v>
      </c>
      <c r="H103" s="12">
        <f t="shared" si="23"/>
        <v>1.5960994759777811</v>
      </c>
      <c r="I103" s="12">
        <f t="shared" si="18"/>
        <v>910.91183358683725</v>
      </c>
      <c r="J103" s="12">
        <f t="shared" si="19"/>
        <v>1.8411044251509756</v>
      </c>
      <c r="K103" s="12">
        <f t="shared" si="20"/>
        <v>916.41615589311505</v>
      </c>
      <c r="L103" s="12">
        <f t="shared" si="21"/>
        <v>2.7182960585186047</v>
      </c>
      <c r="M103" s="11">
        <f t="shared" si="22"/>
        <v>281.61757368136881</v>
      </c>
      <c r="O103" s="7"/>
      <c r="AD103" s="12"/>
    </row>
    <row r="104" spans="1:30" x14ac:dyDescent="0.25">
      <c r="A104" s="8">
        <v>99</v>
      </c>
      <c r="B104" s="11">
        <f t="shared" si="12"/>
        <v>0.82499999999999996</v>
      </c>
      <c r="C104" s="12">
        <f t="shared" si="13"/>
        <v>49.5</v>
      </c>
      <c r="D104" s="12">
        <f t="shared" si="15"/>
        <v>915.8259979911287</v>
      </c>
      <c r="E104" s="10"/>
      <c r="F104" s="12">
        <f t="shared" si="16"/>
        <v>922.89969983722995</v>
      </c>
      <c r="G104" s="12">
        <f t="shared" si="17"/>
        <v>922.020963529136</v>
      </c>
      <c r="H104" s="12">
        <f t="shared" si="23"/>
        <v>1.5789469953031325</v>
      </c>
      <c r="I104" s="12">
        <f t="shared" si="18"/>
        <v>912.49078058214036</v>
      </c>
      <c r="J104" s="12">
        <f t="shared" si="19"/>
        <v>1.8249730040044547</v>
      </c>
      <c r="K104" s="12">
        <f t="shared" si="20"/>
        <v>918.24112889711955</v>
      </c>
      <c r="L104" s="12">
        <f t="shared" si="21"/>
        <v>2.713191120041754</v>
      </c>
      <c r="M104" s="11">
        <f t="shared" si="22"/>
        <v>284.33076480141057</v>
      </c>
      <c r="O104" s="7"/>
      <c r="AD104" s="12"/>
    </row>
    <row r="105" spans="1:30" x14ac:dyDescent="0.25">
      <c r="A105" s="8">
        <v>100</v>
      </c>
      <c r="B105" s="11">
        <f t="shared" si="12"/>
        <v>0.83333333333333337</v>
      </c>
      <c r="C105" s="12">
        <f t="shared" si="13"/>
        <v>50</v>
      </c>
      <c r="D105" s="12">
        <f t="shared" si="15"/>
        <v>917.33564901192824</v>
      </c>
      <c r="E105" s="10"/>
      <c r="F105" s="12">
        <f t="shared" si="16"/>
        <v>924.64647295763018</v>
      </c>
      <c r="G105" s="12">
        <f t="shared" si="17"/>
        <v>923.77485883664076</v>
      </c>
      <c r="H105" s="12">
        <f t="shared" si="23"/>
        <v>1.5621652492450782</v>
      </c>
      <c r="I105" s="12">
        <f t="shared" si="18"/>
        <v>914.05294583138539</v>
      </c>
      <c r="J105" s="12">
        <f t="shared" si="19"/>
        <v>1.8091599477242915</v>
      </c>
      <c r="K105" s="12">
        <f t="shared" si="20"/>
        <v>920.05028884484386</v>
      </c>
      <c r="L105" s="12">
        <f t="shared" si="21"/>
        <v>2.708042285392589</v>
      </c>
      <c r="M105" s="11">
        <f t="shared" si="22"/>
        <v>287.03880708680316</v>
      </c>
      <c r="O105" s="7">
        <f>G105/'Ark1'!B14-1</f>
        <v>2.0745700371978648E-2</v>
      </c>
      <c r="AD105" s="12"/>
    </row>
    <row r="106" spans="1:30" x14ac:dyDescent="0.25">
      <c r="A106" s="8">
        <v>101</v>
      </c>
      <c r="B106" s="11">
        <f t="shared" si="12"/>
        <v>0.84166666666666667</v>
      </c>
      <c r="C106" s="12">
        <f t="shared" si="13"/>
        <v>50.5</v>
      </c>
      <c r="D106" s="12">
        <f t="shared" si="15"/>
        <v>918.83024091868276</v>
      </c>
      <c r="E106" s="10"/>
      <c r="F106" s="12">
        <f t="shared" si="16"/>
        <v>926.37919402219438</v>
      </c>
      <c r="G106" s="12">
        <f t="shared" si="17"/>
        <v>925.51457417610277</v>
      </c>
      <c r="H106" s="12">
        <f t="shared" si="23"/>
        <v>1.5457421582183941</v>
      </c>
      <c r="I106" s="12">
        <f t="shared" si="18"/>
        <v>915.59868798960383</v>
      </c>
      <c r="J106" s="12">
        <f t="shared" si="19"/>
        <v>1.7936554542677292</v>
      </c>
      <c r="K106" s="12">
        <f t="shared" si="20"/>
        <v>921.84394429911163</v>
      </c>
      <c r="L106" s="12">
        <f t="shared" si="21"/>
        <v>2.7028510538262229</v>
      </c>
      <c r="M106" s="11">
        <f t="shared" si="22"/>
        <v>289.7416581406294</v>
      </c>
      <c r="O106" s="7"/>
      <c r="AD106" s="12"/>
    </row>
    <row r="107" spans="1:30" x14ac:dyDescent="0.25">
      <c r="A107" s="8">
        <v>102</v>
      </c>
      <c r="B107" s="11">
        <f t="shared" si="12"/>
        <v>0.85</v>
      </c>
      <c r="C107" s="12">
        <f t="shared" si="13"/>
        <v>51</v>
      </c>
      <c r="D107" s="12">
        <f t="shared" si="15"/>
        <v>920.31007118270088</v>
      </c>
      <c r="E107" s="10"/>
      <c r="F107" s="12">
        <f t="shared" si="16"/>
        <v>928.09811353905991</v>
      </c>
      <c r="G107" s="12">
        <f t="shared" si="17"/>
        <v>927.24036358865976</v>
      </c>
      <c r="H107" s="12">
        <f t="shared" si="23"/>
        <v>1.5296661702748744</v>
      </c>
      <c r="I107" s="12">
        <f t="shared" si="18"/>
        <v>917.12835415987865</v>
      </c>
      <c r="J107" s="12">
        <f t="shared" si="19"/>
        <v>1.778450132609749</v>
      </c>
      <c r="K107" s="12">
        <f t="shared" si="20"/>
        <v>923.62239443172143</v>
      </c>
      <c r="L107" s="12">
        <f t="shared" si="21"/>
        <v>2.6976188793243701</v>
      </c>
      <c r="M107" s="11">
        <f t="shared" si="22"/>
        <v>292.43927701995375</v>
      </c>
      <c r="O107" s="7"/>
      <c r="AD107" s="12"/>
    </row>
    <row r="108" spans="1:30" x14ac:dyDescent="0.25">
      <c r="A108" s="8">
        <v>103</v>
      </c>
      <c r="B108" s="11">
        <f t="shared" si="12"/>
        <v>0.85833333333333328</v>
      </c>
      <c r="C108" s="12">
        <f t="shared" si="13"/>
        <v>51.5</v>
      </c>
      <c r="D108" s="12">
        <f t="shared" si="15"/>
        <v>921.77542854724391</v>
      </c>
      <c r="E108" s="10"/>
      <c r="F108" s="12">
        <f t="shared" si="16"/>
        <v>929.80347514772143</v>
      </c>
      <c r="G108" s="12">
        <f t="shared" si="17"/>
        <v>928.95247411575667</v>
      </c>
      <c r="H108" s="12">
        <f t="shared" si="23"/>
        <v>1.5139262320975144</v>
      </c>
      <c r="I108" s="12">
        <f t="shared" si="18"/>
        <v>918.64228039197621</v>
      </c>
      <c r="J108" s="12">
        <f t="shared" si="19"/>
        <v>1.7635349808668646</v>
      </c>
      <c r="K108" s="12">
        <f t="shared" si="20"/>
        <v>925.38592941258833</v>
      </c>
      <c r="L108" s="12">
        <f t="shared" si="21"/>
        <v>2.6923471723092627</v>
      </c>
      <c r="M108" s="11">
        <f t="shared" si="22"/>
        <v>295.13162419226302</v>
      </c>
      <c r="O108" s="7"/>
      <c r="AD108" s="12"/>
    </row>
    <row r="109" spans="1:30" x14ac:dyDescent="0.25">
      <c r="A109" s="8">
        <v>104</v>
      </c>
      <c r="B109" s="11">
        <f t="shared" si="12"/>
        <v>0.8666666666666667</v>
      </c>
      <c r="C109" s="12">
        <f t="shared" si="13"/>
        <v>52</v>
      </c>
      <c r="D109" s="12">
        <f t="shared" si="15"/>
        <v>923.22659336567187</v>
      </c>
      <c r="E109" s="10"/>
      <c r="F109" s="12">
        <f t="shared" si="16"/>
        <v>931.49551587196822</v>
      </c>
      <c r="G109" s="12">
        <f t="shared" si="17"/>
        <v>930.65114605816098</v>
      </c>
      <c r="H109" s="12">
        <f t="shared" si="23"/>
        <v>1.49851176192741</v>
      </c>
      <c r="I109" s="12">
        <f t="shared" si="18"/>
        <v>920.14079215390359</v>
      </c>
      <c r="J109" s="12">
        <f t="shared" si="19"/>
        <v>1.7489013658383379</v>
      </c>
      <c r="K109" s="12">
        <f t="shared" si="20"/>
        <v>927.1348307784267</v>
      </c>
      <c r="L109" s="12">
        <f t="shared" si="21"/>
        <v>2.6870373012766153</v>
      </c>
      <c r="M109" s="11">
        <f t="shared" si="22"/>
        <v>297.81866149353965</v>
      </c>
      <c r="O109" s="7"/>
      <c r="AD109" s="12"/>
    </row>
    <row r="110" spans="1:30" x14ac:dyDescent="0.25">
      <c r="A110" s="8">
        <v>105</v>
      </c>
      <c r="B110" s="11">
        <f t="shared" si="12"/>
        <v>0.875</v>
      </c>
      <c r="C110" s="12">
        <f t="shared" si="13"/>
        <v>52.5</v>
      </c>
      <c r="D110" s="12">
        <f t="shared" si="15"/>
        <v>924.66383792337183</v>
      </c>
      <c r="E110" s="10"/>
      <c r="F110" s="12">
        <f t="shared" si="16"/>
        <v>933.174466361177</v>
      </c>
      <c r="G110" s="12">
        <f t="shared" si="17"/>
        <v>932.33661322299758</v>
      </c>
      <c r="H110" s="12">
        <f t="shared" si="23"/>
        <v>1.4834126242694428</v>
      </c>
      <c r="I110" s="12">
        <f t="shared" si="18"/>
        <v>921.62420477817307</v>
      </c>
      <c r="J110" s="12">
        <f t="shared" si="19"/>
        <v>1.7345410038558347</v>
      </c>
      <c r="K110" s="12">
        <f t="shared" si="20"/>
        <v>928.86937178228254</v>
      </c>
      <c r="L110" s="12">
        <f t="shared" si="21"/>
        <v>2.6816905943522236</v>
      </c>
      <c r="M110" s="11">
        <f t="shared" si="22"/>
        <v>300.50035208789188</v>
      </c>
      <c r="O110" s="7"/>
      <c r="AD110" s="12"/>
    </row>
    <row r="111" spans="1:30" x14ac:dyDescent="0.25">
      <c r="A111" s="8">
        <v>106</v>
      </c>
      <c r="B111" s="11">
        <f t="shared" si="12"/>
        <v>0.8833333333333333</v>
      </c>
      <c r="C111" s="12">
        <f t="shared" si="13"/>
        <v>53</v>
      </c>
      <c r="D111" s="12">
        <f t="shared" si="15"/>
        <v>926.08742674438963</v>
      </c>
      <c r="E111" s="10"/>
      <c r="F111" s="12">
        <f t="shared" si="16"/>
        <v>934.84055112059514</v>
      </c>
      <c r="G111" s="12">
        <f t="shared" si="17"/>
        <v>934.00910315945612</v>
      </c>
      <c r="H111" s="12">
        <f t="shared" si="23"/>
        <v>1.4686191062386316</v>
      </c>
      <c r="I111" s="12">
        <f t="shared" si="18"/>
        <v>923.0928238844117</v>
      </c>
      <c r="J111" s="12">
        <f t="shared" si="19"/>
        <v>1.7204459428430077</v>
      </c>
      <c r="K111" s="12">
        <f t="shared" si="20"/>
        <v>930.5898177251255</v>
      </c>
      <c r="L111" s="12">
        <f t="shared" si="21"/>
        <v>2.6763083407764614</v>
      </c>
      <c r="M111" s="11">
        <f t="shared" si="22"/>
        <v>303.17666042866836</v>
      </c>
      <c r="O111" s="7"/>
      <c r="AD111" s="12"/>
    </row>
    <row r="112" spans="1:30" x14ac:dyDescent="0.25">
      <c r="A112" s="8">
        <v>107</v>
      </c>
      <c r="B112" s="11">
        <f t="shared" si="12"/>
        <v>0.89166666666666661</v>
      </c>
      <c r="C112" s="12">
        <f t="shared" si="13"/>
        <v>53.5</v>
      </c>
      <c r="D112" s="12">
        <f t="shared" si="15"/>
        <v>927.49761688363333</v>
      </c>
      <c r="E112" s="10"/>
      <c r="F112" s="12">
        <f t="shared" si="16"/>
        <v>936.49398873121993</v>
      </c>
      <c r="G112" s="12">
        <f t="shared" si="17"/>
        <v>935.6688373838025</v>
      </c>
      <c r="H112" s="12">
        <f t="shared" si="23"/>
        <v>1.4541218954234199</v>
      </c>
      <c r="I112" s="12">
        <f t="shared" si="18"/>
        <v>924.54694577983514</v>
      </c>
      <c r="J112" s="12">
        <f t="shared" si="19"/>
        <v>1.7066085454936093</v>
      </c>
      <c r="K112" s="12">
        <f t="shared" si="20"/>
        <v>932.29642627061912</v>
      </c>
      <c r="L112" s="12">
        <f t="shared" si="21"/>
        <v>2.6708917923207061</v>
      </c>
      <c r="M112" s="11">
        <f t="shared" si="22"/>
        <v>305.84755222098909</v>
      </c>
      <c r="O112" s="7"/>
      <c r="AD112" s="12"/>
    </row>
    <row r="113" spans="1:30" x14ac:dyDescent="0.25">
      <c r="A113" s="8">
        <v>108</v>
      </c>
      <c r="B113" s="11">
        <f t="shared" si="12"/>
        <v>0.9</v>
      </c>
      <c r="C113" s="12">
        <f t="shared" si="13"/>
        <v>54</v>
      </c>
      <c r="D113" s="12">
        <f t="shared" si="15"/>
        <v>928.8946582054524</v>
      </c>
      <c r="E113" s="10"/>
      <c r="F113" s="12">
        <f t="shared" si="16"/>
        <v>938.1349920598343</v>
      </c>
      <c r="G113" s="12">
        <f t="shared" si="17"/>
        <v>937.31603159426584</v>
      </c>
      <c r="H113" s="12">
        <f t="shared" si="23"/>
        <v>1.4399120591482881</v>
      </c>
      <c r="I113" s="12">
        <f t="shared" si="18"/>
        <v>925.98685783898338</v>
      </c>
      <c r="J113" s="12">
        <f t="shared" si="19"/>
        <v>1.6930214734854598</v>
      </c>
      <c r="K113" s="12">
        <f t="shared" si="20"/>
        <v>933.98944774410461</v>
      </c>
      <c r="L113" s="12">
        <f t="shared" si="21"/>
        <v>2.6654421646394151</v>
      </c>
      <c r="M113" s="11">
        <f t="shared" si="22"/>
        <v>308.51299438562847</v>
      </c>
      <c r="O113" s="7"/>
      <c r="AD113" s="12"/>
    </row>
    <row r="114" spans="1:30" x14ac:dyDescent="0.25">
      <c r="A114" s="8">
        <v>109</v>
      </c>
      <c r="B114" s="11">
        <f t="shared" si="12"/>
        <v>0.90833333333333333</v>
      </c>
      <c r="C114" s="12">
        <f t="shared" si="13"/>
        <v>54.5</v>
      </c>
      <c r="D114" s="12">
        <f t="shared" si="15"/>
        <v>930.27879364934995</v>
      </c>
      <c r="E114" s="10"/>
      <c r="F114" s="12">
        <f t="shared" si="16"/>
        <v>939.76376845972698</v>
      </c>
      <c r="G114" s="12">
        <f t="shared" si="17"/>
        <v>938.9508958763555</v>
      </c>
      <c r="H114" s="12">
        <f t="shared" si="23"/>
        <v>1.4259810250336704</v>
      </c>
      <c r="I114" s="12">
        <f t="shared" si="18"/>
        <v>927.41283886401709</v>
      </c>
      <c r="J114" s="12">
        <f t="shared" si="19"/>
        <v>1.679677672655784</v>
      </c>
      <c r="K114" s="12">
        <f t="shared" si="20"/>
        <v>935.66912541676038</v>
      </c>
      <c r="L114" s="12">
        <f t="shared" si="21"/>
        <v>2.6599606385613752</v>
      </c>
      <c r="M114" s="11">
        <f t="shared" si="22"/>
        <v>311.17295502418983</v>
      </c>
      <c r="O114" s="7"/>
      <c r="AD114" s="12"/>
    </row>
    <row r="115" spans="1:30" x14ac:dyDescent="0.25">
      <c r="A115" s="8">
        <v>110</v>
      </c>
      <c r="B115" s="11">
        <f t="shared" si="12"/>
        <v>0.91666666666666663</v>
      </c>
      <c r="C115" s="12">
        <f t="shared" si="13"/>
        <v>55</v>
      </c>
      <c r="D115" s="12">
        <f t="shared" si="15"/>
        <v>931.65025948353184</v>
      </c>
      <c r="E115" s="10"/>
      <c r="F115" s="12">
        <f t="shared" si="16"/>
        <v>941.38051996259355</v>
      </c>
      <c r="G115" s="12">
        <f t="shared" si="17"/>
        <v>940.57363489910847</v>
      </c>
      <c r="H115" s="12">
        <f t="shared" si="23"/>
        <v>1.4123205627557722</v>
      </c>
      <c r="I115" s="12">
        <f t="shared" si="18"/>
        <v>928.82515942677287</v>
      </c>
      <c r="J115" s="12">
        <f t="shared" si="19"/>
        <v>1.6665703590683705</v>
      </c>
      <c r="K115" s="12">
        <f t="shared" si="20"/>
        <v>937.33569577582875</v>
      </c>
      <c r="L115" s="12">
        <f t="shared" si="21"/>
        <v>2.654448361323388</v>
      </c>
      <c r="M115" s="11">
        <f t="shared" si="22"/>
        <v>313.82740338551321</v>
      </c>
      <c r="O115" s="7">
        <f>G115/'Ark1'!B15-1</f>
        <v>2.6827112335271242E-2</v>
      </c>
      <c r="AD115" s="12"/>
    </row>
    <row r="116" spans="1:30" x14ac:dyDescent="0.25">
      <c r="A116" s="8">
        <v>111</v>
      </c>
      <c r="B116" s="11">
        <f t="shared" si="12"/>
        <v>0.92499999999999993</v>
      </c>
      <c r="C116" s="12">
        <f t="shared" si="13"/>
        <v>55.499999999999993</v>
      </c>
      <c r="D116" s="12">
        <f t="shared" si="15"/>
        <v>933.00928554695895</v>
      </c>
      <c r="E116" s="10"/>
      <c r="F116" s="12">
        <f t="shared" si="16"/>
        <v>942.98544346207711</v>
      </c>
      <c r="G116" s="12">
        <f t="shared" si="17"/>
        <v>942.18444810275605</v>
      </c>
      <c r="H116" s="12">
        <f t="shared" si="23"/>
        <v>1.3989227669224944</v>
      </c>
      <c r="I116" s="12">
        <f t="shared" si="18"/>
        <v>930.22408219369538</v>
      </c>
      <c r="J116" s="12">
        <f t="shared" si="19"/>
        <v>1.6536930059083976</v>
      </c>
      <c r="K116" s="12">
        <f t="shared" si="20"/>
        <v>938.98938878173715</v>
      </c>
      <c r="L116" s="12">
        <f t="shared" si="21"/>
        <v>2.6489064477495008</v>
      </c>
      <c r="M116" s="11">
        <f t="shared" si="22"/>
        <v>316.47630983326269</v>
      </c>
      <c r="O116" s="7"/>
      <c r="AD116" s="12"/>
    </row>
    <row r="117" spans="1:30" x14ac:dyDescent="0.25">
      <c r="A117" s="8">
        <v>112</v>
      </c>
      <c r="B117" s="11">
        <f t="shared" si="12"/>
        <v>0.93333333333333335</v>
      </c>
      <c r="C117" s="12">
        <f t="shared" si="13"/>
        <v>56</v>
      </c>
      <c r="D117" s="12">
        <f t="shared" si="15"/>
        <v>934.35609548051809</v>
      </c>
      <c r="E117" s="10"/>
      <c r="F117" s="12">
        <f t="shared" si="16"/>
        <v>944.57873088939016</v>
      </c>
      <c r="G117" s="12">
        <f t="shared" si="17"/>
        <v>943.78352987825303</v>
      </c>
      <c r="H117" s="12">
        <f t="shared" si="23"/>
        <v>1.3857800409809136</v>
      </c>
      <c r="I117" s="12">
        <f t="shared" si="18"/>
        <v>931.60986223467626</v>
      </c>
      <c r="J117" s="12">
        <f t="shared" si="19"/>
        <v>1.641039331149327</v>
      </c>
      <c r="K117" s="12">
        <f t="shared" si="20"/>
        <v>940.63042811288642</v>
      </c>
      <c r="L117" s="12">
        <f t="shared" si="21"/>
        <v>2.6433359813786326</v>
      </c>
      <c r="M117" s="11">
        <f t="shared" si="22"/>
        <v>319.11964581464133</v>
      </c>
      <c r="O117" s="7"/>
      <c r="AD117" s="12"/>
    </row>
    <row r="118" spans="1:30" x14ac:dyDescent="0.25">
      <c r="A118" s="8">
        <v>113</v>
      </c>
      <c r="B118" s="11">
        <f t="shared" si="12"/>
        <v>0.94166666666666665</v>
      </c>
      <c r="C118" s="12">
        <f t="shared" si="13"/>
        <v>56.5</v>
      </c>
      <c r="D118" s="12">
        <f t="shared" si="15"/>
        <v>935.69090694789634</v>
      </c>
      <c r="E118" s="10"/>
      <c r="F118" s="12">
        <f t="shared" si="16"/>
        <v>946.1605693814256</v>
      </c>
      <c r="G118" s="12">
        <f t="shared" si="17"/>
        <v>945.37106973909124</v>
      </c>
      <c r="H118" s="12">
        <f t="shared" si="23"/>
        <v>1.3728850820859395</v>
      </c>
      <c r="I118" s="12">
        <f t="shared" si="18"/>
        <v>932.98274731676224</v>
      </c>
      <c r="J118" s="12">
        <f t="shared" si="19"/>
        <v>1.6286032859341857</v>
      </c>
      <c r="K118" s="12">
        <f t="shared" si="20"/>
        <v>942.25903139882064</v>
      </c>
      <c r="L118" s="12">
        <f t="shared" si="21"/>
        <v>2.6377380155433365</v>
      </c>
      <c r="M118" s="11">
        <f t="shared" si="22"/>
        <v>321.75738383018466</v>
      </c>
      <c r="O118" s="7"/>
      <c r="AD118" s="12"/>
    </row>
    <row r="119" spans="1:30" x14ac:dyDescent="0.25">
      <c r="A119" s="8">
        <v>114</v>
      </c>
      <c r="B119" s="11">
        <f t="shared" si="12"/>
        <v>0.95</v>
      </c>
      <c r="C119" s="12">
        <f t="shared" si="13"/>
        <v>57</v>
      </c>
      <c r="D119" s="12">
        <f t="shared" si="15"/>
        <v>937.01393184670383</v>
      </c>
      <c r="E119" s="10"/>
      <c r="F119" s="12">
        <f t="shared" si="16"/>
        <v>947.73114144173462</v>
      </c>
      <c r="G119" s="12">
        <f t="shared" si="17"/>
        <v>946.94725248580187</v>
      </c>
      <c r="H119" s="12">
        <f t="shared" si="23"/>
        <v>1.3602308668631322</v>
      </c>
      <c r="I119" s="12">
        <f t="shared" si="18"/>
        <v>934.34297818362541</v>
      </c>
      <c r="J119" s="12">
        <f t="shared" si="19"/>
        <v>1.6163790436279746</v>
      </c>
      <c r="K119" s="12">
        <f t="shared" si="20"/>
        <v>943.87541044244858</v>
      </c>
      <c r="L119" s="12">
        <f t="shared" si="21"/>
        <v>2.6321135744022213</v>
      </c>
      <c r="M119" s="11">
        <f t="shared" si="22"/>
        <v>324.3894974045869</v>
      </c>
      <c r="O119" s="7"/>
      <c r="AD119" s="12"/>
    </row>
    <row r="120" spans="1:30" x14ac:dyDescent="0.25">
      <c r="A120" s="8">
        <v>115</v>
      </c>
      <c r="B120" s="11">
        <f t="shared" si="12"/>
        <v>0.95833333333333337</v>
      </c>
      <c r="C120" s="12">
        <f t="shared" si="13"/>
        <v>57.5</v>
      </c>
      <c r="D120" s="12">
        <f t="shared" si="15"/>
        <v>938.325376510355</v>
      </c>
      <c r="E120" s="10"/>
      <c r="F120" s="12">
        <f t="shared" si="16"/>
        <v>949.29062509474863</v>
      </c>
      <c r="G120" s="12">
        <f t="shared" si="17"/>
        <v>948.51225836350875</v>
      </c>
      <c r="H120" s="12">
        <f t="shared" si="23"/>
        <v>1.3478106380018864</v>
      </c>
      <c r="I120" s="12">
        <f t="shared" si="18"/>
        <v>935.69078882162728</v>
      </c>
      <c r="J120" s="12">
        <f t="shared" si="19"/>
        <v>1.6043609894900348</v>
      </c>
      <c r="K120" s="12">
        <f t="shared" si="20"/>
        <v>945.47977143193862</v>
      </c>
      <c r="L120" s="12">
        <f t="shared" si="21"/>
        <v>2.6264636539284196</v>
      </c>
      <c r="M120" s="11">
        <f t="shared" si="22"/>
        <v>327.0159610585153</v>
      </c>
      <c r="O120" s="7"/>
      <c r="AD120" s="12"/>
    </row>
    <row r="121" spans="1:30" x14ac:dyDescent="0.25">
      <c r="A121" s="8">
        <v>116</v>
      </c>
      <c r="B121" s="11">
        <f t="shared" si="12"/>
        <v>0.96666666666666667</v>
      </c>
      <c r="C121" s="12">
        <f t="shared" si="13"/>
        <v>58</v>
      </c>
      <c r="D121" s="12">
        <f t="shared" si="15"/>
        <v>939.62544190119388</v>
      </c>
      <c r="E121" s="10"/>
      <c r="F121" s="12">
        <f t="shared" si="16"/>
        <v>950.8391940335672</v>
      </c>
      <c r="G121" s="12">
        <f t="shared" si="17"/>
        <v>950.0662632128915</v>
      </c>
      <c r="H121" s="12">
        <f t="shared" si="23"/>
        <v>1.3356178916238965</v>
      </c>
      <c r="I121" s="12">
        <f t="shared" si="18"/>
        <v>937.02640671325116</v>
      </c>
      <c r="J121" s="12">
        <f t="shared" si="19"/>
        <v>1.5925437109286242</v>
      </c>
      <c r="K121" s="12">
        <f t="shared" si="20"/>
        <v>947.0723151428673</v>
      </c>
      <c r="L121" s="12">
        <f t="shared" si="21"/>
        <v>2.6207892228563785</v>
      </c>
      <c r="M121" s="11">
        <f t="shared" si="22"/>
        <v>329.63675028137169</v>
      </c>
      <c r="O121" s="7"/>
      <c r="AD121" s="12"/>
    </row>
    <row r="122" spans="1:30" x14ac:dyDescent="0.25">
      <c r="A122" s="8">
        <v>117</v>
      </c>
      <c r="B122" s="11">
        <f t="shared" si="12"/>
        <v>0.97499999999999998</v>
      </c>
      <c r="C122" s="12">
        <f t="shared" si="13"/>
        <v>58.5</v>
      </c>
      <c r="D122" s="12">
        <f t="shared" si="15"/>
        <v>940.91432379530875</v>
      </c>
      <c r="E122" s="10"/>
      <c r="F122" s="12">
        <f t="shared" si="16"/>
        <v>952.37701776164749</v>
      </c>
      <c r="G122" s="12">
        <f t="shared" si="17"/>
        <v>951.60943861488727</v>
      </c>
      <c r="H122" s="12">
        <f t="shared" si="23"/>
        <v>1.3236463653725952</v>
      </c>
      <c r="I122" s="12">
        <f t="shared" si="18"/>
        <v>938.35005307862377</v>
      </c>
      <c r="J122" s="12">
        <f t="shared" si="19"/>
        <v>1.5809219882988805</v>
      </c>
      <c r="K122" s="12">
        <f t="shared" si="20"/>
        <v>948.65323713116618</v>
      </c>
      <c r="L122" s="12">
        <f t="shared" si="21"/>
        <v>2.6150912235890358</v>
      </c>
      <c r="M122" s="11">
        <f t="shared" si="22"/>
        <v>332.25184150496074</v>
      </c>
      <c r="O122" s="7"/>
      <c r="AD122" s="12"/>
    </row>
    <row r="123" spans="1:30" x14ac:dyDescent="0.25">
      <c r="A123" s="8">
        <v>118</v>
      </c>
      <c r="B123" s="11">
        <f t="shared" si="12"/>
        <v>0.98333333333333328</v>
      </c>
      <c r="C123" s="12">
        <f t="shared" si="13"/>
        <v>59</v>
      </c>
      <c r="D123" s="12">
        <f t="shared" si="15"/>
        <v>942.1922129594692</v>
      </c>
      <c r="E123" s="10"/>
      <c r="F123" s="12">
        <f t="shared" si="16"/>
        <v>953.90426172868786</v>
      </c>
      <c r="G123" s="12">
        <f t="shared" si="17"/>
        <v>953.14195202944018</v>
      </c>
      <c r="H123" s="12">
        <f t="shared" si="23"/>
        <v>1.3118900271774383</v>
      </c>
      <c r="I123" s="12">
        <f t="shared" si="18"/>
        <v>939.66194310580124</v>
      </c>
      <c r="J123" s="12">
        <f t="shared" si="19"/>
        <v>1.5694907862066465</v>
      </c>
      <c r="K123" s="12">
        <f t="shared" si="20"/>
        <v>950.22272791737282</v>
      </c>
      <c r="L123" s="12">
        <f t="shared" si="21"/>
        <v>2.6093705730674159</v>
      </c>
      <c r="M123" s="11">
        <f t="shared" si="22"/>
        <v>334.86121207802813</v>
      </c>
      <c r="O123" s="7"/>
      <c r="AD123" s="12"/>
    </row>
    <row r="124" spans="1:30" x14ac:dyDescent="0.25">
      <c r="A124" s="8">
        <v>119</v>
      </c>
      <c r="B124" s="11">
        <f t="shared" si="12"/>
        <v>0.9916666666666667</v>
      </c>
      <c r="C124" s="12">
        <f t="shared" si="13"/>
        <v>59.5</v>
      </c>
      <c r="D124" s="12">
        <f t="shared" si="15"/>
        <v>943.45929532057892</v>
      </c>
      <c r="E124" s="10"/>
      <c r="F124" s="12">
        <f t="shared" si="16"/>
        <v>955.42108746099746</v>
      </c>
      <c r="G124" s="12">
        <f t="shared" si="17"/>
        <v>954.66396692859132</v>
      </c>
      <c r="H124" s="12">
        <f t="shared" si="23"/>
        <v>1.3003430646465071</v>
      </c>
      <c r="I124" s="12">
        <f t="shared" si="18"/>
        <v>940.96228617044778</v>
      </c>
      <c r="J124" s="12">
        <f t="shared" si="19"/>
        <v>1.558245245285812</v>
      </c>
      <c r="K124" s="12">
        <f t="shared" si="20"/>
        <v>951.7809731626586</v>
      </c>
      <c r="L124" s="12">
        <f t="shared" si="21"/>
        <v>2.6036281636044949</v>
      </c>
      <c r="M124" s="11">
        <f t="shared" si="22"/>
        <v>337.4648402416326</v>
      </c>
      <c r="O124" s="7"/>
      <c r="AD124" s="12"/>
    </row>
    <row r="125" spans="1:30" x14ac:dyDescent="0.25">
      <c r="A125" s="8">
        <v>120</v>
      </c>
      <c r="B125" s="11">
        <f t="shared" si="12"/>
        <v>1</v>
      </c>
      <c r="C125" s="12">
        <f t="shared" si="13"/>
        <v>60</v>
      </c>
      <c r="D125" s="12">
        <f t="shared" si="15"/>
        <v>944.71575212802429</v>
      </c>
      <c r="E125" s="10"/>
      <c r="F125" s="12">
        <f t="shared" si="16"/>
        <v>956.92765268661128</v>
      </c>
      <c r="G125" s="12">
        <f t="shared" si="17"/>
        <v>956.17564292419161</v>
      </c>
      <c r="H125" s="12">
        <f t="shared" si="23"/>
        <v>1.2889998750471572</v>
      </c>
      <c r="I125" s="12">
        <f t="shared" si="18"/>
        <v>942.25128604549491</v>
      </c>
      <c r="J125" s="12">
        <f t="shared" si="19"/>
        <v>1.5471806744225167</v>
      </c>
      <c r="K125" s="12">
        <f t="shared" si="20"/>
        <v>953.32815383708112</v>
      </c>
      <c r="L125" s="12">
        <f t="shared" si="21"/>
        <v>2.5978648636850981</v>
      </c>
      <c r="M125" s="11">
        <f t="shared" si="22"/>
        <v>340.06270510531772</v>
      </c>
      <c r="O125" s="7">
        <f>G125/'Ark1'!B16-1</f>
        <v>3.1473185462989939E-2</v>
      </c>
      <c r="AD125" s="12"/>
    </row>
    <row r="126" spans="1:30" x14ac:dyDescent="0.25">
      <c r="A126" s="8">
        <v>121</v>
      </c>
      <c r="B126" s="11">
        <f t="shared" si="12"/>
        <v>1.0083333333333333</v>
      </c>
      <c r="C126" s="12">
        <f t="shared" si="13"/>
        <v>60.5</v>
      </c>
      <c r="D126" s="12">
        <f t="shared" si="15"/>
        <v>945.96176010927172</v>
      </c>
      <c r="E126" s="10"/>
      <c r="F126" s="12">
        <f t="shared" si="16"/>
        <v>958.42411145541519</v>
      </c>
      <c r="G126" s="12">
        <f t="shared" si="17"/>
        <v>957.67713589048844</v>
      </c>
      <c r="H126" s="12">
        <f t="shared" si="23"/>
        <v>1.2778550558364183</v>
      </c>
      <c r="I126" s="12">
        <f t="shared" si="18"/>
        <v>943.52914110133133</v>
      </c>
      <c r="J126" s="12">
        <f t="shared" si="19"/>
        <v>1.5362925433915939</v>
      </c>
      <c r="K126" s="12">
        <f t="shared" si="20"/>
        <v>954.86444638047271</v>
      </c>
      <c r="L126" s="12">
        <f t="shared" si="21"/>
        <v>2.5920815187334934</v>
      </c>
      <c r="M126" s="11">
        <f t="shared" si="22"/>
        <v>342.65478662405121</v>
      </c>
      <c r="O126" s="7"/>
      <c r="AD126" s="12"/>
    </row>
    <row r="127" spans="1:30" x14ac:dyDescent="0.25">
      <c r="A127" s="8">
        <v>122</v>
      </c>
      <c r="B127" s="11">
        <f t="shared" ref="B127:B190" si="24">$X$10*A127</f>
        <v>1.0166666666666666</v>
      </c>
      <c r="C127" s="12">
        <f t="shared" ref="C127:C190" si="25">B127*60</f>
        <v>61</v>
      </c>
      <c r="D127" s="12">
        <f t="shared" ref="D127:D190" si="26">20+345*LOG(8*(C127+C126)/2+1)</f>
        <v>947.19749161904895</v>
      </c>
      <c r="E127" s="10"/>
      <c r="F127" s="12">
        <f t="shared" si="16"/>
        <v>959.91061425450755</v>
      </c>
      <c r="G127" s="12">
        <f t="shared" si="17"/>
        <v>959.16859808184211</v>
      </c>
      <c r="H127" s="12">
        <f t="shared" ref="H127:H190" si="27">$X$4*1/($X$5*$X$6)*($X$7*(D127-I126)+$X$8*$X$9*((D127+273)^4-(I126+273)^4))*$X$10*3600</f>
        <v>1.2669033957048383</v>
      </c>
      <c r="I127" s="12">
        <f t="shared" ref="I127:I190" si="28">I126+H127</f>
        <v>944.79604449703618</v>
      </c>
      <c r="J127" s="12">
        <f t="shared" si="19"/>
        <v>1.5255764758851469</v>
      </c>
      <c r="K127" s="12">
        <f t="shared" ref="K127:K190" si="29">K126+J127</f>
        <v>956.39002285635786</v>
      </c>
      <c r="L127" s="12">
        <f t="shared" ref="L127:L190" si="30">$X$4*$X$14/($X$13*$X$5*$X$6)*(($X$5*$X$6)/($X$5*$X$6+($X$4*$X$13*$X$15*$X$16)/2))*(D127-M126)*$X$10*3600</f>
        <v>2.5862789518502574</v>
      </c>
      <c r="M127" s="11">
        <f t="shared" ref="M127:M190" si="31">M126+L127</f>
        <v>345.24106557590147</v>
      </c>
      <c r="O127" s="7"/>
      <c r="AD127" s="12"/>
    </row>
    <row r="128" spans="1:30" x14ac:dyDescent="0.25">
      <c r="A128" s="8">
        <v>123</v>
      </c>
      <c r="B128" s="11">
        <f t="shared" si="24"/>
        <v>1.0249999999999999</v>
      </c>
      <c r="C128" s="12">
        <f t="shared" si="25"/>
        <v>61.499999999999993</v>
      </c>
      <c r="D128" s="12">
        <f t="shared" si="26"/>
        <v>948.42311478242414</v>
      </c>
      <c r="E128" s="10"/>
      <c r="F128" s="12">
        <f t="shared" si="16"/>
        <v>961.38730811903565</v>
      </c>
      <c r="G128" s="12">
        <f t="shared" si="17"/>
        <v>960.65017824579638</v>
      </c>
      <c r="H128" s="12">
        <f t="shared" si="27"/>
        <v>1.2561398661041279</v>
      </c>
      <c r="I128" s="12">
        <f t="shared" si="28"/>
        <v>946.05218436314033</v>
      </c>
      <c r="J128" s="12">
        <f t="shared" si="19"/>
        <v>1.515028242905001</v>
      </c>
      <c r="K128" s="12">
        <f t="shared" si="29"/>
        <v>957.90505109926289</v>
      </c>
      <c r="L128" s="12">
        <f t="shared" si="30"/>
        <v>2.5804579645198831</v>
      </c>
      <c r="M128" s="11">
        <f t="shared" si="31"/>
        <v>347.82152354042137</v>
      </c>
      <c r="O128" s="7"/>
      <c r="AD128" s="12"/>
    </row>
    <row r="129" spans="1:30" x14ac:dyDescent="0.25">
      <c r="A129" s="8">
        <v>124</v>
      </c>
      <c r="B129" s="11">
        <f t="shared" si="24"/>
        <v>1.0333333333333332</v>
      </c>
      <c r="C129" s="12">
        <f t="shared" si="25"/>
        <v>61.999999999999993</v>
      </c>
      <c r="D129" s="12">
        <f t="shared" si="26"/>
        <v>949.63879363208127</v>
      </c>
      <c r="E129" s="10"/>
      <c r="F129" s="12">
        <f t="shared" si="16"/>
        <v>962.85433673870921</v>
      </c>
      <c r="G129" s="12">
        <f t="shared" si="17"/>
        <v>962.12202173172648</v>
      </c>
      <c r="H129" s="12">
        <f t="shared" si="27"/>
        <v>1.2455596132240094</v>
      </c>
      <c r="I129" s="12">
        <f t="shared" si="28"/>
        <v>947.29774397636436</v>
      </c>
      <c r="J129" s="12">
        <f t="shared" si="19"/>
        <v>1.5046437564983945</v>
      </c>
      <c r="K129" s="12">
        <f t="shared" si="29"/>
        <v>959.40969485576124</v>
      </c>
      <c r="L129" s="12">
        <f t="shared" si="30"/>
        <v>2.5746193372905237</v>
      </c>
      <c r="M129" s="11">
        <f t="shared" si="31"/>
        <v>350.3961428777119</v>
      </c>
      <c r="O129" s="7"/>
      <c r="AD129" s="12"/>
    </row>
    <row r="130" spans="1:30" x14ac:dyDescent="0.25">
      <c r="A130" s="8">
        <v>125</v>
      </c>
      <c r="B130" s="11">
        <f t="shared" si="24"/>
        <v>1.0416666666666667</v>
      </c>
      <c r="C130" s="12">
        <f t="shared" si="25"/>
        <v>62.500000000000007</v>
      </c>
      <c r="D130" s="12">
        <f t="shared" si="26"/>
        <v>950.84468824006944</v>
      </c>
      <c r="E130" s="10"/>
      <c r="F130" s="12">
        <f t="shared" si="16"/>
        <v>964.31184056019868</v>
      </c>
      <c r="G130" s="12">
        <f t="shared" si="17"/>
        <v>963.58427059527264</v>
      </c>
      <c r="H130" s="12">
        <f t="shared" si="27"/>
        <v>1.2351579503932713</v>
      </c>
      <c r="I130" s="12">
        <f t="shared" si="28"/>
        <v>948.53290192675763</v>
      </c>
      <c r="J130" s="12">
        <f t="shared" si="19"/>
        <v>1.4944190638162989</v>
      </c>
      <c r="K130" s="12">
        <f t="shared" si="29"/>
        <v>960.90411391957753</v>
      </c>
      <c r="L130" s="12">
        <f t="shared" si="30"/>
        <v>2.5687638304271982</v>
      </c>
      <c r="M130" s="11">
        <f t="shared" si="31"/>
        <v>352.9649067081391</v>
      </c>
      <c r="O130" s="7"/>
      <c r="AD130" s="12"/>
    </row>
    <row r="131" spans="1:30" x14ac:dyDescent="0.25">
      <c r="A131" s="8">
        <v>126</v>
      </c>
      <c r="B131" s="11">
        <f t="shared" si="24"/>
        <v>1.05</v>
      </c>
      <c r="C131" s="12">
        <f t="shared" si="25"/>
        <v>63</v>
      </c>
      <c r="D131" s="12">
        <f t="shared" si="26"/>
        <v>952.0409548442949</v>
      </c>
      <c r="E131" s="10"/>
      <c r="F131" s="12">
        <f t="shared" si="16"/>
        <v>965.75995688560886</v>
      </c>
      <c r="G131" s="12">
        <f t="shared" si="17"/>
        <v>965.03706369875169</v>
      </c>
      <c r="H131" s="12">
        <f t="shared" si="27"/>
        <v>1.2249303508782978</v>
      </c>
      <c r="I131" s="12">
        <f t="shared" si="28"/>
        <v>949.75783227763588</v>
      </c>
      <c r="J131" s="12">
        <f t="shared" si="19"/>
        <v>1.484350341473309</v>
      </c>
      <c r="K131" s="12">
        <f t="shared" si="29"/>
        <v>962.38846426105079</v>
      </c>
      <c r="L131" s="12">
        <f t="shared" si="30"/>
        <v>2.5628921845397041</v>
      </c>
      <c r="M131" s="11">
        <f t="shared" si="31"/>
        <v>355.52779889267879</v>
      </c>
      <c r="O131" s="7"/>
      <c r="AD131" s="12"/>
    </row>
    <row r="132" spans="1:30" x14ac:dyDescent="0.25">
      <c r="A132" s="8">
        <v>127</v>
      </c>
      <c r="B132" s="11">
        <f t="shared" si="24"/>
        <v>1.0583333333333333</v>
      </c>
      <c r="C132" s="12">
        <f t="shared" si="25"/>
        <v>63.5</v>
      </c>
      <c r="D132" s="12">
        <f t="shared" si="26"/>
        <v>953.22774597000091</v>
      </c>
      <c r="E132" s="10"/>
      <c r="F132" s="12">
        <f t="shared" si="16"/>
        <v>967.19881996720756</v>
      </c>
      <c r="G132" s="12">
        <f t="shared" si="17"/>
        <v>966.48053680773637</v>
      </c>
      <c r="H132" s="12">
        <f t="shared" si="27"/>
        <v>1.2148724410535425</v>
      </c>
      <c r="I132" s="12">
        <f t="shared" si="28"/>
        <v>950.97270471868944</v>
      </c>
      <c r="J132" s="12">
        <f t="shared" si="19"/>
        <v>1.4744338901934375</v>
      </c>
      <c r="K132" s="12">
        <f t="shared" si="29"/>
        <v>963.86289815124417</v>
      </c>
      <c r="L132" s="12">
        <f t="shared" si="30"/>
        <v>2.5570051211864047</v>
      </c>
      <c r="M132" s="11">
        <f t="shared" si="31"/>
        <v>358.08480401386521</v>
      </c>
      <c r="O132" s="7"/>
      <c r="AD132" s="12"/>
    </row>
    <row r="133" spans="1:30" x14ac:dyDescent="0.25">
      <c r="A133" s="8">
        <v>128</v>
      </c>
      <c r="B133" s="11">
        <f t="shared" si="24"/>
        <v>1.0666666666666667</v>
      </c>
      <c r="C133" s="12">
        <f t="shared" si="25"/>
        <v>64</v>
      </c>
      <c r="D133" s="12">
        <f t="shared" si="26"/>
        <v>954.40521054647593</v>
      </c>
      <c r="E133" s="10"/>
      <c r="F133" s="12">
        <f t="shared" si="16"/>
        <v>968.62856109857501</v>
      </c>
      <c r="G133" s="12">
        <f t="shared" si="17"/>
        <v>967.91482268397328</v>
      </c>
      <c r="H133" s="12">
        <f t="shared" si="27"/>
        <v>1.2049799939234085</v>
      </c>
      <c r="I133" s="12">
        <f t="shared" si="28"/>
        <v>952.17768471261286</v>
      </c>
      <c r="J133" s="12">
        <f t="shared" si="19"/>
        <v>1.4646661297221084</v>
      </c>
      <c r="K133" s="12">
        <f t="shared" si="29"/>
        <v>965.32756428096627</v>
      </c>
      <c r="L133" s="12">
        <f t="shared" si="30"/>
        <v>2.551103343455019</v>
      </c>
      <c r="M133" s="11">
        <f t="shared" si="31"/>
        <v>360.63590735732021</v>
      </c>
      <c r="O133" s="7"/>
      <c r="AD133" s="12"/>
    </row>
    <row r="134" spans="1:30" x14ac:dyDescent="0.25">
      <c r="A134" s="8">
        <v>129</v>
      </c>
      <c r="B134" s="11">
        <f t="shared" si="24"/>
        <v>1.075</v>
      </c>
      <c r="C134" s="12">
        <f t="shared" si="25"/>
        <v>64.5</v>
      </c>
      <c r="D134" s="12">
        <f t="shared" si="26"/>
        <v>955.57349401921101</v>
      </c>
      <c r="E134" s="10"/>
      <c r="F134" s="12">
        <f t="shared" si="16"/>
        <v>970.04930870234693</v>
      </c>
      <c r="G134" s="12">
        <f t="shared" si="17"/>
        <v>969.34005117481081</v>
      </c>
      <c r="H134" s="12">
        <f t="shared" si="27"/>
        <v>1.1952489229725516</v>
      </c>
      <c r="I134" s="12">
        <f t="shared" si="28"/>
        <v>953.37293363558535</v>
      </c>
      <c r="J134" s="12">
        <f t="shared" si="19"/>
        <v>1.4550435939911806</v>
      </c>
      <c r="K134" s="12">
        <f t="shared" si="29"/>
        <v>966.78260787495742</v>
      </c>
      <c r="L134" s="12">
        <f t="shared" si="30"/>
        <v>2.5451875365214578</v>
      </c>
      <c r="M134" s="11">
        <f t="shared" si="31"/>
        <v>363.18109489384165</v>
      </c>
      <c r="O134" s="7"/>
      <c r="AD134" s="12"/>
    </row>
    <row r="135" spans="1:30" x14ac:dyDescent="0.25">
      <c r="A135" s="8">
        <v>130</v>
      </c>
      <c r="B135" s="11">
        <f t="shared" si="24"/>
        <v>1.0833333333333333</v>
      </c>
      <c r="C135" s="12">
        <f t="shared" si="25"/>
        <v>65</v>
      </c>
      <c r="D135" s="12">
        <f t="shared" si="26"/>
        <v>956.73273845771791</v>
      </c>
      <c r="E135" s="10"/>
      <c r="F135" s="12">
        <f t="shared" ref="F135:F198" si="32">(C135*60)^(1/5.2)*194+20</f>
        <v>971.46118841469138</v>
      </c>
      <c r="G135" s="12">
        <f t="shared" ref="G135:G198" si="33">((C134+C135)/2*60)^(1/5.2)*194+20</f>
        <v>970.75634929928788</v>
      </c>
      <c r="H135" s="12">
        <f t="shared" si="27"/>
        <v>1.1856752763267198</v>
      </c>
      <c r="I135" s="12">
        <f t="shared" si="28"/>
        <v>954.55860891191207</v>
      </c>
      <c r="J135" s="12">
        <f t="shared" ref="J135:J198" si="34">$X$4*1/($X$5*$X$6)*($X$7*(G135-K134)+$X$8*$X$9*((G135+273)^4-(K134+273)^4))*$X$10*3600</f>
        <v>1.4455629265200289</v>
      </c>
      <c r="K135" s="12">
        <f t="shared" si="29"/>
        <v>968.2281708014774</v>
      </c>
      <c r="L135" s="12">
        <f t="shared" si="30"/>
        <v>2.5392583681877059</v>
      </c>
      <c r="M135" s="11">
        <f t="shared" si="31"/>
        <v>365.72035326202933</v>
      </c>
      <c r="O135" s="7">
        <f>G135/'Ark1'!B17-1</f>
        <v>3.6025986445344493E-2</v>
      </c>
      <c r="AD135" s="12"/>
    </row>
    <row r="136" spans="1:30" x14ac:dyDescent="0.25">
      <c r="A136" s="8">
        <v>131</v>
      </c>
      <c r="B136" s="11">
        <f t="shared" si="24"/>
        <v>1.0916666666666666</v>
      </c>
      <c r="C136" s="12">
        <f t="shared" si="25"/>
        <v>65.5</v>
      </c>
      <c r="D136" s="12">
        <f t="shared" si="26"/>
        <v>957.88308265920955</v>
      </c>
      <c r="E136" s="10"/>
      <c r="F136" s="12">
        <f t="shared" si="32"/>
        <v>972.8643231666756</v>
      </c>
      <c r="G136" s="12">
        <f t="shared" si="33"/>
        <v>972.16384133104179</v>
      </c>
      <c r="H136" s="12">
        <f t="shared" si="27"/>
        <v>1.1762552312043595</v>
      </c>
      <c r="I136" s="12">
        <f t="shared" si="28"/>
        <v>955.7348641431164</v>
      </c>
      <c r="J136" s="12">
        <f t="shared" si="34"/>
        <v>1.4362208760426782</v>
      </c>
      <c r="K136" s="12">
        <f t="shared" si="29"/>
        <v>969.66439167752003</v>
      </c>
      <c r="L136" s="12">
        <f t="shared" si="30"/>
        <v>2.5333164893997013</v>
      </c>
      <c r="M136" s="11">
        <f t="shared" si="31"/>
        <v>368.25366975142902</v>
      </c>
      <c r="O136" s="7"/>
      <c r="AD136" s="12"/>
    </row>
    <row r="137" spans="1:30" x14ac:dyDescent="0.25">
      <c r="A137" s="8">
        <v>132</v>
      </c>
      <c r="B137" s="11">
        <f t="shared" si="24"/>
        <v>1.1000000000000001</v>
      </c>
      <c r="C137" s="12">
        <f t="shared" si="25"/>
        <v>66</v>
      </c>
      <c r="D137" s="12">
        <f t="shared" si="26"/>
        <v>959.02466224832858</v>
      </c>
      <c r="E137" s="10"/>
      <c r="F137" s="12">
        <f t="shared" si="32"/>
        <v>974.25883326265284</v>
      </c>
      <c r="G137" s="12">
        <f t="shared" si="33"/>
        <v>973.5626488781644</v>
      </c>
      <c r="H137" s="12">
        <f t="shared" si="27"/>
        <v>1.1669850886430297</v>
      </c>
      <c r="I137" s="12">
        <f t="shared" si="28"/>
        <v>956.90184923175946</v>
      </c>
      <c r="J137" s="12">
        <f t="shared" si="34"/>
        <v>1.4270142923428804</v>
      </c>
      <c r="K137" s="12">
        <f t="shared" si="29"/>
        <v>971.09140596986288</v>
      </c>
      <c r="L137" s="12">
        <f t="shared" si="30"/>
        <v>2.5273625347460942</v>
      </c>
      <c r="M137" s="11">
        <f t="shared" si="31"/>
        <v>370.7810322861751</v>
      </c>
      <c r="O137" s="7"/>
      <c r="AD137" s="12"/>
    </row>
    <row r="138" spans="1:30" x14ac:dyDescent="0.25">
      <c r="A138" s="8">
        <v>133</v>
      </c>
      <c r="B138" s="11">
        <f t="shared" si="24"/>
        <v>1.1083333333333334</v>
      </c>
      <c r="C138" s="12">
        <f t="shared" si="25"/>
        <v>66.5</v>
      </c>
      <c r="D138" s="12">
        <f t="shared" si="26"/>
        <v>960.15760977310686</v>
      </c>
      <c r="E138" s="10"/>
      <c r="F138" s="12">
        <f t="shared" si="32"/>
        <v>975.64483645580469</v>
      </c>
      <c r="G138" s="12">
        <f t="shared" si="33"/>
        <v>974.95289096015404</v>
      </c>
      <c r="H138" s="12">
        <f t="shared" si="27"/>
        <v>1.157861268484828</v>
      </c>
      <c r="I138" s="12">
        <f t="shared" si="28"/>
        <v>958.05971050024425</v>
      </c>
      <c r="J138" s="12">
        <f t="shared" si="34"/>
        <v>1.417940122290354</v>
      </c>
      <c r="K138" s="12">
        <f t="shared" si="29"/>
        <v>972.50934609215324</v>
      </c>
      <c r="L138" s="12">
        <f t="shared" si="30"/>
        <v>2.5213971229387453</v>
      </c>
      <c r="M138" s="11">
        <f t="shared" si="31"/>
        <v>373.30242940911387</v>
      </c>
      <c r="O138" s="7"/>
      <c r="AD138" s="12"/>
    </row>
    <row r="139" spans="1:30" x14ac:dyDescent="0.25">
      <c r="A139" s="8">
        <v>134</v>
      </c>
      <c r="B139" s="11">
        <f t="shared" si="24"/>
        <v>1.1166666666666667</v>
      </c>
      <c r="C139" s="12">
        <f t="shared" si="25"/>
        <v>67</v>
      </c>
      <c r="D139" s="12">
        <f t="shared" si="26"/>
        <v>961.28205479732378</v>
      </c>
      <c r="E139" s="10"/>
      <c r="F139" s="12">
        <f t="shared" si="32"/>
        <v>977.02244802095981</v>
      </c>
      <c r="G139" s="12">
        <f t="shared" si="33"/>
        <v>976.33468408207852</v>
      </c>
      <c r="H139" s="12">
        <f t="shared" si="27"/>
        <v>1.1488803046057903</v>
      </c>
      <c r="I139" s="12">
        <f t="shared" si="28"/>
        <v>959.20859080485002</v>
      </c>
      <c r="J139" s="12">
        <f t="shared" si="34"/>
        <v>1.408995406064173</v>
      </c>
      <c r="K139" s="12">
        <f t="shared" si="29"/>
        <v>973.91834149821739</v>
      </c>
      <c r="L139" s="12">
        <f t="shared" si="30"/>
        <v>2.5154208572757644</v>
      </c>
      <c r="M139" s="11">
        <f t="shared" si="31"/>
        <v>375.81785026638966</v>
      </c>
      <c r="O139" s="7"/>
      <c r="AD139" s="12"/>
    </row>
    <row r="140" spans="1:30" x14ac:dyDescent="0.25">
      <c r="A140" s="8">
        <v>135</v>
      </c>
      <c r="B140" s="11">
        <f t="shared" si="24"/>
        <v>1.125</v>
      </c>
      <c r="C140" s="12">
        <f t="shared" si="25"/>
        <v>67.5</v>
      </c>
      <c r="D140" s="12">
        <f t="shared" si="26"/>
        <v>962.3981239894249</v>
      </c>
      <c r="E140" s="10"/>
      <c r="F140" s="12">
        <f t="shared" si="32"/>
        <v>978.39178082480862</v>
      </c>
      <c r="G140" s="12">
        <f t="shared" si="33"/>
        <v>977.7081423060788</v>
      </c>
      <c r="H140" s="12">
        <f t="shared" si="27"/>
        <v>1.1400388403740123</v>
      </c>
      <c r="I140" s="12">
        <f t="shared" si="28"/>
        <v>960.34862964522404</v>
      </c>
      <c r="J140" s="12">
        <f t="shared" si="34"/>
        <v>1.4001772735531763</v>
      </c>
      <c r="K140" s="12">
        <f t="shared" si="29"/>
        <v>975.31851877177053</v>
      </c>
      <c r="L140" s="12">
        <f t="shared" si="30"/>
        <v>2.5094343260878516</v>
      </c>
      <c r="M140" s="11">
        <f t="shared" si="31"/>
        <v>378.3272845924775</v>
      </c>
      <c r="O140" s="7"/>
      <c r="AD140" s="12"/>
    </row>
    <row r="141" spans="1:30" x14ac:dyDescent="0.25">
      <c r="A141" s="8">
        <v>136</v>
      </c>
      <c r="B141" s="11">
        <f t="shared" si="24"/>
        <v>1.1333333333333333</v>
      </c>
      <c r="C141" s="12">
        <f t="shared" si="25"/>
        <v>68</v>
      </c>
      <c r="D141" s="12">
        <f t="shared" si="26"/>
        <v>963.50594120815231</v>
      </c>
      <c r="E141" s="10"/>
      <c r="F141" s="12">
        <f t="shared" si="32"/>
        <v>979.75294539362289</v>
      </c>
      <c r="G141" s="12">
        <f t="shared" si="33"/>
        <v>979.07337732032317</v>
      </c>
      <c r="H141" s="12">
        <f t="shared" si="27"/>
        <v>1.1313336243261871</v>
      </c>
      <c r="I141" s="12">
        <f t="shared" si="28"/>
        <v>961.47996326955024</v>
      </c>
      <c r="J141" s="12">
        <f t="shared" si="34"/>
        <v>1.3914829409252922</v>
      </c>
      <c r="K141" s="12">
        <f t="shared" si="29"/>
        <v>976.71000171269577</v>
      </c>
      <c r="L141" s="12">
        <f t="shared" si="30"/>
        <v>2.5034381031686617</v>
      </c>
      <c r="M141" s="11">
        <f t="shared" si="31"/>
        <v>380.83072269564616</v>
      </c>
      <c r="O141" s="7"/>
      <c r="AD141" s="12"/>
    </row>
    <row r="142" spans="1:30" x14ac:dyDescent="0.25">
      <c r="A142" s="8">
        <v>137</v>
      </c>
      <c r="B142" s="11">
        <f t="shared" si="24"/>
        <v>1.1416666666666666</v>
      </c>
      <c r="C142" s="12">
        <f t="shared" si="25"/>
        <v>68.5</v>
      </c>
      <c r="D142" s="12">
        <f t="shared" si="26"/>
        <v>964.60562758503363</v>
      </c>
      <c r="E142" s="10"/>
      <c r="F142" s="12">
        <f t="shared" si="32"/>
        <v>981.10604997859184</v>
      </c>
      <c r="G142" s="12">
        <f t="shared" si="33"/>
        <v>980.43049850552006</v>
      </c>
      <c r="H142" s="12">
        <f t="shared" si="27"/>
        <v>1.1227615060487881</v>
      </c>
      <c r="I142" s="12">
        <f t="shared" si="28"/>
        <v>962.60272477559897</v>
      </c>
      <c r="J142" s="12">
        <f t="shared" si="34"/>
        <v>1.3829097073527961</v>
      </c>
      <c r="K142" s="12">
        <f t="shared" si="29"/>
        <v>978.09291142004861</v>
      </c>
      <c r="L142" s="12">
        <f t="shared" si="30"/>
        <v>2.497432748189893</v>
      </c>
      <c r="M142" s="11">
        <f t="shared" si="31"/>
        <v>383.32815544383607</v>
      </c>
      <c r="O142" s="7"/>
      <c r="AD142" s="12"/>
    </row>
    <row r="143" spans="1:30" x14ac:dyDescent="0.25">
      <c r="A143" s="8">
        <v>138</v>
      </c>
      <c r="B143" s="11">
        <f t="shared" si="24"/>
        <v>1.1499999999999999</v>
      </c>
      <c r="C143" s="12">
        <f t="shared" si="25"/>
        <v>69</v>
      </c>
      <c r="D143" s="12">
        <f t="shared" si="26"/>
        <v>965.69730160386575</v>
      </c>
      <c r="E143" s="10"/>
      <c r="F143" s="12">
        <f t="shared" si="32"/>
        <v>982.45120061886905</v>
      </c>
      <c r="G143" s="12">
        <f t="shared" si="33"/>
        <v>981.77961299909896</v>
      </c>
      <c r="H143" s="12">
        <f t="shared" si="27"/>
        <v>1.1143194322526955</v>
      </c>
      <c r="I143" s="12">
        <f t="shared" si="28"/>
        <v>963.7170442078517</v>
      </c>
      <c r="J143" s="12">
        <f t="shared" si="34"/>
        <v>1.3744549518911711</v>
      </c>
      <c r="K143" s="12">
        <f t="shared" si="29"/>
        <v>979.46736637193976</v>
      </c>
      <c r="L143" s="12">
        <f t="shared" si="30"/>
        <v>2.4914188071017311</v>
      </c>
      <c r="M143" s="11">
        <f t="shared" si="31"/>
        <v>385.81957425093782</v>
      </c>
      <c r="O143" s="7"/>
      <c r="AD143" s="12"/>
    </row>
    <row r="144" spans="1:30" x14ac:dyDescent="0.25">
      <c r="A144" s="8">
        <v>139</v>
      </c>
      <c r="B144" s="11">
        <f t="shared" si="24"/>
        <v>1.1583333333333332</v>
      </c>
      <c r="C144" s="12">
        <f t="shared" si="25"/>
        <v>69.5</v>
      </c>
      <c r="D144" s="12">
        <f t="shared" si="26"/>
        <v>966.78107917732336</v>
      </c>
      <c r="E144" s="10"/>
      <c r="F144" s="12">
        <f t="shared" si="32"/>
        <v>983.78850120243021</v>
      </c>
      <c r="G144" s="12">
        <f t="shared" si="33"/>
        <v>983.12082575715033</v>
      </c>
      <c r="H144" s="12">
        <f t="shared" si="27"/>
        <v>1.1060044430305751</v>
      </c>
      <c r="I144" s="12">
        <f t="shared" si="28"/>
        <v>964.82304865088224</v>
      </c>
      <c r="J144" s="12">
        <f t="shared" si="34"/>
        <v>1.3661161304962002</v>
      </c>
      <c r="K144" s="12">
        <f t="shared" si="29"/>
        <v>980.83348250243591</v>
      </c>
      <c r="L144" s="12">
        <f t="shared" si="30"/>
        <v>2.4853968125192965</v>
      </c>
      <c r="M144" s="11">
        <f t="shared" si="31"/>
        <v>388.30497106345712</v>
      </c>
      <c r="O144" s="7"/>
      <c r="AD144" s="12"/>
    </row>
    <row r="145" spans="1:30" x14ac:dyDescent="0.25">
      <c r="A145" s="8">
        <v>140</v>
      </c>
      <c r="B145" s="11">
        <f t="shared" si="24"/>
        <v>1.1666666666666667</v>
      </c>
      <c r="C145" s="12">
        <f t="shared" si="25"/>
        <v>70</v>
      </c>
      <c r="D145" s="12">
        <f t="shared" si="26"/>
        <v>967.85707372081595</v>
      </c>
      <c r="E145" s="10"/>
      <c r="F145" s="12">
        <f t="shared" si="32"/>
        <v>985.11805352483225</v>
      </c>
      <c r="G145" s="12">
        <f t="shared" si="33"/>
        <v>984.45423961422364</v>
      </c>
      <c r="H145" s="12">
        <f t="shared" si="27"/>
        <v>1.0978136682875839</v>
      </c>
      <c r="I145" s="12">
        <f t="shared" si="28"/>
        <v>965.92086231916983</v>
      </c>
      <c r="J145" s="12">
        <f t="shared" si="34"/>
        <v>1.3578907731779377</v>
      </c>
      <c r="K145" s="12">
        <f t="shared" si="29"/>
        <v>982.19137327561384</v>
      </c>
      <c r="L145" s="12">
        <f t="shared" si="30"/>
        <v>2.4793672840956527</v>
      </c>
      <c r="M145" s="11">
        <f t="shared" si="31"/>
        <v>390.78433834755276</v>
      </c>
      <c r="O145" s="7">
        <f>G145/'Ark1'!B18-1</f>
        <v>4.0649301917784042E-2</v>
      </c>
      <c r="AD145" s="12"/>
    </row>
    <row r="146" spans="1:30" x14ac:dyDescent="0.25">
      <c r="A146" s="8">
        <v>141</v>
      </c>
      <c r="B146" s="11">
        <f t="shared" si="24"/>
        <v>1.175</v>
      </c>
      <c r="C146" s="12">
        <f t="shared" si="25"/>
        <v>70.5</v>
      </c>
      <c r="D146" s="12">
        <f t="shared" si="26"/>
        <v>968.92539622371442</v>
      </c>
      <c r="E146" s="10"/>
      <c r="F146" s="12">
        <f t="shared" si="32"/>
        <v>986.43995734596069</v>
      </c>
      <c r="G146" s="12">
        <f t="shared" si="33"/>
        <v>985.77995534106924</v>
      </c>
      <c r="H146" s="12">
        <f t="shared" si="27"/>
        <v>1.0897443243360543</v>
      </c>
      <c r="I146" s="12">
        <f t="shared" si="28"/>
        <v>967.01060664350587</v>
      </c>
      <c r="J146" s="12">
        <f t="shared" si="34"/>
        <v>1.3497764812801774</v>
      </c>
      <c r="K146" s="12">
        <f t="shared" si="29"/>
        <v>983.54114975689401</v>
      </c>
      <c r="L146" s="12">
        <f t="shared" si="30"/>
        <v>2.473330728881975</v>
      </c>
      <c r="M146" s="11">
        <f t="shared" si="31"/>
        <v>393.25766907643475</v>
      </c>
      <c r="O146" s="7"/>
      <c r="AD146" s="12"/>
    </row>
    <row r="147" spans="1:30" x14ac:dyDescent="0.25">
      <c r="A147" s="8">
        <v>142</v>
      </c>
      <c r="B147" s="11">
        <f t="shared" si="24"/>
        <v>1.1833333333333333</v>
      </c>
      <c r="C147" s="12">
        <f t="shared" si="25"/>
        <v>71</v>
      </c>
      <c r="D147" s="12">
        <f t="shared" si="26"/>
        <v>969.98615531805274</v>
      </c>
      <c r="E147" s="10"/>
      <c r="F147" s="12">
        <f t="shared" si="32"/>
        <v>987.7543104448464</v>
      </c>
      <c r="G147" s="12">
        <f t="shared" si="33"/>
        <v>987.09807170041086</v>
      </c>
      <c r="H147" s="12">
        <f t="shared" si="27"/>
        <v>1.0817937106442861</v>
      </c>
      <c r="I147" s="12">
        <f t="shared" si="28"/>
        <v>968.09240035415019</v>
      </c>
      <c r="J147" s="12">
        <f t="shared" si="34"/>
        <v>1.3417709248824521</v>
      </c>
      <c r="K147" s="12">
        <f t="shared" si="29"/>
        <v>984.88292068177645</v>
      </c>
      <c r="L147" s="12">
        <f t="shared" si="30"/>
        <v>2.4672876416753708</v>
      </c>
      <c r="M147" s="11">
        <f t="shared" si="31"/>
        <v>395.72495671811015</v>
      </c>
      <c r="O147" s="7"/>
      <c r="AD147" s="12"/>
    </row>
    <row r="148" spans="1:30" x14ac:dyDescent="0.25">
      <c r="A148" s="8">
        <v>143</v>
      </c>
      <c r="B148" s="11">
        <f t="shared" si="24"/>
        <v>1.1916666666666667</v>
      </c>
      <c r="C148" s="12">
        <f t="shared" si="25"/>
        <v>71.5</v>
      </c>
      <c r="D148" s="12">
        <f t="shared" si="26"/>
        <v>971.03945734481761</v>
      </c>
      <c r="E148" s="10"/>
      <c r="F148" s="12">
        <f t="shared" si="32"/>
        <v>989.06120867263326</v>
      </c>
      <c r="G148" s="12">
        <f t="shared" si="33"/>
        <v>988.40868550082735</v>
      </c>
      <c r="H148" s="12">
        <f t="shared" si="27"/>
        <v>1.0739592067332062</v>
      </c>
      <c r="I148" s="12">
        <f t="shared" si="28"/>
        <v>969.16635956088339</v>
      </c>
      <c r="J148" s="12">
        <f t="shared" si="34"/>
        <v>1.3338718403135765</v>
      </c>
      <c r="K148" s="12">
        <f t="shared" si="29"/>
        <v>986.21679252209003</v>
      </c>
      <c r="L148" s="12">
        <f t="shared" si="30"/>
        <v>2.4612385053548982</v>
      </c>
      <c r="M148" s="11">
        <f t="shared" si="31"/>
        <v>398.18619522346506</v>
      </c>
      <c r="O148" s="7"/>
      <c r="AD148" s="12"/>
    </row>
    <row r="149" spans="1:30" x14ac:dyDescent="0.25">
      <c r="A149" s="8">
        <v>144</v>
      </c>
      <c r="B149" s="11">
        <f t="shared" si="24"/>
        <v>1.2</v>
      </c>
      <c r="C149" s="12">
        <f t="shared" si="25"/>
        <v>72</v>
      </c>
      <c r="D149" s="12">
        <f t="shared" si="26"/>
        <v>972.08540641792251</v>
      </c>
      <c r="E149" s="10"/>
      <c r="F149" s="12">
        <f t="shared" si="32"/>
        <v>990.36074600376776</v>
      </c>
      <c r="G149" s="12">
        <f t="shared" si="33"/>
        <v>989.71189164882298</v>
      </c>
      <c r="H149" s="12">
        <f t="shared" si="27"/>
        <v>1.0662382692107362</v>
      </c>
      <c r="I149" s="12">
        <f t="shared" si="28"/>
        <v>970.23259783009416</v>
      </c>
      <c r="J149" s="12">
        <f t="shared" si="34"/>
        <v>1.3260770277765139</v>
      </c>
      <c r="K149" s="12">
        <f t="shared" si="29"/>
        <v>987.54286954986651</v>
      </c>
      <c r="L149" s="12">
        <f t="shared" si="30"/>
        <v>2.4551837912062346</v>
      </c>
      <c r="M149" s="11">
        <f t="shared" si="31"/>
        <v>400.64137901467132</v>
      </c>
      <c r="O149" s="7"/>
      <c r="AD149" s="12"/>
    </row>
    <row r="150" spans="1:30" x14ac:dyDescent="0.25">
      <c r="A150" s="8">
        <v>145</v>
      </c>
      <c r="B150" s="11">
        <f t="shared" si="24"/>
        <v>1.2083333333333333</v>
      </c>
      <c r="C150" s="12">
        <f t="shared" si="25"/>
        <v>72.5</v>
      </c>
      <c r="D150" s="12">
        <f t="shared" si="26"/>
        <v>973.1241044859654</v>
      </c>
      <c r="E150" s="10"/>
      <c r="F150" s="12">
        <f t="shared" si="32"/>
        <v>991.65301458548697</v>
      </c>
      <c r="G150" s="12">
        <f t="shared" si="33"/>
        <v>991.00778319915833</v>
      </c>
      <c r="H150" s="12">
        <f t="shared" si="27"/>
        <v>1.0586284289386991</v>
      </c>
      <c r="I150" s="12">
        <f t="shared" si="28"/>
        <v>971.2912262590329</v>
      </c>
      <c r="J150" s="12">
        <f t="shared" si="34"/>
        <v>1.318384349074647</v>
      </c>
      <c r="K150" s="12">
        <f t="shared" si="29"/>
        <v>988.86125389894119</v>
      </c>
      <c r="L150" s="12">
        <f t="shared" si="30"/>
        <v>2.4491239592354828</v>
      </c>
      <c r="M150" s="11">
        <f t="shared" si="31"/>
        <v>403.09050297390678</v>
      </c>
      <c r="O150" s="7"/>
      <c r="AD150" s="12"/>
    </row>
    <row r="151" spans="1:30" x14ac:dyDescent="0.25">
      <c r="A151" s="8">
        <v>146</v>
      </c>
      <c r="B151" s="11">
        <f t="shared" si="24"/>
        <v>1.2166666666666666</v>
      </c>
      <c r="C151" s="12">
        <f t="shared" si="25"/>
        <v>73</v>
      </c>
      <c r="D151" s="12">
        <f t="shared" si="26"/>
        <v>974.15565139185981</v>
      </c>
      <c r="E151" s="10"/>
      <c r="F151" s="12">
        <f t="shared" si="32"/>
        <v>992.93810478566775</v>
      </c>
      <c r="G151" s="12">
        <f t="shared" si="33"/>
        <v>992.2964514035076</v>
      </c>
      <c r="H151" s="12">
        <f t="shared" si="27"/>
        <v>1.0511272883252212</v>
      </c>
      <c r="I151" s="12">
        <f t="shared" si="28"/>
        <v>972.34235354735813</v>
      </c>
      <c r="J151" s="12">
        <f t="shared" si="34"/>
        <v>1.3107917254344119</v>
      </c>
      <c r="K151" s="12">
        <f t="shared" si="29"/>
        <v>990.17204562437564</v>
      </c>
      <c r="L151" s="12">
        <f t="shared" si="30"/>
        <v>2.443059458472526</v>
      </c>
      <c r="M151" s="11">
        <f t="shared" si="31"/>
        <v>405.53356243237931</v>
      </c>
      <c r="O151" s="7"/>
      <c r="AD151" s="12"/>
    </row>
    <row r="152" spans="1:30" x14ac:dyDescent="0.25">
      <c r="A152" s="8">
        <v>147</v>
      </c>
      <c r="B152" s="11">
        <f t="shared" si="24"/>
        <v>1.2250000000000001</v>
      </c>
      <c r="C152" s="12">
        <f t="shared" si="25"/>
        <v>73.5</v>
      </c>
      <c r="D152" s="12">
        <f t="shared" si="26"/>
        <v>975.18014493042699</v>
      </c>
      <c r="E152" s="10"/>
      <c r="F152" s="12">
        <f t="shared" si="32"/>
        <v>994.2161052391059</v>
      </c>
      <c r="G152" s="12">
        <f t="shared" si="33"/>
        <v>993.57798575751906</v>
      </c>
      <c r="H152" s="12">
        <f t="shared" si="27"/>
        <v>1.0437325187335713</v>
      </c>
      <c r="I152" s="12">
        <f t="shared" si="28"/>
        <v>973.38608606609171</v>
      </c>
      <c r="J152" s="12">
        <f t="shared" si="34"/>
        <v>1.3032971354247072</v>
      </c>
      <c r="K152" s="12">
        <f t="shared" si="29"/>
        <v>991.47534275980036</v>
      </c>
      <c r="L152" s="12">
        <f t="shared" si="30"/>
        <v>2.4369907272643747</v>
      </c>
      <c r="M152" s="11">
        <f t="shared" si="31"/>
        <v>407.97055315964371</v>
      </c>
      <c r="O152" s="7"/>
      <c r="AD152" s="12"/>
    </row>
    <row r="153" spans="1:30" x14ac:dyDescent="0.25">
      <c r="A153" s="8">
        <v>148</v>
      </c>
      <c r="B153" s="11">
        <f t="shared" si="24"/>
        <v>1.2333333333333334</v>
      </c>
      <c r="C153" s="12">
        <f t="shared" si="25"/>
        <v>74</v>
      </c>
      <c r="D153" s="12">
        <f t="shared" si="26"/>
        <v>976.19768090403318</v>
      </c>
      <c r="E153" s="10"/>
      <c r="F153" s="12">
        <f t="shared" si="32"/>
        <v>995.48710289228598</v>
      </c>
      <c r="G153" s="12">
        <f t="shared" si="33"/>
        <v>994.85247404632833</v>
      </c>
      <c r="H153" s="12">
        <f t="shared" si="27"/>
        <v>1.036441858005436</v>
      </c>
      <c r="I153" s="12">
        <f t="shared" si="28"/>
        <v>974.42252792409715</v>
      </c>
      <c r="J153" s="12">
        <f t="shared" si="34"/>
        <v>1.2958986129593624</v>
      </c>
      <c r="K153" s="12">
        <f t="shared" si="29"/>
        <v>992.77124137275973</v>
      </c>
      <c r="L153" s="12">
        <f t="shared" si="30"/>
        <v>2.4309181935588855</v>
      </c>
      <c r="M153" s="11">
        <f t="shared" si="31"/>
        <v>410.40147135320262</v>
      </c>
      <c r="O153" s="7"/>
      <c r="AD153" s="12"/>
    </row>
    <row r="154" spans="1:30" x14ac:dyDescent="0.25">
      <c r="A154" s="8">
        <v>149</v>
      </c>
      <c r="B154" s="11">
        <f t="shared" si="24"/>
        <v>1.2416666666666667</v>
      </c>
      <c r="C154" s="12">
        <f t="shared" si="25"/>
        <v>74.5</v>
      </c>
      <c r="D154" s="12">
        <f t="shared" si="26"/>
        <v>977.20835317634965</v>
      </c>
      <c r="E154" s="10"/>
      <c r="F154" s="12">
        <f t="shared" si="32"/>
        <v>996.75118304669991</v>
      </c>
      <c r="G154" s="12">
        <f t="shared" si="33"/>
        <v>996.12000238859753</v>
      </c>
      <c r="H154" s="12">
        <f t="shared" si="27"/>
        <v>1.0292531080904508</v>
      </c>
      <c r="I154" s="12">
        <f t="shared" si="28"/>
        <v>975.45178103218757</v>
      </c>
      <c r="J154" s="12">
        <f t="shared" si="34"/>
        <v>1.2885942453871713</v>
      </c>
      <c r="K154" s="12">
        <f t="shared" si="29"/>
        <v>994.05983561814685</v>
      </c>
      <c r="L154" s="12">
        <f t="shared" si="30"/>
        <v>2.4248422751792389</v>
      </c>
      <c r="M154" s="11">
        <f t="shared" si="31"/>
        <v>412.82631362838185</v>
      </c>
      <c r="O154" s="7"/>
      <c r="AD154" s="12"/>
    </row>
    <row r="155" spans="1:30" x14ac:dyDescent="0.25">
      <c r="A155" s="8">
        <v>150</v>
      </c>
      <c r="B155" s="11">
        <f t="shared" si="24"/>
        <v>1.25</v>
      </c>
      <c r="C155" s="12">
        <f t="shared" si="25"/>
        <v>75</v>
      </c>
      <c r="D155" s="12">
        <f t="shared" si="26"/>
        <v>978.21225372431252</v>
      </c>
      <c r="E155" s="10"/>
      <c r="F155" s="12">
        <f t="shared" si="32"/>
        <v>998.00842940077257</v>
      </c>
      <c r="G155" s="12">
        <f t="shared" si="33"/>
        <v>997.3806552791284</v>
      </c>
      <c r="H155" s="12">
        <f t="shared" si="27"/>
        <v>1.0221641327767346</v>
      </c>
      <c r="I155" s="12">
        <f t="shared" si="28"/>
        <v>976.47394516496433</v>
      </c>
      <c r="J155" s="12">
        <f t="shared" si="34"/>
        <v>1.2813821716596778</v>
      </c>
      <c r="K155" s="12">
        <f t="shared" si="29"/>
        <v>995.34121778980648</v>
      </c>
      <c r="L155" s="12">
        <f t="shared" si="30"/>
        <v>2.4187633800895432</v>
      </c>
      <c r="M155" s="11">
        <f t="shared" si="31"/>
        <v>415.24507700847141</v>
      </c>
      <c r="O155" s="7">
        <f>G155/'Ark1'!B19-1</f>
        <v>4.4377649506940786E-2</v>
      </c>
      <c r="AD155" s="12"/>
    </row>
    <row r="156" spans="1:30" x14ac:dyDescent="0.25">
      <c r="A156" s="8">
        <v>151</v>
      </c>
      <c r="B156" s="11">
        <f t="shared" si="24"/>
        <v>1.2583333333333333</v>
      </c>
      <c r="C156" s="12">
        <f t="shared" si="25"/>
        <v>75.5</v>
      </c>
      <c r="D156" s="12">
        <f t="shared" si="26"/>
        <v>979.20947268835221</v>
      </c>
      <c r="E156" s="10"/>
      <c r="F156" s="12">
        <f t="shared" si="32"/>
        <v>999.25892409044559</v>
      </c>
      <c r="G156" s="12">
        <f t="shared" si="33"/>
        <v>998.63451563011404</v>
      </c>
      <c r="H156" s="12">
        <f t="shared" si="27"/>
        <v>1.0151728555170541</v>
      </c>
      <c r="I156" s="12">
        <f t="shared" si="28"/>
        <v>977.48911802048144</v>
      </c>
      <c r="J156" s="12">
        <f t="shared" si="34"/>
        <v>1.2742605805764808</v>
      </c>
      <c r="K156" s="12">
        <f t="shared" si="29"/>
        <v>996.6154783703829</v>
      </c>
      <c r="L156" s="12">
        <f t="shared" si="30"/>
        <v>2.4126819066518963</v>
      </c>
      <c r="M156" s="11">
        <f t="shared" si="31"/>
        <v>417.65775891512328</v>
      </c>
      <c r="O156" s="7"/>
      <c r="AD156" s="12"/>
    </row>
    <row r="157" spans="1:30" x14ac:dyDescent="0.25">
      <c r="A157" s="8">
        <v>152</v>
      </c>
      <c r="B157" s="11">
        <f t="shared" si="24"/>
        <v>1.2666666666666666</v>
      </c>
      <c r="C157" s="12">
        <f t="shared" si="25"/>
        <v>76</v>
      </c>
      <c r="D157" s="12">
        <f t="shared" si="26"/>
        <v>980.20009842096385</v>
      </c>
      <c r="E157" s="10"/>
      <c r="F157" s="12">
        <f t="shared" si="32"/>
        <v>1000.5027477284747</v>
      </c>
      <c r="G157" s="12">
        <f t="shared" si="33"/>
        <v>999.88166481106884</v>
      </c>
      <c r="H157" s="12">
        <f t="shared" si="27"/>
        <v>1.0082772573490553</v>
      </c>
      <c r="I157" s="12">
        <f t="shared" si="28"/>
        <v>978.49739527783049</v>
      </c>
      <c r="J157" s="12">
        <f t="shared" si="34"/>
        <v>1.2672277090992705</v>
      </c>
      <c r="K157" s="12">
        <f t="shared" si="29"/>
        <v>997.8827060794822</v>
      </c>
      <c r="L157" s="12">
        <f t="shared" si="30"/>
        <v>2.4065982438752536</v>
      </c>
      <c r="M157" s="11">
        <f t="shared" si="31"/>
        <v>420.06435715899852</v>
      </c>
      <c r="O157" s="7"/>
      <c r="AD157" s="12"/>
    </row>
    <row r="158" spans="1:30" x14ac:dyDescent="0.25">
      <c r="A158" s="8">
        <v>153</v>
      </c>
      <c r="B158" s="11">
        <f t="shared" si="24"/>
        <v>1.2749999999999999</v>
      </c>
      <c r="C158" s="12">
        <f t="shared" si="25"/>
        <v>76.5</v>
      </c>
      <c r="D158" s="12">
        <f t="shared" si="26"/>
        <v>981.18421753368114</v>
      </c>
      <c r="E158" s="10"/>
      <c r="F158" s="12">
        <f t="shared" si="32"/>
        <v>1001.739979442485</v>
      </c>
      <c r="G158" s="12">
        <f t="shared" si="33"/>
        <v>1001.1221826875027</v>
      </c>
      <c r="H158" s="12">
        <f t="shared" si="27"/>
        <v>1.0014753748989893</v>
      </c>
      <c r="I158" s="12">
        <f t="shared" si="28"/>
        <v>979.49887065272947</v>
      </c>
      <c r="J158" s="12">
        <f t="shared" si="34"/>
        <v>1.2602818407387393</v>
      </c>
      <c r="K158" s="12">
        <f t="shared" si="29"/>
        <v>999.14298792022089</v>
      </c>
      <c r="L158" s="12">
        <f t="shared" si="30"/>
        <v>2.4005127716563961</v>
      </c>
      <c r="M158" s="11">
        <f t="shared" si="31"/>
        <v>422.46486993065491</v>
      </c>
      <c r="O158" s="7"/>
      <c r="AD158" s="12"/>
    </row>
    <row r="159" spans="1:30" x14ac:dyDescent="0.25">
      <c r="A159" s="8">
        <v>154</v>
      </c>
      <c r="B159" s="11">
        <f t="shared" si="24"/>
        <v>1.2833333333333332</v>
      </c>
      <c r="C159" s="12">
        <f t="shared" si="25"/>
        <v>77</v>
      </c>
      <c r="D159" s="12">
        <f t="shared" si="26"/>
        <v>982.16191494251882</v>
      </c>
      <c r="E159" s="10"/>
      <c r="F159" s="12">
        <f t="shared" si="32"/>
        <v>1002.9706969118357</v>
      </c>
      <c r="G159" s="12">
        <f t="shared" si="33"/>
        <v>1002.3561476583715</v>
      </c>
      <c r="H159" s="12">
        <f t="shared" si="27"/>
        <v>0.99476529847223449</v>
      </c>
      <c r="I159" s="12">
        <f t="shared" si="28"/>
        <v>980.49363595120167</v>
      </c>
      <c r="J159" s="12">
        <f t="shared" si="34"/>
        <v>1.2534213040031992</v>
      </c>
      <c r="K159" s="12">
        <f t="shared" si="29"/>
        <v>1000.396409224224</v>
      </c>
      <c r="L159" s="12">
        <f t="shared" si="30"/>
        <v>2.3944258610133216</v>
      </c>
      <c r="M159" s="11">
        <f t="shared" si="31"/>
        <v>424.85929579166822</v>
      </c>
      <c r="O159" s="7"/>
      <c r="AD159" s="12"/>
    </row>
    <row r="160" spans="1:30" x14ac:dyDescent="0.25">
      <c r="A160" s="8">
        <v>155</v>
      </c>
      <c r="B160" s="11">
        <f t="shared" si="24"/>
        <v>1.2916666666666667</v>
      </c>
      <c r="C160" s="12">
        <f t="shared" si="25"/>
        <v>77.5</v>
      </c>
      <c r="D160" s="12">
        <f t="shared" si="26"/>
        <v>983.13327391194071</v>
      </c>
      <c r="E160" s="10"/>
      <c r="F160" s="12">
        <f t="shared" si="32"/>
        <v>1004.1949764033357</v>
      </c>
      <c r="G160" s="12">
        <f t="shared" si="33"/>
        <v>1003.5836366923655</v>
      </c>
      <c r="H160" s="12">
        <f t="shared" si="27"/>
        <v>0.98814517021847448</v>
      </c>
      <c r="I160" s="12">
        <f t="shared" si="28"/>
        <v>981.48178112142011</v>
      </c>
      <c r="J160" s="12">
        <f t="shared" si="34"/>
        <v>1.2466444709123199</v>
      </c>
      <c r="K160" s="12">
        <f t="shared" si="29"/>
        <v>1001.6430536951364</v>
      </c>
      <c r="L160" s="12">
        <f t="shared" si="30"/>
        <v>2.3883378743113259</v>
      </c>
      <c r="M160" s="11">
        <f t="shared" si="31"/>
        <v>427.24763366597955</v>
      </c>
      <c r="O160" s="7"/>
      <c r="AD160" s="12"/>
    </row>
    <row r="161" spans="1:30" x14ac:dyDescent="0.25">
      <c r="A161" s="8">
        <v>156</v>
      </c>
      <c r="B161" s="11">
        <f t="shared" si="24"/>
        <v>1.3</v>
      </c>
      <c r="C161" s="12">
        <f t="shared" si="25"/>
        <v>78</v>
      </c>
      <c r="D161" s="12">
        <f t="shared" si="26"/>
        <v>984.09837609741351</v>
      </c>
      <c r="E161" s="10"/>
      <c r="F161" s="12">
        <f t="shared" si="32"/>
        <v>1005.4128928058533</v>
      </c>
      <c r="G161" s="12">
        <f t="shared" si="33"/>
        <v>1004.8047253630642</v>
      </c>
      <c r="H161" s="12">
        <f t="shared" si="27"/>
        <v>0.98161318237548412</v>
      </c>
      <c r="I161" s="12">
        <f t="shared" si="28"/>
        <v>982.46339430379555</v>
      </c>
      <c r="J161" s="12">
        <f t="shared" si="34"/>
        <v>1.2399497555675301</v>
      </c>
      <c r="K161" s="12">
        <f t="shared" si="29"/>
        <v>1002.8830034507039</v>
      </c>
      <c r="L161" s="12">
        <f t="shared" si="30"/>
        <v>2.3822491654820701</v>
      </c>
      <c r="M161" s="11">
        <f t="shared" si="31"/>
        <v>429.6298828314616</v>
      </c>
      <c r="O161" s="7"/>
      <c r="AD161" s="12"/>
    </row>
    <row r="162" spans="1:30" x14ac:dyDescent="0.25">
      <c r="A162" s="8">
        <v>157</v>
      </c>
      <c r="B162" s="11">
        <f t="shared" si="24"/>
        <v>1.3083333333333333</v>
      </c>
      <c r="C162" s="12">
        <f t="shared" si="25"/>
        <v>78.5</v>
      </c>
      <c r="D162" s="12">
        <f t="shared" si="26"/>
        <v>985.05730158659719</v>
      </c>
      <c r="E162" s="10"/>
      <c r="F162" s="12">
        <f t="shared" si="32"/>
        <v>1006.6245196638653</v>
      </c>
      <c r="G162" s="12">
        <f t="shared" si="33"/>
        <v>1006.0194878830117</v>
      </c>
      <c r="H162" s="12">
        <f t="shared" si="27"/>
        <v>0.97516757558209677</v>
      </c>
      <c r="I162" s="12">
        <f t="shared" si="28"/>
        <v>983.43856187937763</v>
      </c>
      <c r="J162" s="12">
        <f t="shared" si="34"/>
        <v>1.2333356127810007</v>
      </c>
      <c r="K162" s="12">
        <f t="shared" si="29"/>
        <v>1004.1163390634849</v>
      </c>
      <c r="L162" s="12">
        <f t="shared" si="30"/>
        <v>2.3761600802358744</v>
      </c>
      <c r="M162" s="11">
        <f t="shared" si="31"/>
        <v>432.00604291169748</v>
      </c>
      <c r="O162" s="7"/>
      <c r="AD162" s="12"/>
    </row>
    <row r="163" spans="1:30" x14ac:dyDescent="0.25">
      <c r="A163" s="8">
        <v>158</v>
      </c>
      <c r="B163" s="11">
        <f t="shared" si="24"/>
        <v>1.3166666666666667</v>
      </c>
      <c r="C163" s="12">
        <f t="shared" si="25"/>
        <v>79</v>
      </c>
      <c r="D163" s="12">
        <f t="shared" si="26"/>
        <v>986.01012893922632</v>
      </c>
      <c r="E163" s="10"/>
      <c r="F163" s="12">
        <f t="shared" si="32"/>
        <v>1007.8299292099769</v>
      </c>
      <c r="G163" s="12">
        <f t="shared" si="33"/>
        <v>1007.2279971367468</v>
      </c>
      <c r="H163" s="12">
        <f t="shared" si="27"/>
        <v>0.96880663726069915</v>
      </c>
      <c r="I163" s="12">
        <f t="shared" si="28"/>
        <v>984.40736851663837</v>
      </c>
      <c r="J163" s="12">
        <f t="shared" si="34"/>
        <v>1.2268005367585473</v>
      </c>
      <c r="K163" s="12">
        <f t="shared" si="29"/>
        <v>1005.3431396002435</v>
      </c>
      <c r="L163" s="12">
        <f t="shared" si="30"/>
        <v>2.3700709562675026</v>
      </c>
      <c r="M163" s="11">
        <f t="shared" si="31"/>
        <v>434.37611386796499</v>
      </c>
      <c r="O163" s="7"/>
      <c r="AD163" s="12"/>
    </row>
    <row r="164" spans="1:30" x14ac:dyDescent="0.25">
      <c r="A164" s="8">
        <v>159</v>
      </c>
      <c r="B164" s="11">
        <f t="shared" si="24"/>
        <v>1.325</v>
      </c>
      <c r="C164" s="12">
        <f t="shared" si="25"/>
        <v>79.5</v>
      </c>
      <c r="D164" s="12">
        <f t="shared" si="26"/>
        <v>986.95693522573151</v>
      </c>
      <c r="E164" s="10"/>
      <c r="F164" s="12">
        <f t="shared" si="32"/>
        <v>1009.0291923964595</v>
      </c>
      <c r="G164" s="12">
        <f t="shared" si="33"/>
        <v>1008.4303247128254</v>
      </c>
      <c r="H164" s="12">
        <f t="shared" si="27"/>
        <v>0.96252870006247793</v>
      </c>
      <c r="I164" s="12">
        <f t="shared" si="28"/>
        <v>985.36989721670079</v>
      </c>
      <c r="J164" s="12">
        <f t="shared" si="34"/>
        <v>1.2203430598315146</v>
      </c>
      <c r="K164" s="12">
        <f t="shared" si="29"/>
        <v>1006.563482660075</v>
      </c>
      <c r="L164" s="12">
        <f t="shared" si="30"/>
        <v>2.3639821234556857</v>
      </c>
      <c r="M164" s="11">
        <f t="shared" si="31"/>
        <v>436.74009599142067</v>
      </c>
      <c r="O164" s="7"/>
      <c r="AD164" s="12"/>
    </row>
    <row r="165" spans="1:30" x14ac:dyDescent="0.25">
      <c r="A165" s="8">
        <v>160</v>
      </c>
      <c r="B165" s="11">
        <f t="shared" si="24"/>
        <v>1.3333333333333333</v>
      </c>
      <c r="C165" s="12">
        <f t="shared" si="25"/>
        <v>80</v>
      </c>
      <c r="D165" s="12">
        <f t="shared" si="26"/>
        <v>987.89779606464811</v>
      </c>
      <c r="E165" s="10"/>
      <c r="F165" s="12">
        <f t="shared" si="32"/>
        <v>1010.2223789258323</v>
      </c>
      <c r="G165" s="12">
        <f t="shared" si="33"/>
        <v>1009.626540934878</v>
      </c>
      <c r="H165" s="12">
        <f t="shared" si="27"/>
        <v>0.956332140377817</v>
      </c>
      <c r="I165" s="12">
        <f t="shared" si="28"/>
        <v>986.32622935707866</v>
      </c>
      <c r="J165" s="12">
        <f t="shared" si="34"/>
        <v>1.2139617512410235</v>
      </c>
      <c r="K165" s="12">
        <f t="shared" si="29"/>
        <v>1007.7774444113161</v>
      </c>
      <c r="L165" s="12">
        <f t="shared" si="30"/>
        <v>2.3578939040565881</v>
      </c>
      <c r="M165" s="11">
        <f t="shared" si="31"/>
        <v>439.09798989547727</v>
      </c>
      <c r="O165" s="7" t="e">
        <f>G165/'Ark1'!B164-1</f>
        <v>#DIV/0!</v>
      </c>
      <c r="AD165" s="12"/>
    </row>
    <row r="166" spans="1:30" x14ac:dyDescent="0.25">
      <c r="A166" s="8">
        <v>161</v>
      </c>
      <c r="B166" s="11">
        <f t="shared" si="24"/>
        <v>1.3416666666666666</v>
      </c>
      <c r="C166" s="12">
        <f t="shared" si="25"/>
        <v>80.5</v>
      </c>
      <c r="D166" s="12">
        <f t="shared" si="26"/>
        <v>988.83278565885655</v>
      </c>
      <c r="E166" s="10"/>
      <c r="F166" s="12">
        <f t="shared" si="32"/>
        <v>1011.4095572805314</v>
      </c>
      <c r="G166" s="12">
        <f t="shared" si="33"/>
        <v>1010.8167148917305</v>
      </c>
      <c r="H166" s="12">
        <f t="shared" si="27"/>
        <v>0.95021537690187319</v>
      </c>
      <c r="I166" s="12">
        <f t="shared" si="28"/>
        <v>987.2764447339805</v>
      </c>
      <c r="J166" s="12">
        <f t="shared" si="34"/>
        <v>1.2076552159676353</v>
      </c>
      <c r="K166" s="12">
        <f t="shared" si="29"/>
        <v>1008.9850996272837</v>
      </c>
      <c r="L166" s="12">
        <f t="shared" si="30"/>
        <v>2.3518066128914619</v>
      </c>
      <c r="M166" s="11">
        <f t="shared" si="31"/>
        <v>441.44979650836871</v>
      </c>
      <c r="O166" s="7"/>
      <c r="AD166" s="12"/>
    </row>
    <row r="167" spans="1:30" x14ac:dyDescent="0.25">
      <c r="A167" s="8">
        <v>162</v>
      </c>
      <c r="B167" s="11">
        <f t="shared" si="24"/>
        <v>1.35</v>
      </c>
      <c r="C167" s="12">
        <f t="shared" si="25"/>
        <v>81</v>
      </c>
      <c r="D167" s="12">
        <f t="shared" si="26"/>
        <v>989.76197683070166</v>
      </c>
      <c r="E167" s="10"/>
      <c r="F167" s="12">
        <f t="shared" si="32"/>
        <v>1012.5907947516919</v>
      </c>
      <c r="G167" s="12">
        <f t="shared" si="33"/>
        <v>1012.0009144666236</v>
      </c>
      <c r="H167" s="12">
        <f t="shared" si="27"/>
        <v>0.94417686925955702</v>
      </c>
      <c r="I167" s="12">
        <f t="shared" si="28"/>
        <v>988.22062160324003</v>
      </c>
      <c r="J167" s="12">
        <f t="shared" si="34"/>
        <v>1.2014220936045503</v>
      </c>
      <c r="K167" s="12">
        <f t="shared" si="29"/>
        <v>1010.1865217208883</v>
      </c>
      <c r="L167" s="12">
        <f t="shared" si="30"/>
        <v>2.3457205575286979</v>
      </c>
      <c r="M167" s="11">
        <f t="shared" si="31"/>
        <v>443.7955170658974</v>
      </c>
      <c r="O167" s="7"/>
      <c r="AD167" s="12"/>
    </row>
    <row r="168" spans="1:30" x14ac:dyDescent="0.25">
      <c r="A168" s="8">
        <v>163</v>
      </c>
      <c r="B168" s="11">
        <f t="shared" si="24"/>
        <v>1.3583333333333334</v>
      </c>
      <c r="C168" s="12">
        <f t="shared" si="25"/>
        <v>81.5</v>
      </c>
      <c r="D168" s="12">
        <f t="shared" si="26"/>
        <v>990.68544105602632</v>
      </c>
      <c r="E168" s="10"/>
      <c r="F168" s="12">
        <f t="shared" si="32"/>
        <v>1013.7661574670811</v>
      </c>
      <c r="G168" s="12">
        <f t="shared" si="33"/>
        <v>1013.1792063655699</v>
      </c>
      <c r="H168" s="12">
        <f t="shared" si="27"/>
        <v>0.93821511668175983</v>
      </c>
      <c r="I168" s="12">
        <f t="shared" si="28"/>
        <v>989.15883671992174</v>
      </c>
      <c r="J168" s="12">
        <f t="shared" si="34"/>
        <v>1.1952610572758575</v>
      </c>
      <c r="K168" s="12">
        <f t="shared" si="29"/>
        <v>1011.3817827781642</v>
      </c>
      <c r="L168" s="12">
        <f t="shared" si="30"/>
        <v>2.3396360384604442</v>
      </c>
      <c r="M168" s="11">
        <f t="shared" si="31"/>
        <v>446.13515310435787</v>
      </c>
      <c r="O168" s="7"/>
      <c r="AD168" s="12"/>
    </row>
    <row r="169" spans="1:30" x14ac:dyDescent="0.25">
      <c r="A169" s="8">
        <v>164</v>
      </c>
      <c r="B169" s="11">
        <f t="shared" si="24"/>
        <v>1.3666666666666667</v>
      </c>
      <c r="C169" s="12">
        <f t="shared" si="25"/>
        <v>82</v>
      </c>
      <c r="D169" s="12">
        <f t="shared" si="26"/>
        <v>991.60324849716517</v>
      </c>
      <c r="E169" s="10"/>
      <c r="F169" s="12">
        <f t="shared" si="32"/>
        <v>1014.9357104182076</v>
      </c>
      <c r="G169" s="12">
        <f t="shared" si="33"/>
        <v>1014.3516561448682</v>
      </c>
      <c r="H169" s="12">
        <f t="shared" si="27"/>
        <v>0.93232865673504317</v>
      </c>
      <c r="I169" s="12">
        <f t="shared" si="28"/>
        <v>990.09116537665682</v>
      </c>
      <c r="J169" s="12">
        <f t="shared" si="34"/>
        <v>1.1891708125943283</v>
      </c>
      <c r="K169" s="12">
        <f t="shared" si="29"/>
        <v>1012.5709535907584</v>
      </c>
      <c r="L169" s="12">
        <f t="shared" si="30"/>
        <v>2.3335533492740419</v>
      </c>
      <c r="M169" s="11">
        <f t="shared" si="31"/>
        <v>448.46870645363191</v>
      </c>
      <c r="O169" s="7"/>
      <c r="AD169" s="12"/>
    </row>
    <row r="170" spans="1:30" x14ac:dyDescent="0.25">
      <c r="A170" s="8">
        <v>165</v>
      </c>
      <c r="B170" s="11">
        <f t="shared" si="24"/>
        <v>1.375</v>
      </c>
      <c r="C170" s="12">
        <f t="shared" si="25"/>
        <v>82.5</v>
      </c>
      <c r="D170" s="12">
        <f t="shared" si="26"/>
        <v>992.51546803493329</v>
      </c>
      <c r="E170" s="10"/>
      <c r="F170" s="12">
        <f t="shared" si="32"/>
        <v>1016.0995174866366</v>
      </c>
      <c r="G170" s="12">
        <f t="shared" si="33"/>
        <v>1015.5183282378146</v>
      </c>
      <c r="H170" s="12">
        <f t="shared" si="27"/>
        <v>0.92651606409824805</v>
      </c>
      <c r="I170" s="12">
        <f t="shared" si="28"/>
        <v>991.01768144075504</v>
      </c>
      <c r="J170" s="12">
        <f t="shared" si="34"/>
        <v>1.1831500966580162</v>
      </c>
      <c r="K170" s="12">
        <f t="shared" si="29"/>
        <v>1013.7541036874164</v>
      </c>
      <c r="L170" s="12">
        <f t="shared" si="30"/>
        <v>2.3274727768184014</v>
      </c>
      <c r="M170" s="11">
        <f t="shared" si="31"/>
        <v>450.79617923045032</v>
      </c>
      <c r="O170" s="7"/>
      <c r="AD170" s="12"/>
    </row>
    <row r="171" spans="1:30" x14ac:dyDescent="0.25">
      <c r="A171" s="8">
        <v>166</v>
      </c>
      <c r="B171" s="11">
        <f t="shared" si="24"/>
        <v>1.3833333333333333</v>
      </c>
      <c r="C171" s="12">
        <f t="shared" si="25"/>
        <v>83</v>
      </c>
      <c r="D171" s="12">
        <f t="shared" si="26"/>
        <v>993.42216729964673</v>
      </c>
      <c r="E171" s="10"/>
      <c r="F171" s="12">
        <f t="shared" si="32"/>
        <v>1017.2576414695448</v>
      </c>
      <c r="G171" s="12">
        <f t="shared" si="33"/>
        <v>1016.6792859806333</v>
      </c>
      <c r="H171" s="12">
        <f t="shared" si="27"/>
        <v>0.92077594938716867</v>
      </c>
      <c r="I171" s="12">
        <f t="shared" si="28"/>
        <v>991.93845739014216</v>
      </c>
      <c r="J171" s="12">
        <f t="shared" si="34"/>
        <v>1.1771976770856749</v>
      </c>
      <c r="K171" s="12">
        <f t="shared" si="29"/>
        <v>1014.9313013645021</v>
      </c>
      <c r="L171" s="12">
        <f t="shared" si="30"/>
        <v>2.321394601365546</v>
      </c>
      <c r="M171" s="11">
        <f t="shared" si="31"/>
        <v>453.11757383181589</v>
      </c>
      <c r="O171" s="7"/>
      <c r="AD171" s="12"/>
    </row>
    <row r="172" spans="1:30" x14ac:dyDescent="0.25">
      <c r="A172" s="8">
        <v>167</v>
      </c>
      <c r="B172" s="11">
        <f t="shared" si="24"/>
        <v>1.3916666666666666</v>
      </c>
      <c r="C172" s="12">
        <f t="shared" si="25"/>
        <v>83.5</v>
      </c>
      <c r="D172" s="12">
        <f t="shared" si="26"/>
        <v>994.32341270120946</v>
      </c>
      <c r="E172" s="10"/>
      <c r="F172" s="12">
        <f t="shared" si="32"/>
        <v>1018.4101441045322</v>
      </c>
      <c r="G172" s="12">
        <f t="shared" si="33"/>
        <v>1017.8345916376546</v>
      </c>
      <c r="H172" s="12">
        <f t="shared" si="27"/>
        <v>0.91510695802286446</v>
      </c>
      <c r="I172" s="12">
        <f t="shared" si="28"/>
        <v>992.85356434816504</v>
      </c>
      <c r="J172" s="12">
        <f t="shared" si="34"/>
        <v>1.1713123510849974</v>
      </c>
      <c r="K172" s="12">
        <f t="shared" si="29"/>
        <v>1016.1026137155872</v>
      </c>
      <c r="L172" s="12">
        <f t="shared" si="30"/>
        <v>2.3153190967674591</v>
      </c>
      <c r="M172" s="11">
        <f t="shared" si="31"/>
        <v>455.43289292858333</v>
      </c>
      <c r="O172" s="7"/>
      <c r="AD172" s="12"/>
    </row>
    <row r="173" spans="1:30" x14ac:dyDescent="0.25">
      <c r="A173" s="8">
        <v>168</v>
      </c>
      <c r="B173" s="11">
        <f t="shared" si="24"/>
        <v>1.4</v>
      </c>
      <c r="C173" s="12">
        <f t="shared" si="25"/>
        <v>84</v>
      </c>
      <c r="D173" s="12">
        <f t="shared" si="26"/>
        <v>995.21926945830228</v>
      </c>
      <c r="E173" s="10"/>
      <c r="F173" s="12">
        <f t="shared" si="32"/>
        <v>1019.5570860937224</v>
      </c>
      <c r="G173" s="12">
        <f t="shared" si="33"/>
        <v>1018.9843064257726</v>
      </c>
      <c r="H173" s="12">
        <f t="shared" si="27"/>
        <v>0.90950776914364351</v>
      </c>
      <c r="I173" s="12">
        <f t="shared" si="28"/>
        <v>993.76307211730864</v>
      </c>
      <c r="J173" s="12">
        <f t="shared" si="34"/>
        <v>1.1654929445594702</v>
      </c>
      <c r="K173" s="12">
        <f t="shared" si="29"/>
        <v>1017.2681066601466</v>
      </c>
      <c r="L173" s="12">
        <f t="shared" si="30"/>
        <v>2.3092465306084233</v>
      </c>
      <c r="M173" s="11">
        <f t="shared" si="31"/>
        <v>457.74213945919178</v>
      </c>
      <c r="O173" s="7"/>
      <c r="AD173" s="12"/>
    </row>
    <row r="174" spans="1:30" x14ac:dyDescent="0.25">
      <c r="A174" s="8">
        <v>169</v>
      </c>
      <c r="B174" s="11">
        <f t="shared" si="24"/>
        <v>1.4083333333333332</v>
      </c>
      <c r="C174" s="12">
        <f t="shared" si="25"/>
        <v>84.5</v>
      </c>
      <c r="D174" s="12">
        <f t="shared" si="26"/>
        <v>996.10980162670353</v>
      </c>
      <c r="E174" s="10"/>
      <c r="F174" s="12">
        <f t="shared" si="32"/>
        <v>1020.6985271271781</v>
      </c>
      <c r="G174" s="12">
        <f t="shared" si="33"/>
        <v>1020.1284905381954</v>
      </c>
      <c r="H174" s="12">
        <f t="shared" si="27"/>
        <v>0.90397709455756625</v>
      </c>
      <c r="I174" s="12">
        <f t="shared" si="28"/>
        <v>994.66704921186624</v>
      </c>
      <c r="J174" s="12">
        <f t="shared" si="34"/>
        <v>1.1597383112433179</v>
      </c>
      <c r="K174" s="12">
        <f t="shared" si="29"/>
        <v>1018.42784497139</v>
      </c>
      <c r="L174" s="12">
        <f t="shared" si="30"/>
        <v>2.3031771643529919</v>
      </c>
      <c r="M174" s="11">
        <f t="shared" si="31"/>
        <v>460.04531662354475</v>
      </c>
      <c r="O174" s="7"/>
      <c r="AD174" s="12"/>
    </row>
    <row r="175" spans="1:30" x14ac:dyDescent="0.25">
      <c r="A175" s="8">
        <v>170</v>
      </c>
      <c r="B175" s="11">
        <f t="shared" si="24"/>
        <v>1.4166666666666667</v>
      </c>
      <c r="C175" s="12">
        <f t="shared" si="25"/>
        <v>85</v>
      </c>
      <c r="D175" s="12">
        <f t="shared" si="26"/>
        <v>996.99507212677304</v>
      </c>
      <c r="E175" s="10"/>
      <c r="F175" s="12">
        <f t="shared" si="32"/>
        <v>1021.8345259056476</v>
      </c>
      <c r="G175" s="12">
        <f t="shared" si="33"/>
        <v>1021.2672031675256</v>
      </c>
      <c r="H175" s="12">
        <f t="shared" si="27"/>
        <v>0.89851367773302138</v>
      </c>
      <c r="I175" s="12">
        <f t="shared" si="28"/>
        <v>995.56556288959928</v>
      </c>
      <c r="J175" s="12">
        <f t="shared" si="34"/>
        <v>1.1540473318706317</v>
      </c>
      <c r="K175" s="12">
        <f t="shared" si="29"/>
        <v>1019.5818923032606</v>
      </c>
      <c r="L175" s="12">
        <f t="shared" si="30"/>
        <v>2.2971112534897467</v>
      </c>
      <c r="M175" s="11">
        <f t="shared" si="31"/>
        <v>462.34242787703448</v>
      </c>
      <c r="O175" s="7">
        <f>G175/'Ark1'!B21-1</f>
        <v>5.1768489358934744E-2</v>
      </c>
      <c r="AD175" s="12"/>
    </row>
    <row r="176" spans="1:30" x14ac:dyDescent="0.25">
      <c r="A176" s="8">
        <v>171</v>
      </c>
      <c r="B176" s="11">
        <f t="shared" si="24"/>
        <v>1.425</v>
      </c>
      <c r="C176" s="12">
        <f t="shared" si="25"/>
        <v>85.5</v>
      </c>
      <c r="D176" s="12">
        <f t="shared" si="26"/>
        <v>997.87514277012883</v>
      </c>
      <c r="E176" s="10"/>
      <c r="F176" s="12">
        <f t="shared" si="32"/>
        <v>1022.9651401626722</v>
      </c>
      <c r="G176" s="12">
        <f t="shared" si="33"/>
        <v>1022.4005025281841</v>
      </c>
      <c r="H176" s="12">
        <f t="shared" si="27"/>
        <v>0.89311629282801797</v>
      </c>
      <c r="I176" s="12">
        <f t="shared" si="28"/>
        <v>996.45867918242732</v>
      </c>
      <c r="J176" s="12">
        <f t="shared" si="34"/>
        <v>1.1484189133732214</v>
      </c>
      <c r="K176" s="12">
        <f t="shared" si="29"/>
        <v>1020.7303112166338</v>
      </c>
      <c r="L176" s="12">
        <f t="shared" si="30"/>
        <v>2.2910490476709922</v>
      </c>
      <c r="M176" s="11">
        <f t="shared" si="31"/>
        <v>464.63347692470546</v>
      </c>
      <c r="O176" s="7"/>
      <c r="AD176" s="12"/>
    </row>
    <row r="177" spans="1:30" x14ac:dyDescent="0.25">
      <c r="A177" s="8">
        <v>172</v>
      </c>
      <c r="B177" s="11">
        <f t="shared" si="24"/>
        <v>1.4333333333333333</v>
      </c>
      <c r="C177" s="12">
        <f t="shared" si="25"/>
        <v>86</v>
      </c>
      <c r="D177" s="12">
        <f t="shared" si="26"/>
        <v>998.75007428554488</v>
      </c>
      <c r="E177" s="10"/>
      <c r="F177" s="12">
        <f t="shared" si="32"/>
        <v>1024.0904266860732</v>
      </c>
      <c r="G177" s="12">
        <f t="shared" si="33"/>
        <v>1023.528445878204</v>
      </c>
      <c r="H177" s="12">
        <f t="shared" si="27"/>
        <v>0.88778374375406244</v>
      </c>
      <c r="I177" s="12">
        <f t="shared" si="28"/>
        <v>997.3464629261814</v>
      </c>
      <c r="J177" s="12">
        <f t="shared" si="34"/>
        <v>1.1428519881085288</v>
      </c>
      <c r="K177" s="12">
        <f t="shared" si="29"/>
        <v>1021.8731632047424</v>
      </c>
      <c r="L177" s="12">
        <f t="shared" si="30"/>
        <v>2.2849907908485112</v>
      </c>
      <c r="M177" s="11">
        <f t="shared" si="31"/>
        <v>466.91846771555396</v>
      </c>
      <c r="O177" s="7"/>
      <c r="AD177" s="12"/>
    </row>
    <row r="178" spans="1:30" x14ac:dyDescent="0.25">
      <c r="A178" s="8">
        <v>173</v>
      </c>
      <c r="B178" s="11">
        <f t="shared" si="24"/>
        <v>1.4416666666666667</v>
      </c>
      <c r="C178" s="12">
        <f t="shared" si="25"/>
        <v>86.5</v>
      </c>
      <c r="D178" s="12">
        <f t="shared" si="26"/>
        <v>999.61992634409853</v>
      </c>
      <c r="E178" s="10"/>
      <c r="F178" s="12">
        <f t="shared" si="32"/>
        <v>1025.2104413388379</v>
      </c>
      <c r="G178" s="12">
        <f t="shared" si="33"/>
        <v>1024.6510895404156</v>
      </c>
      <c r="H178" s="12">
        <f t="shared" si="27"/>
        <v>0.88251486327483275</v>
      </c>
      <c r="I178" s="12">
        <f t="shared" si="28"/>
        <v>998.22897778945628</v>
      </c>
      <c r="J178" s="12">
        <f t="shared" si="34"/>
        <v>1.1373455131124466</v>
      </c>
      <c r="K178" s="12">
        <f t="shared" si="29"/>
        <v>1023.0105087178548</v>
      </c>
      <c r="L178" s="12">
        <f t="shared" si="30"/>
        <v>2.2789367214055383</v>
      </c>
      <c r="M178" s="11">
        <f t="shared" si="31"/>
        <v>469.19740443695952</v>
      </c>
      <c r="O178" s="7"/>
      <c r="AD178" s="12"/>
    </row>
    <row r="179" spans="1:30" x14ac:dyDescent="0.25">
      <c r="A179" s="8">
        <v>174</v>
      </c>
      <c r="B179" s="11">
        <f t="shared" si="24"/>
        <v>1.45</v>
      </c>
      <c r="C179" s="12">
        <f t="shared" si="25"/>
        <v>87</v>
      </c>
      <c r="D179" s="12">
        <f t="shared" si="26"/>
        <v>1000.4847575835893</v>
      </c>
      <c r="E179" s="10"/>
      <c r="F179" s="12">
        <f t="shared" si="32"/>
        <v>1026.3252390794296</v>
      </c>
      <c r="G179" s="12">
        <f t="shared" si="33"/>
        <v>1025.7684889230404</v>
      </c>
      <c r="H179" s="12">
        <f t="shared" si="27"/>
        <v>0.87730851213791738</v>
      </c>
      <c r="I179" s="12">
        <f t="shared" si="28"/>
        <v>999.1062863015942</v>
      </c>
      <c r="J179" s="12">
        <f t="shared" si="34"/>
        <v>1.1318984693817613</v>
      </c>
      <c r="K179" s="12">
        <f t="shared" si="29"/>
        <v>1024.1424071872366</v>
      </c>
      <c r="L179" s="12">
        <f t="shared" si="30"/>
        <v>2.2728870722850476</v>
      </c>
      <c r="M179" s="11">
        <f t="shared" si="31"/>
        <v>471.47029150924459</v>
      </c>
      <c r="O179" s="7"/>
      <c r="AD179" s="12"/>
    </row>
    <row r="180" spans="1:30" x14ac:dyDescent="0.25">
      <c r="A180" s="8">
        <v>175</v>
      </c>
      <c r="B180" s="11">
        <f t="shared" si="24"/>
        <v>1.4583333333333333</v>
      </c>
      <c r="C180" s="12">
        <f t="shared" si="25"/>
        <v>87.5</v>
      </c>
      <c r="D180" s="12">
        <f t="shared" si="26"/>
        <v>1001.3446256322601</v>
      </c>
      <c r="E180" s="10"/>
      <c r="F180" s="12">
        <f t="shared" si="32"/>
        <v>1027.434873981535</v>
      </c>
      <c r="G180" s="12">
        <f t="shared" si="33"/>
        <v>1026.8806985397205</v>
      </c>
      <c r="H180" s="12">
        <f t="shared" si="27"/>
        <v>0.87216357823665192</v>
      </c>
      <c r="I180" s="12">
        <f t="shared" si="28"/>
        <v>999.97844987983081</v>
      </c>
      <c r="J180" s="12">
        <f t="shared" si="34"/>
        <v>1.1265098611799917</v>
      </c>
      <c r="K180" s="12">
        <f t="shared" si="29"/>
        <v>1025.2689170484166</v>
      </c>
      <c r="L180" s="12">
        <f t="shared" si="30"/>
        <v>2.266842071114505</v>
      </c>
      <c r="M180" s="11">
        <f t="shared" si="31"/>
        <v>473.73713358035911</v>
      </c>
      <c r="O180" s="7"/>
      <c r="AD180" s="12"/>
    </row>
    <row r="181" spans="1:30" x14ac:dyDescent="0.25">
      <c r="A181" s="8">
        <v>176</v>
      </c>
      <c r="B181" s="11">
        <f t="shared" si="24"/>
        <v>1.4666666666666666</v>
      </c>
      <c r="C181" s="12">
        <f t="shared" si="25"/>
        <v>88</v>
      </c>
      <c r="D181" s="12">
        <f t="shared" si="26"/>
        <v>1002.1995871318393</v>
      </c>
      <c r="E181" s="10"/>
      <c r="F181" s="12">
        <f t="shared" si="32"/>
        <v>1028.539399253272</v>
      </c>
      <c r="G181" s="12">
        <f t="shared" si="33"/>
        <v>1027.9877720289892</v>
      </c>
      <c r="H181" s="12">
        <f t="shared" si="27"/>
        <v>0.86707897580324</v>
      </c>
      <c r="I181" s="12">
        <f t="shared" si="28"/>
        <v>1000.845528855634</v>
      </c>
      <c r="J181" s="12">
        <f t="shared" si="34"/>
        <v>1.1211787153662529</v>
      </c>
      <c r="K181" s="12">
        <f t="shared" si="29"/>
        <v>1026.3900957637829</v>
      </c>
      <c r="L181" s="12">
        <f t="shared" si="30"/>
        <v>2.260801940327188</v>
      </c>
      <c r="M181" s="11">
        <f t="shared" si="31"/>
        <v>475.99793552068633</v>
      </c>
      <c r="O181" s="7"/>
      <c r="AD181" s="12"/>
    </row>
    <row r="182" spans="1:30" x14ac:dyDescent="0.25">
      <c r="A182" s="8">
        <v>177</v>
      </c>
      <c r="B182" s="11">
        <f t="shared" si="24"/>
        <v>1.4750000000000001</v>
      </c>
      <c r="C182" s="12">
        <f t="shared" si="25"/>
        <v>88.5</v>
      </c>
      <c r="D182" s="12">
        <f t="shared" si="26"/>
        <v>1003.0496977599304</v>
      </c>
      <c r="E182" s="10"/>
      <c r="F182" s="12">
        <f t="shared" si="32"/>
        <v>1029.6388672558724</v>
      </c>
      <c r="G182" s="12">
        <f t="shared" si="33"/>
        <v>1029.0897621732183</v>
      </c>
      <c r="H182" s="12">
        <f t="shared" si="27"/>
        <v>0.86205364462988066</v>
      </c>
      <c r="I182" s="12">
        <f t="shared" si="28"/>
        <v>1001.7075825002639</v>
      </c>
      <c r="J182" s="12">
        <f t="shared" si="34"/>
        <v>1.1159040807508029</v>
      </c>
      <c r="K182" s="12">
        <f t="shared" si="29"/>
        <v>1027.5059998445338</v>
      </c>
      <c r="L182" s="12">
        <f t="shared" si="30"/>
        <v>2.2547668972801884</v>
      </c>
      <c r="M182" s="11">
        <f t="shared" si="31"/>
        <v>478.25270241796653</v>
      </c>
      <c r="O182" s="7"/>
      <c r="AD182" s="12"/>
    </row>
    <row r="183" spans="1:30" x14ac:dyDescent="0.25">
      <c r="A183" s="8">
        <v>178</v>
      </c>
      <c r="B183" s="11">
        <f t="shared" si="24"/>
        <v>1.4833333333333334</v>
      </c>
      <c r="C183" s="12">
        <f t="shared" si="25"/>
        <v>89</v>
      </c>
      <c r="D183" s="12">
        <f t="shared" si="26"/>
        <v>1003.8950122517693</v>
      </c>
      <c r="E183" s="10"/>
      <c r="F183" s="12">
        <f t="shared" si="32"/>
        <v>1030.7333295218605</v>
      </c>
      <c r="G183" s="12">
        <f t="shared" si="33"/>
        <v>1030.186720917045</v>
      </c>
      <c r="H183" s="12">
        <f t="shared" si="27"/>
        <v>0.85708654931761619</v>
      </c>
      <c r="I183" s="12">
        <f t="shared" si="28"/>
        <v>1002.5646690495815</v>
      </c>
      <c r="J183" s="12">
        <f t="shared" si="34"/>
        <v>1.1106850274699005</v>
      </c>
      <c r="K183" s="12">
        <f t="shared" si="29"/>
        <v>1028.6166848720036</v>
      </c>
      <c r="L183" s="12">
        <f t="shared" si="30"/>
        <v>2.2487371543692096</v>
      </c>
      <c r="M183" s="11">
        <f t="shared" si="31"/>
        <v>480.50143957233576</v>
      </c>
      <c r="O183" s="7"/>
      <c r="AD183" s="12"/>
    </row>
    <row r="184" spans="1:30" x14ac:dyDescent="0.25">
      <c r="A184" s="8">
        <v>179</v>
      </c>
      <c r="B184" s="11">
        <f t="shared" si="24"/>
        <v>1.4916666666666667</v>
      </c>
      <c r="C184" s="12">
        <f t="shared" si="25"/>
        <v>89.5</v>
      </c>
      <c r="D184" s="12">
        <f t="shared" si="26"/>
        <v>1004.7355844213728</v>
      </c>
      <c r="E184" s="10"/>
      <c r="F184" s="12">
        <f t="shared" si="32"/>
        <v>1031.8228367727399</v>
      </c>
      <c r="G184" s="12">
        <f t="shared" si="33"/>
        <v>1031.2786993853015</v>
      </c>
      <c r="H184" s="12">
        <f t="shared" si="27"/>
        <v>0.85217667855262635</v>
      </c>
      <c r="I184" s="12">
        <f t="shared" si="28"/>
        <v>1003.4168457281341</v>
      </c>
      <c r="J184" s="12">
        <f t="shared" si="34"/>
        <v>1.1055206463830025</v>
      </c>
      <c r="K184" s="12">
        <f t="shared" si="29"/>
        <v>1029.7222055183865</v>
      </c>
      <c r="L184" s="12">
        <f t="shared" si="30"/>
        <v>2.2427129191402653</v>
      </c>
      <c r="M184" s="11">
        <f t="shared" si="31"/>
        <v>482.74415249147603</v>
      </c>
      <c r="O184" s="7"/>
      <c r="AD184" s="12"/>
    </row>
    <row r="185" spans="1:30" x14ac:dyDescent="0.25">
      <c r="A185" s="8">
        <v>180</v>
      </c>
      <c r="B185" s="11">
        <f t="shared" si="24"/>
        <v>1.5</v>
      </c>
      <c r="C185" s="12">
        <f t="shared" si="25"/>
        <v>90</v>
      </c>
      <c r="D185" s="12">
        <f t="shared" si="26"/>
        <v>1005.5714671820945</v>
      </c>
      <c r="E185" s="10"/>
      <c r="F185" s="12">
        <f t="shared" si="32"/>
        <v>1032.9074389362063</v>
      </c>
      <c r="G185" s="12">
        <f t="shared" si="33"/>
        <v>1032.3657479004655</v>
      </c>
      <c r="H185" s="12">
        <f t="shared" si="27"/>
        <v>0.84732304440574258</v>
      </c>
      <c r="I185" s="12">
        <f t="shared" si="28"/>
        <v>1004.2641687725398</v>
      </c>
      <c r="J185" s="12">
        <f t="shared" si="34"/>
        <v>1.1004100484911374</v>
      </c>
      <c r="K185" s="12">
        <f t="shared" si="29"/>
        <v>1030.8226155668776</v>
      </c>
      <c r="L185" s="12">
        <f t="shared" si="30"/>
        <v>2.2366943943983677</v>
      </c>
      <c r="M185" s="11">
        <f t="shared" si="31"/>
        <v>484.98084688587437</v>
      </c>
      <c r="O185" s="7">
        <f>G185/'Ark1'!B22-1</f>
        <v>5.5588699284729648E-2</v>
      </c>
      <c r="AD185" s="12"/>
    </row>
    <row r="186" spans="1:30" x14ac:dyDescent="0.25">
      <c r="A186" s="8">
        <v>181</v>
      </c>
      <c r="B186" s="11">
        <f t="shared" si="24"/>
        <v>1.5083333333333333</v>
      </c>
      <c r="C186" s="12">
        <f t="shared" si="25"/>
        <v>90.5</v>
      </c>
      <c r="D186" s="12">
        <f t="shared" si="26"/>
        <v>1006.4027125666132</v>
      </c>
      <c r="E186" s="10"/>
      <c r="F186" s="12">
        <f t="shared" si="32"/>
        <v>1033.9871851629036</v>
      </c>
      <c r="G186" s="12">
        <f t="shared" si="33"/>
        <v>1033.4479159996404</v>
      </c>
      <c r="H186" s="12">
        <f t="shared" si="27"/>
        <v>0.84252468165849215</v>
      </c>
      <c r="I186" s="12">
        <f t="shared" si="28"/>
        <v>1005.1066934541983</v>
      </c>
      <c r="J186" s="12">
        <f t="shared" si="34"/>
        <v>1.0953523643737559</v>
      </c>
      <c r="K186" s="12">
        <f t="shared" si="29"/>
        <v>1031.9179679312515</v>
      </c>
      <c r="L186" s="12">
        <f t="shared" si="30"/>
        <v>2.230681778313321</v>
      </c>
      <c r="M186" s="11">
        <f t="shared" si="31"/>
        <v>487.21152866418771</v>
      </c>
      <c r="O186" s="7"/>
      <c r="AD186" s="12"/>
    </row>
    <row r="187" spans="1:30" x14ac:dyDescent="0.25">
      <c r="A187" s="8">
        <v>182</v>
      </c>
      <c r="B187" s="11">
        <f t="shared" si="24"/>
        <v>1.5166666666666666</v>
      </c>
      <c r="C187" s="12">
        <f t="shared" si="25"/>
        <v>91</v>
      </c>
      <c r="D187" s="12">
        <f t="shared" si="26"/>
        <v>1007.229371746368</v>
      </c>
      <c r="E187" s="10"/>
      <c r="F187" s="12">
        <f t="shared" si="32"/>
        <v>1035.0621238427339</v>
      </c>
      <c r="G187" s="12">
        <f t="shared" si="33"/>
        <v>1034.5252524510877</v>
      </c>
      <c r="H187" s="12">
        <f t="shared" si="27"/>
        <v>0.83778064715096445</v>
      </c>
      <c r="I187" s="12">
        <f t="shared" si="28"/>
        <v>1005.9444741013493</v>
      </c>
      <c r="J187" s="12">
        <f t="shared" si="34"/>
        <v>1.0903467436459136</v>
      </c>
      <c r="K187" s="12">
        <f t="shared" si="29"/>
        <v>1033.0083146748975</v>
      </c>
      <c r="L187" s="12">
        <f t="shared" si="30"/>
        <v>2.2246752645226961</v>
      </c>
      <c r="M187" s="11">
        <f t="shared" si="31"/>
        <v>489.43620392871043</v>
      </c>
      <c r="O187" s="7"/>
      <c r="AD187" s="12"/>
    </row>
    <row r="188" spans="1:30" x14ac:dyDescent="0.25">
      <c r="A188" s="8">
        <v>183</v>
      </c>
      <c r="B188" s="11">
        <f t="shared" si="24"/>
        <v>1.5249999999999999</v>
      </c>
      <c r="C188" s="12">
        <f t="shared" si="25"/>
        <v>91.5</v>
      </c>
      <c r="D188" s="12">
        <f t="shared" si="26"/>
        <v>1008.0514950504618</v>
      </c>
      <c r="E188" s="10"/>
      <c r="F188" s="12">
        <f t="shared" si="32"/>
        <v>1036.1323026207383</v>
      </c>
      <c r="G188" s="12">
        <f t="shared" si="33"/>
        <v>1035.5978052703199</v>
      </c>
      <c r="H188" s="12">
        <f t="shared" si="27"/>
        <v>0.83309001915268244</v>
      </c>
      <c r="I188" s="12">
        <f t="shared" si="28"/>
        <v>1006.777564120502</v>
      </c>
      <c r="J188" s="12">
        <f t="shared" si="34"/>
        <v>1.0853923544323807</v>
      </c>
      <c r="K188" s="12">
        <f t="shared" si="29"/>
        <v>1034.0937070293298</v>
      </c>
      <c r="L188" s="12">
        <f t="shared" si="30"/>
        <v>2.2186750422320913</v>
      </c>
      <c r="M188" s="11">
        <f t="shared" si="31"/>
        <v>491.65487897094249</v>
      </c>
      <c r="O188" s="7"/>
      <c r="AD188" s="12"/>
    </row>
    <row r="189" spans="1:30" x14ac:dyDescent="0.25">
      <c r="A189" s="8">
        <v>184</v>
      </c>
      <c r="B189" s="11">
        <f t="shared" si="24"/>
        <v>1.5333333333333332</v>
      </c>
      <c r="C189" s="12">
        <f t="shared" si="25"/>
        <v>92</v>
      </c>
      <c r="D189" s="12">
        <f t="shared" si="26"/>
        <v>1008.8691319840472</v>
      </c>
      <c r="E189" s="10"/>
      <c r="F189" s="12">
        <f t="shared" si="32"/>
        <v>1037.1977684125613</v>
      </c>
      <c r="G189" s="12">
        <f t="shared" si="33"/>
        <v>1036.6656217357722</v>
      </c>
      <c r="H189" s="12">
        <f t="shared" si="27"/>
        <v>0.82845189675581721</v>
      </c>
      <c r="I189" s="12">
        <f t="shared" si="28"/>
        <v>1007.6060160172578</v>
      </c>
      <c r="J189" s="12">
        <f t="shared" si="34"/>
        <v>1.0804883828600753</v>
      </c>
      <c r="K189" s="12">
        <f t="shared" si="29"/>
        <v>1035.1741954121899</v>
      </c>
      <c r="L189" s="12">
        <f t="shared" si="30"/>
        <v>2.2126812963127476</v>
      </c>
      <c r="M189" s="11">
        <f t="shared" si="31"/>
        <v>493.86756026725521</v>
      </c>
      <c r="O189" s="7"/>
      <c r="AD189" s="12"/>
    </row>
    <row r="190" spans="1:30" x14ac:dyDescent="0.25">
      <c r="A190" s="8">
        <v>185</v>
      </c>
      <c r="B190" s="11">
        <f t="shared" si="24"/>
        <v>1.5416666666666667</v>
      </c>
      <c r="C190" s="12">
        <f t="shared" si="25"/>
        <v>92.5</v>
      </c>
      <c r="D190" s="12">
        <f t="shared" si="26"/>
        <v>1009.6823312462149</v>
      </c>
      <c r="E190" s="10"/>
      <c r="F190" s="12">
        <f t="shared" si="32"/>
        <v>1038.2585674195111</v>
      </c>
      <c r="G190" s="12">
        <f t="shared" si="33"/>
        <v>1037.7287484040633</v>
      </c>
      <c r="H190" s="12">
        <f t="shared" si="27"/>
        <v>0.8238653992863979</v>
      </c>
      <c r="I190" s="12">
        <f t="shared" si="28"/>
        <v>1008.4298814165443</v>
      </c>
      <c r="J190" s="12">
        <f t="shared" si="34"/>
        <v>1.0756340325667968</v>
      </c>
      <c r="K190" s="12">
        <f t="shared" si="29"/>
        <v>1036.2498294447566</v>
      </c>
      <c r="L190" s="12">
        <f t="shared" si="30"/>
        <v>2.2066942073966187</v>
      </c>
      <c r="M190" s="11">
        <f t="shared" si="31"/>
        <v>496.07425447465181</v>
      </c>
      <c r="O190" s="7"/>
      <c r="AD190" s="12"/>
    </row>
    <row r="191" spans="1:30" x14ac:dyDescent="0.25">
      <c r="A191" s="8">
        <v>186</v>
      </c>
      <c r="B191" s="11">
        <f t="shared" ref="B191:B248" si="35">$X$10*A191</f>
        <v>1.55</v>
      </c>
      <c r="C191" s="12">
        <f t="shared" ref="C191:C248" si="36">B191*60</f>
        <v>93</v>
      </c>
      <c r="D191" s="12">
        <f t="shared" ref="D191:D248" si="37">20+345*LOG(8*(C191+C190)/2+1)</f>
        <v>1010.4911407473985</v>
      </c>
      <c r="E191" s="10"/>
      <c r="F191" s="12">
        <f t="shared" si="32"/>
        <v>1039.3147451432335</v>
      </c>
      <c r="G191" s="12">
        <f t="shared" si="33"/>
        <v>1038.7872311248602</v>
      </c>
      <c r="H191" s="12">
        <f t="shared" ref="H191:H216" si="38">$X$4*1/($X$5*$X$6)*($X$7*(D191-I190)+$X$8*$X$9*((D191+273)^4-(I190+273)^4))*$X$10*3600</f>
        <v>0.81932966573894983</v>
      </c>
      <c r="I191" s="12">
        <f t="shared" ref="I191:I248" si="39">I190+H191</f>
        <v>1009.2492110822832</v>
      </c>
      <c r="J191" s="12">
        <f t="shared" si="34"/>
        <v>1.0708285242266973</v>
      </c>
      <c r="K191" s="12">
        <f t="shared" ref="K191:K248" si="40">K190+J191</f>
        <v>1037.3206579689834</v>
      </c>
      <c r="L191" s="12">
        <f t="shared" ref="L191:L248" si="41">$X$4*$X$14/($X$13*$X$5*$X$6)*(($X$5*$X$6)/($X$5*$X$6+($X$4*$X$13*$X$15*$X$16)/2))*(D191-M190)*$X$10*3600</f>
        <v>2.2007139519689702</v>
      </c>
      <c r="M191" s="11">
        <f t="shared" ref="M191:M248" si="42">M190+L191</f>
        <v>498.27496842662077</v>
      </c>
      <c r="O191" s="7"/>
      <c r="AD191" s="12"/>
    </row>
    <row r="192" spans="1:30" x14ac:dyDescent="0.25">
      <c r="A192" s="8">
        <v>187</v>
      </c>
      <c r="B192" s="11">
        <f t="shared" si="35"/>
        <v>1.5583333333333333</v>
      </c>
      <c r="C192" s="12">
        <f t="shared" si="36"/>
        <v>93.5</v>
      </c>
      <c r="D192" s="12">
        <f t="shared" si="37"/>
        <v>1011.2956076263126</v>
      </c>
      <c r="E192" s="10"/>
      <c r="F192" s="12">
        <f t="shared" si="32"/>
        <v>1040.3663464000006</v>
      </c>
      <c r="G192" s="12">
        <f t="shared" si="33"/>
        <v>1039.8411150553584</v>
      </c>
      <c r="H192" s="12">
        <f t="shared" si="38"/>
        <v>0.81484385422689354</v>
      </c>
      <c r="I192" s="12">
        <f t="shared" si="39"/>
        <v>1010.06405493651</v>
      </c>
      <c r="J192" s="12">
        <f t="shared" si="34"/>
        <v>1.0660710950906955</v>
      </c>
      <c r="K192" s="12">
        <f t="shared" si="40"/>
        <v>1038.386729064074</v>
      </c>
      <c r="L192" s="12">
        <f t="shared" si="41"/>
        <v>2.1947407024585748</v>
      </c>
      <c r="M192" s="11">
        <f t="shared" si="42"/>
        <v>500.46970912907938</v>
      </c>
      <c r="O192" s="7"/>
      <c r="AD192" s="12"/>
    </row>
    <row r="193" spans="1:30" x14ac:dyDescent="0.25">
      <c r="A193" s="8">
        <v>188</v>
      </c>
      <c r="B193" s="11">
        <f t="shared" si="35"/>
        <v>1.5666666666666667</v>
      </c>
      <c r="C193" s="12">
        <f t="shared" si="36"/>
        <v>94</v>
      </c>
      <c r="D193" s="12">
        <f t="shared" si="37"/>
        <v>1012.0957782664382</v>
      </c>
      <c r="E193" s="10"/>
      <c r="F193" s="12">
        <f t="shared" si="32"/>
        <v>1041.4134153346376</v>
      </c>
      <c r="G193" s="12">
        <f t="shared" si="33"/>
        <v>1040.8904446743886</v>
      </c>
      <c r="H193" s="12">
        <f t="shared" si="38"/>
        <v>0.81040714145367609</v>
      </c>
      <c r="I193" s="12">
        <f t="shared" si="39"/>
        <v>1010.8744620779637</v>
      </c>
      <c r="J193" s="12">
        <f t="shared" si="34"/>
        <v>1.06136099854181</v>
      </c>
      <c r="K193" s="12">
        <f t="shared" si="40"/>
        <v>1039.4480900626158</v>
      </c>
      <c r="L193" s="12">
        <f t="shared" si="41"/>
        <v>2.188774627325599</v>
      </c>
      <c r="M193" s="11">
        <f t="shared" si="42"/>
        <v>502.65848375640496</v>
      </c>
      <c r="O193" s="7"/>
      <c r="AD193" s="12"/>
    </row>
    <row r="194" spans="1:30" ht="15.75" customHeight="1" x14ac:dyDescent="0.25">
      <c r="A194" s="8">
        <v>189</v>
      </c>
      <c r="B194" s="11">
        <f t="shared" si="35"/>
        <v>1.575</v>
      </c>
      <c r="C194" s="12">
        <f t="shared" si="36"/>
        <v>94.5</v>
      </c>
      <c r="D194" s="12">
        <f t="shared" si="37"/>
        <v>1012.89169831207</v>
      </c>
      <c r="E194" s="10"/>
      <c r="F194" s="12">
        <f t="shared" si="32"/>
        <v>1042.4559954340948</v>
      </c>
      <c r="G194" s="12">
        <f t="shared" si="33"/>
        <v>1041.9352637961638</v>
      </c>
      <c r="H194" s="12">
        <f t="shared" si="38"/>
        <v>0.80601872220004411</v>
      </c>
      <c r="I194" s="12">
        <f t="shared" si="39"/>
        <v>1011.6804808001638</v>
      </c>
      <c r="J194" s="12">
        <f t="shared" si="34"/>
        <v>1.0566975036651309</v>
      </c>
      <c r="K194" s="12">
        <f t="shared" si="40"/>
        <v>1040.504787566281</v>
      </c>
      <c r="L194" s="12">
        <f t="shared" si="41"/>
        <v>2.1828158911472304</v>
      </c>
      <c r="M194" s="11">
        <f t="shared" si="42"/>
        <v>504.8412996475522</v>
      </c>
      <c r="O194" s="7"/>
      <c r="AD194" s="12"/>
    </row>
    <row r="195" spans="1:30" ht="17.25" customHeight="1" x14ac:dyDescent="0.25">
      <c r="A195" s="8">
        <v>190</v>
      </c>
      <c r="B195" s="11">
        <f t="shared" si="35"/>
        <v>1.5833333333333333</v>
      </c>
      <c r="C195" s="12">
        <f t="shared" si="36"/>
        <v>95</v>
      </c>
      <c r="D195" s="12">
        <f t="shared" si="37"/>
        <v>1013.6834126839407</v>
      </c>
      <c r="E195" s="10"/>
      <c r="F195" s="12">
        <f t="shared" si="32"/>
        <v>1043.4941295406711</v>
      </c>
      <c r="G195" s="12">
        <f t="shared" si="33"/>
        <v>1042.975615583676</v>
      </c>
      <c r="H195" s="12">
        <f t="shared" si="38"/>
        <v>0.80167780882853612</v>
      </c>
      <c r="I195" s="12">
        <f t="shared" si="39"/>
        <v>1012.4821586089923</v>
      </c>
      <c r="J195" s="12">
        <f t="shared" si="34"/>
        <v>1.0520798948321355</v>
      </c>
      <c r="K195" s="12">
        <f t="shared" si="40"/>
        <v>1041.5568674611131</v>
      </c>
      <c r="L195" s="12">
        <f t="shared" si="41"/>
        <v>2.1768646547011268</v>
      </c>
      <c r="M195" s="11">
        <f t="shared" si="42"/>
        <v>507.01816430225335</v>
      </c>
      <c r="O195" s="7">
        <f>G195/'Ark1'!B23-1</f>
        <v>5.8858492978351329E-2</v>
      </c>
      <c r="AD195" s="12"/>
    </row>
    <row r="196" spans="1:30" x14ac:dyDescent="0.25">
      <c r="A196" s="8">
        <v>191</v>
      </c>
      <c r="B196" s="11">
        <f t="shared" si="35"/>
        <v>1.5916666666666666</v>
      </c>
      <c r="C196" s="12">
        <f t="shared" si="36"/>
        <v>95.5</v>
      </c>
      <c r="D196" s="12">
        <f t="shared" si="37"/>
        <v>1014.4709655944337</v>
      </c>
      <c r="E196" s="10"/>
      <c r="F196" s="12">
        <f t="shared" si="32"/>
        <v>1044.5278598649065</v>
      </c>
      <c r="G196" s="12">
        <f t="shared" si="33"/>
        <v>1044.0115425617546</v>
      </c>
      <c r="H196" s="12">
        <f t="shared" si="38"/>
        <v>0.79738363080497399</v>
      </c>
      <c r="I196" s="12">
        <f t="shared" si="39"/>
        <v>1013.2795422397974</v>
      </c>
      <c r="J196" s="12">
        <f t="shared" si="34"/>
        <v>1.0475074712974015</v>
      </c>
      <c r="K196" s="12">
        <f t="shared" si="40"/>
        <v>1042.6043749324106</v>
      </c>
      <c r="L196" s="12">
        <f t="shared" si="41"/>
        <v>2.1709210750467607</v>
      </c>
      <c r="M196" s="11">
        <f t="shared" si="42"/>
        <v>509.1890853773001</v>
      </c>
      <c r="O196" s="7"/>
      <c r="AD196" s="12"/>
    </row>
    <row r="197" spans="1:30" x14ac:dyDescent="0.25">
      <c r="A197" s="8">
        <v>192</v>
      </c>
      <c r="B197" s="11">
        <f t="shared" si="35"/>
        <v>1.6</v>
      </c>
      <c r="C197" s="12">
        <f t="shared" si="36"/>
        <v>96</v>
      </c>
      <c r="D197" s="12">
        <f t="shared" si="37"/>
        <v>1015.2544005623985</v>
      </c>
      <c r="E197" s="10"/>
      <c r="F197" s="12">
        <f t="shared" si="32"/>
        <v>1045.557227998152</v>
      </c>
      <c r="G197" s="12">
        <f t="shared" si="33"/>
        <v>1045.0430866297934</v>
      </c>
      <c r="H197" s="12">
        <f t="shared" si="38"/>
        <v>0.79313543423475208</v>
      </c>
      <c r="I197" s="12">
        <f t="shared" si="39"/>
        <v>1014.0726776740321</v>
      </c>
      <c r="J197" s="12">
        <f t="shared" si="34"/>
        <v>1.0429795468080352</v>
      </c>
      <c r="K197" s="12">
        <f t="shared" si="40"/>
        <v>1043.6473544792186</v>
      </c>
      <c r="L197" s="12">
        <f t="shared" si="41"/>
        <v>2.164985305604699</v>
      </c>
      <c r="M197" s="11">
        <f t="shared" si="42"/>
        <v>511.35407068290482</v>
      </c>
      <c r="O197" s="7"/>
      <c r="AD197" s="12"/>
    </row>
    <row r="198" spans="1:30" x14ac:dyDescent="0.25">
      <c r="A198" s="8">
        <v>193</v>
      </c>
      <c r="B198" s="11">
        <f t="shared" si="35"/>
        <v>1.6083333333333334</v>
      </c>
      <c r="C198" s="12">
        <f t="shared" si="36"/>
        <v>96.5</v>
      </c>
      <c r="D198" s="12">
        <f t="shared" si="37"/>
        <v>1016.0337604275801</v>
      </c>
      <c r="E198" s="10"/>
      <c r="F198" s="12">
        <f t="shared" si="32"/>
        <v>1046.5822749248205</v>
      </c>
      <c r="G198" s="12">
        <f t="shared" si="33"/>
        <v>1046.070289074162</v>
      </c>
      <c r="H198" s="12">
        <f t="shared" si="38"/>
        <v>0.78893248141342986</v>
      </c>
      <c r="I198" s="12">
        <f t="shared" si="39"/>
        <v>1014.8616101554455</v>
      </c>
      <c r="J198" s="12">
        <f t="shared" si="34"/>
        <v>1.0384954492266081</v>
      </c>
      <c r="K198" s="12">
        <f t="shared" si="40"/>
        <v>1044.6858499284451</v>
      </c>
      <c r="L198" s="12">
        <f t="shared" si="41"/>
        <v>2.1590574962339053</v>
      </c>
      <c r="M198" s="11">
        <f t="shared" si="42"/>
        <v>513.51312817913868</v>
      </c>
      <c r="O198" s="7"/>
      <c r="AD198" s="12"/>
    </row>
    <row r="199" spans="1:30" x14ac:dyDescent="0.25">
      <c r="A199" s="8">
        <v>194</v>
      </c>
      <c r="B199" s="11">
        <f t="shared" si="35"/>
        <v>1.6166666666666667</v>
      </c>
      <c r="C199" s="12">
        <f t="shared" si="36"/>
        <v>97</v>
      </c>
      <c r="D199" s="12">
        <f t="shared" si="37"/>
        <v>1016.809087364677</v>
      </c>
      <c r="E199" s="10"/>
      <c r="F199" s="12">
        <f t="shared" ref="F199:F248" si="43">(C199*60)^(1/5.2)*194+20</f>
        <v>1047.6030410343385</v>
      </c>
      <c r="G199" s="12">
        <f t="shared" ref="G199:G248" si="44">((C198+C199)/2*60)^(1/5.2)*194+20</f>
        <v>1047.0931905803052</v>
      </c>
      <c r="H199" s="12">
        <f t="shared" si="38"/>
        <v>0.78477405039476245</v>
      </c>
      <c r="I199" s="12">
        <f t="shared" si="39"/>
        <v>1015.6463842058403</v>
      </c>
      <c r="J199" s="12">
        <f t="shared" ref="J199:J248" si="45">$X$4*1/($X$5*$X$6)*($X$7*(G199-K198)+$X$8*$X$9*((G199+273)^4-(K198+273)^4))*$X$10*3600</f>
        <v>1.0340545201645097</v>
      </c>
      <c r="K199" s="12">
        <f t="shared" si="40"/>
        <v>1045.7199044486097</v>
      </c>
      <c r="L199" s="12">
        <f t="shared" si="41"/>
        <v>2.1531377933071161</v>
      </c>
      <c r="M199" s="11">
        <f t="shared" si="42"/>
        <v>515.66626597244579</v>
      </c>
      <c r="O199" s="7"/>
      <c r="AD199" s="12"/>
    </row>
    <row r="200" spans="1:30" x14ac:dyDescent="0.25">
      <c r="A200" s="8">
        <v>195</v>
      </c>
      <c r="B200" s="11">
        <f t="shared" si="35"/>
        <v>1.625</v>
      </c>
      <c r="C200" s="12">
        <f t="shared" si="36"/>
        <v>97.5</v>
      </c>
      <c r="D200" s="12">
        <f t="shared" si="37"/>
        <v>1017.5804228970347</v>
      </c>
      <c r="E200" s="10"/>
      <c r="F200" s="12">
        <f t="shared" si="43"/>
        <v>1048.6195661327997</v>
      </c>
      <c r="G200" s="12">
        <f t="shared" si="44"/>
        <v>1048.1118312445437</v>
      </c>
      <c r="H200" s="12">
        <f t="shared" si="38"/>
        <v>0.78065943456901543</v>
      </c>
      <c r="I200" s="12">
        <f t="shared" si="39"/>
        <v>1016.4270436404092</v>
      </c>
      <c r="J200" s="12">
        <f t="shared" si="45"/>
        <v>1.029656114627673</v>
      </c>
      <c r="K200" s="12">
        <f t="shared" si="40"/>
        <v>1046.7495605632373</v>
      </c>
      <c r="L200" s="12">
        <f t="shared" si="41"/>
        <v>2.1472263397843379</v>
      </c>
      <c r="M200" s="11">
        <f t="shared" si="42"/>
        <v>517.8134923122301</v>
      </c>
      <c r="O200" s="7"/>
      <c r="AD200" s="12"/>
    </row>
    <row r="201" spans="1:30" x14ac:dyDescent="0.25">
      <c r="A201" s="8">
        <v>196</v>
      </c>
      <c r="B201" s="11">
        <f t="shared" si="35"/>
        <v>1.6333333333333333</v>
      </c>
      <c r="C201" s="12">
        <f t="shared" si="36"/>
        <v>98</v>
      </c>
      <c r="D201" s="12">
        <f t="shared" si="37"/>
        <v>1018.3478079099905</v>
      </c>
      <c r="E201" s="10"/>
      <c r="F201" s="12">
        <f t="shared" si="43"/>
        <v>1049.6318894543303</v>
      </c>
      <c r="G201" s="12">
        <f t="shared" si="44"/>
        <v>1049.1262505855855</v>
      </c>
      <c r="H201" s="12">
        <f t="shared" si="38"/>
        <v>0.77658794225715266</v>
      </c>
      <c r="I201" s="12">
        <f t="shared" si="39"/>
        <v>1017.2036315826664</v>
      </c>
      <c r="J201" s="12">
        <f t="shared" si="45"/>
        <v>1.0252996006742598</v>
      </c>
      <c r="K201" s="12">
        <f t="shared" si="40"/>
        <v>1047.7748601639116</v>
      </c>
      <c r="L201" s="12">
        <f t="shared" si="41"/>
        <v>2.1413232752845364</v>
      </c>
      <c r="M201" s="11">
        <f t="shared" si="42"/>
        <v>519.95481558751464</v>
      </c>
      <c r="O201" s="7"/>
      <c r="AD201" s="12"/>
    </row>
    <row r="202" spans="1:30" x14ac:dyDescent="0.25">
      <c r="A202" s="8">
        <v>197</v>
      </c>
      <c r="B202" s="11">
        <f t="shared" si="35"/>
        <v>1.6416666666666666</v>
      </c>
      <c r="C202" s="12">
        <f t="shared" si="36"/>
        <v>98.5</v>
      </c>
      <c r="D202" s="12">
        <f t="shared" si="37"/>
        <v>1019.1112826638773</v>
      </c>
      <c r="E202" s="10"/>
      <c r="F202" s="12">
        <f t="shared" si="43"/>
        <v>1050.6400496721812</v>
      </c>
      <c r="G202" s="12">
        <f t="shared" si="44"/>
        <v>1050.1364875557495</v>
      </c>
      <c r="H202" s="12">
        <f t="shared" si="38"/>
        <v>0.7725588963168416</v>
      </c>
      <c r="I202" s="12">
        <f t="shared" si="39"/>
        <v>1017.9761904789832</v>
      </c>
      <c r="J202" s="12">
        <f t="shared" si="45"/>
        <v>1.0209843590795076</v>
      </c>
      <c r="K202" s="12">
        <f t="shared" si="40"/>
        <v>1048.795844522991</v>
      </c>
      <c r="L202" s="12">
        <f t="shared" si="41"/>
        <v>2.1354287361555624</v>
      </c>
      <c r="M202" s="11">
        <f t="shared" si="42"/>
        <v>522.09024432367016</v>
      </c>
      <c r="O202" s="7"/>
      <c r="AD202" s="12"/>
    </row>
    <row r="203" spans="1:30" x14ac:dyDescent="0.25">
      <c r="A203" s="8">
        <v>198</v>
      </c>
      <c r="B203" s="11">
        <f t="shared" si="35"/>
        <v>1.65</v>
      </c>
      <c r="C203" s="12">
        <f t="shared" si="36"/>
        <v>99</v>
      </c>
      <c r="D203" s="12">
        <f t="shared" si="37"/>
        <v>1019.8708868066984</v>
      </c>
      <c r="E203" s="10"/>
      <c r="F203" s="12">
        <f t="shared" si="43"/>
        <v>1051.6440849095436</v>
      </c>
      <c r="G203" s="12">
        <f t="shared" si="44"/>
        <v>1051.1425805519204</v>
      </c>
      <c r="H203" s="12">
        <f t="shared" si="38"/>
        <v>0.76857163376130144</v>
      </c>
      <c r="I203" s="12">
        <f t="shared" si="39"/>
        <v>1018.7447621127445</v>
      </c>
      <c r="J203" s="12">
        <f t="shared" si="45"/>
        <v>1.0167097830151277</v>
      </c>
      <c r="K203" s="12">
        <f t="shared" si="40"/>
        <v>1049.8125543060062</v>
      </c>
      <c r="L203" s="12">
        <f t="shared" si="41"/>
        <v>2.1295428555423666</v>
      </c>
      <c r="M203" s="11">
        <f t="shared" si="42"/>
        <v>524.21978717921252</v>
      </c>
      <c r="O203" s="7"/>
      <c r="AD203" s="12"/>
    </row>
    <row r="204" spans="1:30" x14ac:dyDescent="0.25">
      <c r="A204" s="8">
        <v>199</v>
      </c>
      <c r="B204" s="11">
        <f t="shared" si="35"/>
        <v>1.6583333333333332</v>
      </c>
      <c r="C204" s="12">
        <f t="shared" si="36"/>
        <v>99.5</v>
      </c>
      <c r="D204" s="12">
        <f t="shared" si="37"/>
        <v>1020.6266593864823</v>
      </c>
      <c r="E204" s="10"/>
      <c r="F204" s="12">
        <f t="shared" si="43"/>
        <v>1052.6440327501073</v>
      </c>
      <c r="G204" s="12">
        <f t="shared" si="44"/>
        <v>1052.1445674262357</v>
      </c>
      <c r="H204" s="12">
        <f t="shared" si="38"/>
        <v>0.7646255053905151</v>
      </c>
      <c r="I204" s="12">
        <f t="shared" si="39"/>
        <v>1019.5093876181351</v>
      </c>
      <c r="J204" s="12">
        <f t="shared" si="45"/>
        <v>1.0124752777354384</v>
      </c>
      <c r="K204" s="12">
        <f t="shared" si="40"/>
        <v>1050.8250295837415</v>
      </c>
      <c r="L204" s="12">
        <f t="shared" si="41"/>
        <v>2.1236657634535607</v>
      </c>
      <c r="M204" s="11">
        <f t="shared" si="42"/>
        <v>526.34345294266609</v>
      </c>
      <c r="O204" s="7"/>
      <c r="AD204" s="12"/>
    </row>
    <row r="205" spans="1:30" x14ac:dyDescent="0.25">
      <c r="A205" s="8">
        <v>200</v>
      </c>
      <c r="B205" s="11">
        <f t="shared" si="35"/>
        <v>1.6666666666666667</v>
      </c>
      <c r="C205" s="12">
        <f t="shared" si="36"/>
        <v>100</v>
      </c>
      <c r="D205" s="12">
        <f t="shared" si="37"/>
        <v>1021.378638863327</v>
      </c>
      <c r="E205" s="10"/>
      <c r="F205" s="12">
        <f t="shared" si="43"/>
        <v>1053.6399302483612</v>
      </c>
      <c r="G205" s="12">
        <f t="shared" si="44"/>
        <v>1053.1424854965126</v>
      </c>
      <c r="H205" s="12">
        <f t="shared" si="38"/>
        <v>0.76071987543238062</v>
      </c>
      <c r="I205" s="12">
        <f t="shared" si="39"/>
        <v>1020.2701074935675</v>
      </c>
      <c r="J205" s="12">
        <f t="shared" si="45"/>
        <v>1.008280260274655</v>
      </c>
      <c r="K205" s="12">
        <f t="shared" si="40"/>
        <v>1051.8333098440162</v>
      </c>
      <c r="L205" s="12">
        <f t="shared" si="41"/>
        <v>2.1177975868263568</v>
      </c>
      <c r="M205" s="11">
        <f t="shared" si="42"/>
        <v>528.46125052949242</v>
      </c>
      <c r="O205" s="7">
        <f>G205/'Ark1'!B24-1</f>
        <v>6.2706847120598042E-2</v>
      </c>
      <c r="AD205" s="12"/>
    </row>
    <row r="206" spans="1:30" x14ac:dyDescent="0.25">
      <c r="A206" s="8">
        <v>201</v>
      </c>
      <c r="B206" s="11">
        <f t="shared" si="35"/>
        <v>1.675</v>
      </c>
      <c r="C206" s="12">
        <f t="shared" si="36"/>
        <v>100.5</v>
      </c>
      <c r="D206" s="12">
        <f t="shared" si="37"/>
        <v>1022.1268631211449</v>
      </c>
      <c r="E206" s="10"/>
      <c r="F206" s="12">
        <f t="shared" si="43"/>
        <v>1054.6318139396521</v>
      </c>
      <c r="G206" s="12">
        <f t="shared" si="44"/>
        <v>1054.1363715564273</v>
      </c>
      <c r="H206" s="12">
        <f t="shared" si="38"/>
        <v>0.7568541211970613</v>
      </c>
      <c r="I206" s="12">
        <f t="shared" si="39"/>
        <v>1021.0269616147646</v>
      </c>
      <c r="J206" s="12">
        <f t="shared" si="45"/>
        <v>1.0041241591525105</v>
      </c>
      <c r="K206" s="12">
        <f t="shared" si="40"/>
        <v>1052.8374340031687</v>
      </c>
      <c r="L206" s="12">
        <f t="shared" si="41"/>
        <v>2.1119384495899576</v>
      </c>
      <c r="M206" s="11">
        <f t="shared" si="42"/>
        <v>530.57318897908237</v>
      </c>
      <c r="O206" s="7"/>
      <c r="AD206" s="12"/>
    </row>
    <row r="207" spans="1:30" x14ac:dyDescent="0.25">
      <c r="A207" s="8">
        <v>202</v>
      </c>
      <c r="B207" s="11">
        <f t="shared" si="35"/>
        <v>1.6833333333333333</v>
      </c>
      <c r="C207" s="12">
        <f t="shared" si="36"/>
        <v>101</v>
      </c>
      <c r="D207" s="12">
        <f t="shared" si="37"/>
        <v>1022.8713694791143</v>
      </c>
      <c r="E207" s="10"/>
      <c r="F207" s="12">
        <f t="shared" si="43"/>
        <v>1055.6197198499949</v>
      </c>
      <c r="G207" s="12">
        <f t="shared" si="44"/>
        <v>1055.126261885448</v>
      </c>
      <c r="H207" s="12">
        <f t="shared" si="38"/>
        <v>0.75302763274115447</v>
      </c>
      <c r="I207" s="12">
        <f t="shared" si="39"/>
        <v>1021.7799892475057</v>
      </c>
      <c r="J207" s="12">
        <f t="shared" si="45"/>
        <v>1.0000064140893006</v>
      </c>
      <c r="K207" s="12">
        <f t="shared" si="40"/>
        <v>1053.837440417258</v>
      </c>
      <c r="L207" s="12">
        <f t="shared" si="41"/>
        <v>2.106088472727409</v>
      </c>
      <c r="M207" s="11">
        <f t="shared" si="42"/>
        <v>532.67927745180975</v>
      </c>
      <c r="O207" s="7"/>
      <c r="AD207" s="12"/>
    </row>
    <row r="208" spans="1:30" x14ac:dyDescent="0.25">
      <c r="A208" s="8">
        <v>203</v>
      </c>
      <c r="B208" s="11">
        <f t="shared" si="35"/>
        <v>1.6916666666666667</v>
      </c>
      <c r="C208" s="12">
        <f t="shared" si="36"/>
        <v>101.5</v>
      </c>
      <c r="D208" s="12">
        <f t="shared" si="37"/>
        <v>1023.6121947028488</v>
      </c>
      <c r="E208" s="10"/>
      <c r="F208" s="12">
        <f t="shared" si="43"/>
        <v>1056.603683505657</v>
      </c>
      <c r="G208" s="12">
        <f t="shared" si="44"/>
        <v>1056.1121922585332</v>
      </c>
      <c r="H208" s="12">
        <f t="shared" si="38"/>
        <v>0.74923981254109384</v>
      </c>
      <c r="I208" s="12">
        <f t="shared" si="39"/>
        <v>1022.5292290600468</v>
      </c>
      <c r="J208" s="12">
        <f t="shared" si="45"/>
        <v>0.99592647572930926</v>
      </c>
      <c r="K208" s="12">
        <f t="shared" si="40"/>
        <v>1054.8333668929872</v>
      </c>
      <c r="L208" s="12">
        <f t="shared" si="41"/>
        <v>2.1002477743359962</v>
      </c>
      <c r="M208" s="11">
        <f t="shared" si="42"/>
        <v>534.77952522614578</v>
      </c>
      <c r="O208" s="7"/>
      <c r="AD208" s="12"/>
    </row>
    <row r="209" spans="1:30" x14ac:dyDescent="0.25">
      <c r="A209" s="8">
        <v>204</v>
      </c>
      <c r="B209" s="11">
        <f t="shared" si="35"/>
        <v>1.7</v>
      </c>
      <c r="C209" s="12">
        <f t="shared" si="36"/>
        <v>102</v>
      </c>
      <c r="D209" s="12">
        <f t="shared" si="37"/>
        <v>1024.349375015292</v>
      </c>
      <c r="E209" s="10"/>
      <c r="F209" s="12">
        <f t="shared" si="43"/>
        <v>1057.5837399425141</v>
      </c>
      <c r="G209" s="12">
        <f t="shared" si="44"/>
        <v>1057.0941979555989</v>
      </c>
      <c r="H209" s="12">
        <f t="shared" si="38"/>
        <v>0.74549007517865695</v>
      </c>
      <c r="I209" s="12">
        <f t="shared" si="39"/>
        <v>1023.2747191352254</v>
      </c>
      <c r="J209" s="12">
        <f t="shared" si="45"/>
        <v>0.99188380537181264</v>
      </c>
      <c r="K209" s="12">
        <f t="shared" si="40"/>
        <v>1055.825250698359</v>
      </c>
      <c r="L209" s="12">
        <f t="shared" si="41"/>
        <v>2.0944164696861871</v>
      </c>
      <c r="M209" s="11">
        <f t="shared" si="42"/>
        <v>536.87394169583195</v>
      </c>
      <c r="O209" s="7"/>
      <c r="AD209" s="12"/>
    </row>
    <row r="210" spans="1:30" x14ac:dyDescent="0.25">
      <c r="A210" s="8">
        <v>205</v>
      </c>
      <c r="B210" s="11">
        <f t="shared" si="35"/>
        <v>1.7083333333333333</v>
      </c>
      <c r="C210" s="12">
        <f t="shared" si="36"/>
        <v>102.5</v>
      </c>
      <c r="D210" s="12">
        <f t="shared" si="37"/>
        <v>1025.0829461073445</v>
      </c>
      <c r="E210" s="10"/>
      <c r="F210" s="12">
        <f t="shared" si="43"/>
        <v>1058.5599237151835</v>
      </c>
      <c r="G210" s="12">
        <f t="shared" si="44"/>
        <v>1058.0723137707625</v>
      </c>
      <c r="H210" s="12">
        <f t="shared" si="38"/>
        <v>0.74177784703416361</v>
      </c>
      <c r="I210" s="12">
        <f t="shared" si="39"/>
        <v>1024.0164969822595</v>
      </c>
      <c r="J210" s="12">
        <f t="shared" si="45"/>
        <v>0.98787787471066146</v>
      </c>
      <c r="K210" s="12">
        <f t="shared" si="40"/>
        <v>1056.8131285730697</v>
      </c>
      <c r="L210" s="12">
        <f t="shared" si="41"/>
        <v>2.0885946712791981</v>
      </c>
      <c r="M210" s="11">
        <f t="shared" si="42"/>
        <v>538.96253636711117</v>
      </c>
      <c r="O210" s="7"/>
      <c r="AD210" s="12"/>
    </row>
    <row r="211" spans="1:30" x14ac:dyDescent="0.25">
      <c r="A211" s="8">
        <v>206</v>
      </c>
      <c r="B211" s="11">
        <f t="shared" si="35"/>
        <v>1.7166666666666666</v>
      </c>
      <c r="C211" s="12">
        <f t="shared" si="36"/>
        <v>103</v>
      </c>
      <c r="D211" s="12">
        <f t="shared" si="37"/>
        <v>1025.812943148233</v>
      </c>
      <c r="E211" s="10"/>
      <c r="F211" s="12">
        <f t="shared" si="43"/>
        <v>1059.5322689059469</v>
      </c>
      <c r="G211" s="12">
        <f t="shared" si="44"/>
        <v>1059.0465740213715</v>
      </c>
      <c r="H211" s="12">
        <f t="shared" si="38"/>
        <v>0.73810256599039259</v>
      </c>
      <c r="I211" s="12">
        <f t="shared" si="39"/>
        <v>1024.7545995482499</v>
      </c>
      <c r="J211" s="12">
        <f t="shared" si="45"/>
        <v>0.98390816558205485</v>
      </c>
      <c r="K211" s="12">
        <f t="shared" si="40"/>
        <v>1057.7970367386517</v>
      </c>
      <c r="L211" s="12">
        <f t="shared" si="41"/>
        <v>2.0827824889031947</v>
      </c>
      <c r="M211" s="11">
        <f t="shared" si="42"/>
        <v>541.04531885601432</v>
      </c>
      <c r="O211" s="7"/>
      <c r="AD211" s="12"/>
    </row>
    <row r="212" spans="1:30" x14ac:dyDescent="0.25">
      <c r="A212" s="8">
        <v>207</v>
      </c>
      <c r="B212" s="11">
        <f t="shared" si="35"/>
        <v>1.7249999999999999</v>
      </c>
      <c r="C212" s="12">
        <f t="shared" si="36"/>
        <v>103.49999999999999</v>
      </c>
      <c r="D212" s="12">
        <f t="shared" si="37"/>
        <v>1026.5394007956286</v>
      </c>
      <c r="E212" s="10"/>
      <c r="F212" s="12">
        <f t="shared" si="43"/>
        <v>1060.5008091334632</v>
      </c>
      <c r="G212" s="12">
        <f t="shared" si="44"/>
        <v>1060.0170125568206</v>
      </c>
      <c r="H212" s="12">
        <f t="shared" si="38"/>
        <v>0.73446368114440741</v>
      </c>
      <c r="I212" s="12">
        <f t="shared" si="39"/>
        <v>1025.4890632293943</v>
      </c>
      <c r="J212" s="12">
        <f t="shared" si="45"/>
        <v>0.97997416971925611</v>
      </c>
      <c r="K212" s="12">
        <f t="shared" si="40"/>
        <v>1058.777010908371</v>
      </c>
      <c r="L212" s="12">
        <f t="shared" si="41"/>
        <v>2.0769800296881895</v>
      </c>
      <c r="M212" s="11">
        <f t="shared" si="42"/>
        <v>543.12229888570255</v>
      </c>
      <c r="O212" s="7"/>
      <c r="AD212" s="12"/>
    </row>
    <row r="213" spans="1:30" x14ac:dyDescent="0.25">
      <c r="A213" s="8">
        <v>208</v>
      </c>
      <c r="B213" s="11">
        <f t="shared" si="35"/>
        <v>1.7333333333333334</v>
      </c>
      <c r="C213" s="12">
        <f t="shared" si="36"/>
        <v>104</v>
      </c>
      <c r="D213" s="12">
        <f t="shared" si="37"/>
        <v>1027.2623532055181</v>
      </c>
      <c r="E213" s="10"/>
      <c r="F213" s="12">
        <f t="shared" si="43"/>
        <v>1061.4655775612825</v>
      </c>
      <c r="G213" s="12">
        <f t="shared" si="44"/>
        <v>1060.9836627671623</v>
      </c>
      <c r="H213" s="12">
        <f t="shared" si="38"/>
        <v>0.73086065252829724</v>
      </c>
      <c r="I213" s="12">
        <f t="shared" si="39"/>
        <v>1026.2199238819226</v>
      </c>
      <c r="J213" s="12">
        <f t="shared" si="45"/>
        <v>0.97607538851330711</v>
      </c>
      <c r="K213" s="12">
        <f t="shared" si="40"/>
        <v>1059.7530862968842</v>
      </c>
      <c r="L213" s="12">
        <f t="shared" si="41"/>
        <v>2.0711873981596387</v>
      </c>
      <c r="M213" s="11">
        <f t="shared" si="42"/>
        <v>545.19348628386217</v>
      </c>
      <c r="O213" s="7"/>
      <c r="AD213" s="12"/>
    </row>
    <row r="214" spans="1:30" x14ac:dyDescent="0.25">
      <c r="A214" s="8">
        <v>209</v>
      </c>
      <c r="B214" s="11">
        <f t="shared" si="35"/>
        <v>1.7416666666666667</v>
      </c>
      <c r="C214" s="12">
        <f t="shared" si="36"/>
        <v>104.5</v>
      </c>
      <c r="D214" s="12">
        <f t="shared" si="37"/>
        <v>1027.9818340418428</v>
      </c>
      <c r="E214" s="10"/>
      <c r="F214" s="12">
        <f t="shared" si="43"/>
        <v>1062.4266069061575</v>
      </c>
      <c r="G214" s="12">
        <f t="shared" si="44"/>
        <v>1061.9465575915203</v>
      </c>
      <c r="H214" s="12">
        <f t="shared" si="38"/>
        <v>0.72729295083887546</v>
      </c>
      <c r="I214" s="12">
        <f t="shared" si="39"/>
        <v>1026.9472168327613</v>
      </c>
      <c r="J214" s="12">
        <f t="shared" si="45"/>
        <v>0.97221133278247218</v>
      </c>
      <c r="K214" s="12">
        <f t="shared" si="40"/>
        <v>1060.7252976296668</v>
      </c>
      <c r="L214" s="12">
        <f t="shared" si="41"/>
        <v>2.0654046962908259</v>
      </c>
      <c r="M214" s="11">
        <f t="shared" si="42"/>
        <v>547.25889098015296</v>
      </c>
      <c r="O214" s="7"/>
      <c r="AD214" s="12"/>
    </row>
    <row r="215" spans="1:30" x14ac:dyDescent="0.25">
      <c r="A215" s="8">
        <v>210</v>
      </c>
      <c r="B215" s="11">
        <f t="shared" si="35"/>
        <v>1.75</v>
      </c>
      <c r="C215" s="12">
        <f t="shared" si="36"/>
        <v>105</v>
      </c>
      <c r="D215" s="12">
        <f t="shared" si="37"/>
        <v>1028.6978764859018</v>
      </c>
      <c r="E215" s="10"/>
      <c r="F215" s="12">
        <f t="shared" si="43"/>
        <v>1063.3839294461711</v>
      </c>
      <c r="G215" s="12">
        <f t="shared" si="44"/>
        <v>1062.905729526309</v>
      </c>
      <c r="H215" s="12">
        <f t="shared" si="38"/>
        <v>0.72376005717396619</v>
      </c>
      <c r="I215" s="12">
        <f t="shared" si="39"/>
        <v>1027.6709768899352</v>
      </c>
      <c r="J215" s="12">
        <f t="shared" si="45"/>
        <v>0.96838152254734278</v>
      </c>
      <c r="K215" s="12">
        <f t="shared" si="40"/>
        <v>1061.6936791522141</v>
      </c>
      <c r="L215" s="12">
        <f t="shared" si="41"/>
        <v>2.059632023554006</v>
      </c>
      <c r="M215" s="11">
        <f t="shared" si="42"/>
        <v>549.31852300370701</v>
      </c>
      <c r="O215" s="7">
        <f>G215/'Ark1'!B25-1</f>
        <v>6.7174427235249912E-2</v>
      </c>
      <c r="AD215" s="12"/>
    </row>
    <row r="216" spans="1:30" x14ac:dyDescent="0.25">
      <c r="A216" s="8">
        <v>211</v>
      </c>
      <c r="B216" s="11">
        <f t="shared" si="35"/>
        <v>1.7583333333333333</v>
      </c>
      <c r="C216" s="12">
        <f t="shared" si="36"/>
        <v>105.5</v>
      </c>
      <c r="D216" s="12">
        <f t="shared" si="37"/>
        <v>1029.4105132455361</v>
      </c>
      <c r="E216" s="10"/>
      <c r="F216" s="12">
        <f t="shared" si="43"/>
        <v>1064.3375770286741</v>
      </c>
      <c r="G216" s="12">
        <f t="shared" si="44"/>
        <v>1063.8612106332644</v>
      </c>
      <c r="H216" s="12">
        <f t="shared" si="38"/>
        <v>0.72026146277801906</v>
      </c>
      <c r="I216" s="12">
        <f t="shared" si="39"/>
        <v>1028.3912383527133</v>
      </c>
      <c r="J216" s="12">
        <f t="shared" si="45"/>
        <v>0.96458548681329781</v>
      </c>
      <c r="K216" s="12">
        <f t="shared" si="40"/>
        <v>1062.6582646390275</v>
      </c>
      <c r="L216" s="12">
        <f t="shared" si="41"/>
        <v>2.0538694769703914</v>
      </c>
      <c r="M216" s="11">
        <f t="shared" si="42"/>
        <v>551.37239248067738</v>
      </c>
      <c r="O216" s="7"/>
      <c r="AD216" s="12"/>
    </row>
    <row r="217" spans="1:30" x14ac:dyDescent="0.25">
      <c r="A217" s="8">
        <v>212</v>
      </c>
      <c r="B217" s="11">
        <f t="shared" si="35"/>
        <v>1.7666666666666666</v>
      </c>
      <c r="C217" s="12">
        <f t="shared" si="36"/>
        <v>106</v>
      </c>
      <c r="D217" s="12">
        <f t="shared" si="37"/>
        <v>1030.1197765640939</v>
      </c>
      <c r="E217" s="10"/>
      <c r="F217" s="12">
        <f t="shared" si="43"/>
        <v>1065.2875810780429</v>
      </c>
      <c r="G217" s="12">
        <f t="shared" si="44"/>
        <v>1064.8130325472907</v>
      </c>
      <c r="H217" s="12">
        <f>$X$4*1/($X$5*$X$6)*($X$7*(D217-I216)+$X$8*$X$9*((D217+273)^4-(I216+273)^4))*$X$10*3600</f>
        <v>0.71679666879471537</v>
      </c>
      <c r="I217" s="12">
        <f t="shared" si="39"/>
        <v>1029.1080350215082</v>
      </c>
      <c r="J217" s="12">
        <f t="shared" si="45"/>
        <v>0.9608227633572205</v>
      </c>
      <c r="K217" s="12">
        <f t="shared" si="40"/>
        <v>1063.6190874023848</v>
      </c>
      <c r="L217" s="12">
        <f t="shared" si="41"/>
        <v>2.0481171511590008</v>
      </c>
      <c r="M217" s="11">
        <f t="shared" si="42"/>
        <v>553.42050963183635</v>
      </c>
      <c r="O217" s="7"/>
      <c r="AD217" s="12"/>
    </row>
    <row r="218" spans="1:30" x14ac:dyDescent="0.25">
      <c r="A218" s="8">
        <v>213</v>
      </c>
      <c r="B218" s="11">
        <f t="shared" si="35"/>
        <v>1.7749999999999999</v>
      </c>
      <c r="C218" s="12">
        <f t="shared" si="36"/>
        <v>106.5</v>
      </c>
      <c r="D218" s="12">
        <f t="shared" si="37"/>
        <v>1030.8256982291828</v>
      </c>
      <c r="E218" s="10"/>
      <c r="F218" s="12">
        <f t="shared" si="43"/>
        <v>1066.2339726032631</v>
      </c>
      <c r="G218" s="12">
        <f t="shared" si="44"/>
        <v>1065.7612264841325</v>
      </c>
      <c r="H218" s="12">
        <f t="shared" ref="H218:H235" si="46">$X$4*1/($X$5*$X$6)*($X$7*(D218-I217)+$X$8*$X$9*((D218+273)^4-(I217+273)^4))*$X$10*3600</f>
        <v>0.71336518602606502</v>
      </c>
      <c r="I218" s="12">
        <f t="shared" si="39"/>
        <v>1029.8214002075342</v>
      </c>
      <c r="J218" s="12">
        <f t="shared" si="45"/>
        <v>0.95709289852300317</v>
      </c>
      <c r="K218" s="12">
        <f t="shared" si="40"/>
        <v>1064.5761803009079</v>
      </c>
      <c r="L218" s="12">
        <f t="shared" si="41"/>
        <v>2.0423751383843696</v>
      </c>
      <c r="M218" s="11">
        <f t="shared" si="42"/>
        <v>555.46288477022074</v>
      </c>
      <c r="O218" s="7"/>
    </row>
    <row r="219" spans="1:30" x14ac:dyDescent="0.25">
      <c r="A219" s="8">
        <v>214</v>
      </c>
      <c r="B219" s="11">
        <f t="shared" si="35"/>
        <v>1.7833333333333332</v>
      </c>
      <c r="C219" s="12">
        <f t="shared" si="36"/>
        <v>107</v>
      </c>
      <c r="D219" s="12">
        <f t="shared" si="37"/>
        <v>1031.5283095812197</v>
      </c>
      <c r="E219" s="10"/>
      <c r="F219" s="12">
        <f t="shared" si="43"/>
        <v>1067.1767822053391</v>
      </c>
      <c r="G219" s="12">
        <f t="shared" si="44"/>
        <v>1066.7058232478685</v>
      </c>
      <c r="H219" s="12">
        <f t="shared" si="46"/>
        <v>0.70996653469937743</v>
      </c>
      <c r="I219" s="12">
        <f t="shared" si="39"/>
        <v>1030.5313667422336</v>
      </c>
      <c r="J219" s="12">
        <f t="shared" si="45"/>
        <v>0.95339544702035317</v>
      </c>
      <c r="K219" s="12">
        <f t="shared" si="40"/>
        <v>1065.5295757479282</v>
      </c>
      <c r="L219" s="12">
        <f t="shared" si="41"/>
        <v>2.0366435286032041</v>
      </c>
      <c r="M219" s="11">
        <f t="shared" si="42"/>
        <v>557.49952829882398</v>
      </c>
      <c r="O219" s="7"/>
    </row>
    <row r="220" spans="1:30" x14ac:dyDescent="0.25">
      <c r="A220" s="8">
        <v>215</v>
      </c>
      <c r="B220" s="11">
        <f t="shared" si="35"/>
        <v>1.7916666666666667</v>
      </c>
      <c r="C220" s="12">
        <f t="shared" si="36"/>
        <v>107.5</v>
      </c>
      <c r="D220" s="12">
        <f t="shared" si="37"/>
        <v>1032.2276415217787</v>
      </c>
      <c r="E220" s="10"/>
      <c r="F220" s="12">
        <f t="shared" si="43"/>
        <v>1068.1160400845438</v>
      </c>
      <c r="G220" s="12">
        <f t="shared" si="44"/>
        <v>1067.6468532382423</v>
      </c>
      <c r="H220" s="12">
        <f t="shared" si="46"/>
        <v>0.70660024424047252</v>
      </c>
      <c r="I220" s="12">
        <f t="shared" si="39"/>
        <v>1031.237966986474</v>
      </c>
      <c r="J220" s="12">
        <f t="shared" si="45"/>
        <v>0.94972997173134499</v>
      </c>
      <c r="K220" s="12">
        <f t="shared" si="40"/>
        <v>1066.4793057196596</v>
      </c>
      <c r="L220" s="12">
        <f t="shared" si="41"/>
        <v>2.0309224095099663</v>
      </c>
      <c r="M220" s="11">
        <f t="shared" si="42"/>
        <v>559.53045070833389</v>
      </c>
      <c r="O220" s="7"/>
    </row>
    <row r="221" spans="1:30" x14ac:dyDescent="0.25">
      <c r="A221" s="8">
        <v>216</v>
      </c>
      <c r="B221" s="11">
        <f t="shared" si="35"/>
        <v>1.8</v>
      </c>
      <c r="C221" s="12">
        <f t="shared" si="36"/>
        <v>108</v>
      </c>
      <c r="D221" s="12">
        <f t="shared" si="37"/>
        <v>1032.9237245217473</v>
      </c>
      <c r="E221" s="10"/>
      <c r="F221" s="12">
        <f t="shared" si="43"/>
        <v>1069.0517760474982</v>
      </c>
      <c r="G221" s="12">
        <f t="shared" si="44"/>
        <v>1068.5843464578247</v>
      </c>
      <c r="H221" s="12">
        <f t="shared" si="46"/>
        <v>0.70326585305385569</v>
      </c>
      <c r="I221" s="12">
        <f t="shared" si="39"/>
        <v>1031.9412328395279</v>
      </c>
      <c r="J221" s="12">
        <f t="shared" si="45"/>
        <v>0.94609604352014753</v>
      </c>
      <c r="K221" s="12">
        <f t="shared" si="40"/>
        <v>1067.4254017631797</v>
      </c>
      <c r="L221" s="12">
        <f t="shared" si="41"/>
        <v>2.0252118665814476</v>
      </c>
      <c r="M221" s="11">
        <f t="shared" si="42"/>
        <v>561.55566257491535</v>
      </c>
      <c r="O221" s="7"/>
    </row>
    <row r="222" spans="1:30" x14ac:dyDescent="0.25">
      <c r="A222" s="8">
        <v>217</v>
      </c>
      <c r="B222" s="11">
        <f t="shared" si="35"/>
        <v>1.8083333333333333</v>
      </c>
      <c r="C222" s="12">
        <f t="shared" si="36"/>
        <v>108.5</v>
      </c>
      <c r="D222" s="12">
        <f t="shared" si="37"/>
        <v>1033.6165886292924</v>
      </c>
      <c r="E222" s="10"/>
      <c r="F222" s="12">
        <f t="shared" si="43"/>
        <v>1069.9840195140991</v>
      </c>
      <c r="G222" s="12">
        <f t="shared" si="44"/>
        <v>1069.5183325190192</v>
      </c>
      <c r="H222" s="12">
        <f t="shared" si="46"/>
        <v>0.69996290830889574</v>
      </c>
      <c r="I222" s="12">
        <f t="shared" si="39"/>
        <v>1032.6411957478367</v>
      </c>
      <c r="J222" s="12">
        <f t="shared" si="45"/>
        <v>0.94249324105047527</v>
      </c>
      <c r="K222" s="12">
        <f t="shared" si="40"/>
        <v>1068.3678950042301</v>
      </c>
      <c r="L222" s="12">
        <f t="shared" si="41"/>
        <v>2.0195119831203296</v>
      </c>
      <c r="M222" s="11">
        <f t="shared" si="42"/>
        <v>563.57517455803566</v>
      </c>
      <c r="O222" s="7"/>
    </row>
    <row r="223" spans="1:30" x14ac:dyDescent="0.25">
      <c r="A223" s="8">
        <v>218</v>
      </c>
      <c r="B223" s="11">
        <f t="shared" si="35"/>
        <v>1.8166666666666667</v>
      </c>
      <c r="C223" s="12">
        <f t="shared" si="36"/>
        <v>109</v>
      </c>
      <c r="D223" s="12">
        <f t="shared" si="37"/>
        <v>1034.3062634776438</v>
      </c>
      <c r="E223" s="10"/>
      <c r="F223" s="12">
        <f t="shared" si="43"/>
        <v>1070.9127995242948</v>
      </c>
      <c r="G223" s="12">
        <f t="shared" si="44"/>
        <v>1070.4488406509104</v>
      </c>
      <c r="H223" s="12">
        <f t="shared" si="46"/>
        <v>0.69669096573228972</v>
      </c>
      <c r="I223" s="12">
        <f t="shared" si="39"/>
        <v>1033.3378867135691</v>
      </c>
      <c r="J223" s="12">
        <f t="shared" si="45"/>
        <v>0.93892115060609294</v>
      </c>
      <c r="K223" s="12">
        <f t="shared" si="40"/>
        <v>1069.3068161548363</v>
      </c>
      <c r="L223" s="12">
        <f t="shared" si="41"/>
        <v>2.0138228402977889</v>
      </c>
      <c r="M223" s="11">
        <f t="shared" si="42"/>
        <v>565.58899739833339</v>
      </c>
      <c r="O223" s="7"/>
    </row>
    <row r="224" spans="1:30" x14ac:dyDescent="0.25">
      <c r="A224" s="8">
        <v>219</v>
      </c>
      <c r="B224" s="11">
        <f t="shared" si="35"/>
        <v>1.825</v>
      </c>
      <c r="C224" s="12">
        <f t="shared" si="36"/>
        <v>109.5</v>
      </c>
      <c r="D224" s="12">
        <f t="shared" si="37"/>
        <v>1034.9927782926979</v>
      </c>
      <c r="E224" s="10"/>
      <c r="F224" s="12">
        <f t="shared" si="43"/>
        <v>1071.8381447447052</v>
      </c>
      <c r="G224" s="12">
        <f t="shared" si="44"/>
        <v>1071.3758997059642</v>
      </c>
      <c r="H224" s="12">
        <f t="shared" si="46"/>
        <v>0.69344958940551971</v>
      </c>
      <c r="I224" s="12">
        <f t="shared" si="39"/>
        <v>1034.0313363029745</v>
      </c>
      <c r="J224" s="12">
        <f t="shared" si="45"/>
        <v>0.93537936591806603</v>
      </c>
      <c r="K224" s="12">
        <f t="shared" si="40"/>
        <v>1070.2421955207544</v>
      </c>
      <c r="L224" s="12">
        <f t="shared" si="41"/>
        <v>2.0081445171951424</v>
      </c>
      <c r="M224" s="11">
        <f t="shared" si="42"/>
        <v>567.59714191552848</v>
      </c>
      <c r="O224" s="7"/>
    </row>
    <row r="225" spans="1:15" x14ac:dyDescent="0.25">
      <c r="A225" s="8">
        <v>220</v>
      </c>
      <c r="B225" s="11">
        <f t="shared" si="35"/>
        <v>1.8333333333333333</v>
      </c>
      <c r="C225" s="12">
        <f t="shared" si="36"/>
        <v>110</v>
      </c>
      <c r="D225" s="12">
        <f t="shared" si="37"/>
        <v>1035.6761619004512</v>
      </c>
      <c r="E225" s="10"/>
      <c r="F225" s="12">
        <f t="shared" si="43"/>
        <v>1072.7600834751051</v>
      </c>
      <c r="G225" s="12">
        <f t="shared" si="44"/>
        <v>1072.2995381665767</v>
      </c>
      <c r="H225" s="12">
        <f t="shared" si="46"/>
        <v>0.69023835157034286</v>
      </c>
      <c r="I225" s="12">
        <f t="shared" si="39"/>
        <v>1034.7215746545448</v>
      </c>
      <c r="J225" s="12">
        <f t="shared" si="45"/>
        <v>0.93186748799437424</v>
      </c>
      <c r="K225" s="12">
        <f t="shared" si="40"/>
        <v>1071.1740630087488</v>
      </c>
      <c r="L225" s="12">
        <f t="shared" si="41"/>
        <v>2.0024770908445895</v>
      </c>
      <c r="M225" s="11">
        <f t="shared" si="42"/>
        <v>569.59961900637302</v>
      </c>
      <c r="O225" s="7">
        <f>G225/'Ark1'!B26-1</f>
        <v>7.1228309856719907E-2</v>
      </c>
    </row>
    <row r="226" spans="1:15" x14ac:dyDescent="0.25">
      <c r="A226" s="8">
        <v>221</v>
      </c>
      <c r="B226" s="11">
        <f t="shared" si="35"/>
        <v>1.8416666666666666</v>
      </c>
      <c r="C226" s="12">
        <f t="shared" si="36"/>
        <v>110.5</v>
      </c>
      <c r="D226" s="12">
        <f t="shared" si="37"/>
        <v>1036.3564427342612</v>
      </c>
      <c r="E226" s="10"/>
      <c r="F226" s="12">
        <f t="shared" si="43"/>
        <v>1073.6786436547579</v>
      </c>
      <c r="G226" s="12">
        <f t="shared" si="44"/>
        <v>1073.2197841514828</v>
      </c>
      <c r="H226" s="12">
        <f t="shared" si="46"/>
        <v>0.68705683243644566</v>
      </c>
      <c r="I226" s="12">
        <f t="shared" si="39"/>
        <v>1035.4086314869812</v>
      </c>
      <c r="J226" s="12">
        <f t="shared" si="45"/>
        <v>0.92838512495708025</v>
      </c>
      <c r="K226" s="12">
        <f t="shared" si="40"/>
        <v>1072.1024481337058</v>
      </c>
      <c r="L226" s="12">
        <f t="shared" si="41"/>
        <v>1.9968206362690404</v>
      </c>
      <c r="M226" s="11">
        <f t="shared" si="42"/>
        <v>571.59643964264205</v>
      </c>
      <c r="O226" s="7"/>
    </row>
    <row r="227" spans="1:15" x14ac:dyDescent="0.25">
      <c r="A227" s="8">
        <v>222</v>
      </c>
      <c r="B227" s="11">
        <f t="shared" si="35"/>
        <v>1.8499999999999999</v>
      </c>
      <c r="C227" s="12">
        <f t="shared" si="36"/>
        <v>110.99999999999999</v>
      </c>
      <c r="D227" s="12">
        <f t="shared" si="37"/>
        <v>1037.0336488419457</v>
      </c>
      <c r="E227" s="10"/>
      <c r="F227" s="12">
        <f t="shared" si="43"/>
        <v>1074.5938528686188</v>
      </c>
      <c r="G227" s="12">
        <f t="shared" si="44"/>
        <v>1074.1366654220265</v>
      </c>
      <c r="H227" s="12">
        <f t="shared" si="46"/>
        <v>0.68390461999735963</v>
      </c>
      <c r="I227" s="12">
        <f t="shared" si="39"/>
        <v>1036.0925361069785</v>
      </c>
      <c r="J227" s="12">
        <f t="shared" si="45"/>
        <v>0.92493189188189795</v>
      </c>
      <c r="K227" s="12">
        <f t="shared" si="40"/>
        <v>1073.0273800255877</v>
      </c>
      <c r="L227" s="12">
        <f t="shared" si="41"/>
        <v>1.9911752265210851</v>
      </c>
      <c r="M227" s="11">
        <f t="shared" si="42"/>
        <v>573.58761486916319</v>
      </c>
      <c r="O227" s="7"/>
    </row>
    <row r="228" spans="1:15" x14ac:dyDescent="0.25">
      <c r="A228" s="8">
        <v>223</v>
      </c>
      <c r="B228" s="11">
        <f t="shared" si="35"/>
        <v>1.8583333333333334</v>
      </c>
      <c r="C228" s="12">
        <f t="shared" si="36"/>
        <v>111.5</v>
      </c>
      <c r="D228" s="12">
        <f t="shared" si="37"/>
        <v>1037.7078078927218</v>
      </c>
      <c r="E228" s="10"/>
      <c r="F228" s="12">
        <f t="shared" si="43"/>
        <v>1075.5057383533997</v>
      </c>
      <c r="G228" s="12">
        <f t="shared" si="44"/>
        <v>1075.0502093882899</v>
      </c>
      <c r="H228" s="12">
        <f t="shared" si="46"/>
        <v>0.680781309850088</v>
      </c>
      <c r="I228" s="12">
        <f t="shared" si="39"/>
        <v>1036.7733174168286</v>
      </c>
      <c r="J228" s="12">
        <f t="shared" si="45"/>
        <v>0.92150741064192132</v>
      </c>
      <c r="K228" s="12">
        <f t="shared" si="40"/>
        <v>1073.9488874362296</v>
      </c>
      <c r="L228" s="12">
        <f t="shared" si="41"/>
        <v>1.9855409327211062</v>
      </c>
      <c r="M228" s="11">
        <f t="shared" si="42"/>
        <v>575.57315580188424</v>
      </c>
      <c r="O228" s="7"/>
    </row>
    <row r="229" spans="1:15" x14ac:dyDescent="0.25">
      <c r="A229" s="8">
        <v>224</v>
      </c>
      <c r="B229" s="11">
        <f t="shared" si="35"/>
        <v>1.8666666666666667</v>
      </c>
      <c r="C229" s="12">
        <f t="shared" si="36"/>
        <v>112</v>
      </c>
      <c r="D229" s="12">
        <f t="shared" si="37"/>
        <v>1038.3789471839896</v>
      </c>
      <c r="E229" s="10"/>
      <c r="F229" s="12">
        <f t="shared" si="43"/>
        <v>1076.4143270035033</v>
      </c>
      <c r="G229" s="12">
        <f t="shared" si="44"/>
        <v>1075.9604431150979</v>
      </c>
      <c r="H229" s="12">
        <f t="shared" si="46"/>
        <v>0.67768650502004169</v>
      </c>
      <c r="I229" s="12">
        <f t="shared" si="39"/>
        <v>1037.4510039218487</v>
      </c>
      <c r="J229" s="12">
        <f t="shared" si="45"/>
        <v>0.91811130975817612</v>
      </c>
      <c r="K229" s="12">
        <f t="shared" si="40"/>
        <v>1074.8669987459878</v>
      </c>
      <c r="L229" s="12">
        <f t="shared" si="41"/>
        <v>1.9799178240945683</v>
      </c>
      <c r="M229" s="11">
        <f t="shared" si="42"/>
        <v>577.55307362597875</v>
      </c>
      <c r="O229" s="7"/>
    </row>
    <row r="230" spans="1:15" x14ac:dyDescent="0.25">
      <c r="A230" s="8">
        <v>225</v>
      </c>
      <c r="B230" s="11">
        <f t="shared" si="35"/>
        <v>1.875</v>
      </c>
      <c r="C230" s="12">
        <f t="shared" si="36"/>
        <v>112.5</v>
      </c>
      <c r="D230" s="12">
        <f t="shared" si="37"/>
        <v>1039.0470936479639</v>
      </c>
      <c r="E230" s="10"/>
      <c r="F230" s="12">
        <f t="shared" si="43"/>
        <v>1077.3196453768346</v>
      </c>
      <c r="G230" s="12">
        <f t="shared" si="44"/>
        <v>1076.8673933278849</v>
      </c>
      <c r="H230" s="12">
        <f t="shared" si="46"/>
        <v>0.6746198157908766</v>
      </c>
      <c r="I230" s="12">
        <f t="shared" si="39"/>
        <v>1038.1256237376397</v>
      </c>
      <c r="J230" s="12">
        <f t="shared" si="45"/>
        <v>0.91474322424981036</v>
      </c>
      <c r="K230" s="12">
        <f t="shared" si="40"/>
        <v>1075.7817419702376</v>
      </c>
      <c r="L230" s="12">
        <f t="shared" si="41"/>
        <v>1.9743059680084925</v>
      </c>
      <c r="M230" s="11">
        <f t="shared" si="42"/>
        <v>579.52737959398723</v>
      </c>
      <c r="O230" s="7"/>
    </row>
    <row r="231" spans="1:15" x14ac:dyDescent="0.25">
      <c r="A231" s="8">
        <v>226</v>
      </c>
      <c r="B231" s="11">
        <f t="shared" si="35"/>
        <v>1.8833333333333333</v>
      </c>
      <c r="C231" s="12">
        <f t="shared" si="36"/>
        <v>113</v>
      </c>
      <c r="D231" s="12">
        <f t="shared" si="37"/>
        <v>1039.7122738581595</v>
      </c>
      <c r="E231" s="10"/>
      <c r="F231" s="12">
        <f t="shared" si="43"/>
        <v>1078.2217197004825</v>
      </c>
      <c r="G231" s="12">
        <f t="shared" si="44"/>
        <v>1077.7710864184453</v>
      </c>
      <c r="H231" s="12">
        <f t="shared" si="46"/>
        <v>0.67158085953833424</v>
      </c>
      <c r="I231" s="12">
        <f t="shared" si="39"/>
        <v>1038.7972045971781</v>
      </c>
      <c r="J231" s="12">
        <f t="shared" si="45"/>
        <v>0.91140279549338588</v>
      </c>
      <c r="K231" s="12">
        <f t="shared" si="40"/>
        <v>1076.6931447657309</v>
      </c>
      <c r="L231" s="12">
        <f t="shared" si="41"/>
        <v>1.9687054300071543</v>
      </c>
      <c r="M231" s="11">
        <f t="shared" si="42"/>
        <v>581.4960850239944</v>
      </c>
      <c r="O231" s="7"/>
    </row>
    <row r="232" spans="1:15" x14ac:dyDescent="0.25">
      <c r="A232" s="8">
        <v>227</v>
      </c>
      <c r="B232" s="11">
        <f t="shared" si="35"/>
        <v>1.8916666666666666</v>
      </c>
      <c r="C232" s="12">
        <f t="shared" si="36"/>
        <v>113.5</v>
      </c>
      <c r="D232" s="12">
        <f t="shared" si="37"/>
        <v>1040.3745140357328</v>
      </c>
      <c r="E232" s="10"/>
      <c r="F232" s="12">
        <f t="shared" si="43"/>
        <v>1079.120575876284</v>
      </c>
      <c r="G232" s="12">
        <f t="shared" si="44"/>
        <v>1078.6715484505544</v>
      </c>
      <c r="H232" s="12">
        <f t="shared" si="46"/>
        <v>0.66856926057006361</v>
      </c>
      <c r="I232" s="12">
        <f t="shared" si="39"/>
        <v>1039.4657738577482</v>
      </c>
      <c r="J232" s="12">
        <f t="shared" si="45"/>
        <v>0.90808967108141636</v>
      </c>
      <c r="K232" s="12">
        <f t="shared" si="40"/>
        <v>1077.6012344368123</v>
      </c>
      <c r="L232" s="12">
        <f t="shared" si="41"/>
        <v>1.9631162738470092</v>
      </c>
      <c r="M232" s="11">
        <f t="shared" si="42"/>
        <v>583.45920129784145</v>
      </c>
      <c r="O232" s="7"/>
    </row>
    <row r="233" spans="1:15" x14ac:dyDescent="0.25">
      <c r="A233" s="8">
        <v>228</v>
      </c>
      <c r="B233" s="11">
        <f t="shared" si="35"/>
        <v>1.9</v>
      </c>
      <c r="C233" s="12">
        <f t="shared" si="36"/>
        <v>114</v>
      </c>
      <c r="D233" s="12">
        <f t="shared" si="37"/>
        <v>1041.0338400556843</v>
      </c>
      <c r="E233" s="10"/>
      <c r="F233" s="12">
        <f t="shared" si="43"/>
        <v>1080.0162394862725</v>
      </c>
      <c r="G233" s="12">
        <f t="shared" si="44"/>
        <v>1079.5688051654736</v>
      </c>
      <c r="H233" s="12">
        <f t="shared" si="46"/>
        <v>0.66558464996849098</v>
      </c>
      <c r="I233" s="12">
        <f t="shared" si="39"/>
        <v>1040.1313585077166</v>
      </c>
      <c r="J233" s="12">
        <f t="shared" si="45"/>
        <v>0.90480350468742443</v>
      </c>
      <c r="K233" s="12">
        <f t="shared" si="40"/>
        <v>1078.5060379414997</v>
      </c>
      <c r="L233" s="12">
        <f t="shared" si="41"/>
        <v>1.9575385615308785</v>
      </c>
      <c r="M233" s="11">
        <f t="shared" si="42"/>
        <v>585.41673985937234</v>
      </c>
      <c r="O233" s="7"/>
    </row>
    <row r="234" spans="1:15" x14ac:dyDescent="0.25">
      <c r="A234" s="8">
        <v>229</v>
      </c>
      <c r="B234" s="11">
        <f t="shared" si="35"/>
        <v>1.9083333333333332</v>
      </c>
      <c r="C234" s="12">
        <f t="shared" si="36"/>
        <v>114.5</v>
      </c>
      <c r="D234" s="12">
        <f t="shared" si="37"/>
        <v>1041.6902774529249</v>
      </c>
      <c r="E234" s="10"/>
      <c r="F234" s="12">
        <f t="shared" si="43"/>
        <v>1080.9087357980072</v>
      </c>
      <c r="G234" s="12">
        <f t="shared" si="44"/>
        <v>1080.4628819873401</v>
      </c>
      <c r="H234" s="12">
        <f t="shared" si="46"/>
        <v>0.6626266654384414</v>
      </c>
      <c r="I234" s="12">
        <f t="shared" si="39"/>
        <v>1040.7939851731551</v>
      </c>
      <c r="J234" s="12">
        <f t="shared" si="45"/>
        <v>0.90154395593395276</v>
      </c>
      <c r="K234" s="12">
        <f t="shared" si="40"/>
        <v>1079.4075818974336</v>
      </c>
      <c r="L234" s="12">
        <f t="shared" si="41"/>
        <v>1.9519723533414011</v>
      </c>
      <c r="M234" s="11">
        <f t="shared" si="42"/>
        <v>587.36871221271372</v>
      </c>
      <c r="O234" s="7"/>
    </row>
    <row r="235" spans="1:15" x14ac:dyDescent="0.25">
      <c r="A235" s="8">
        <v>230</v>
      </c>
      <c r="B235" s="11">
        <f t="shared" si="35"/>
        <v>1.9166666666666667</v>
      </c>
      <c r="C235" s="12">
        <f t="shared" si="36"/>
        <v>115</v>
      </c>
      <c r="D235" s="12">
        <f t="shared" si="37"/>
        <v>1042.3438514282084</v>
      </c>
      <c r="E235" s="10"/>
      <c r="F235" s="12">
        <f t="shared" si="43"/>
        <v>1081.7980897697923</v>
      </c>
      <c r="G235" s="12">
        <f t="shared" si="44"/>
        <v>1081.3538040284391</v>
      </c>
      <c r="H235" s="12">
        <f t="shared" si="46"/>
        <v>0.65969495115809085</v>
      </c>
      <c r="I235" s="12">
        <f t="shared" si="39"/>
        <v>1041.4536801243132</v>
      </c>
      <c r="J235" s="12">
        <f t="shared" si="45"/>
        <v>0.89831069026234722</v>
      </c>
      <c r="K235" s="12">
        <f t="shared" si="40"/>
        <v>1080.305892587696</v>
      </c>
      <c r="L235" s="12">
        <f t="shared" si="41"/>
        <v>1.9464177078737741</v>
      </c>
      <c r="M235" s="11">
        <f t="shared" si="42"/>
        <v>589.31512992058754</v>
      </c>
      <c r="O235" s="7">
        <f>G235/'Ark1'!B27-1</f>
        <v>7.4904377761867869E-2</v>
      </c>
    </row>
    <row r="236" spans="1:15" x14ac:dyDescent="0.25">
      <c r="A236" s="8">
        <v>231</v>
      </c>
      <c r="B236" s="11">
        <f t="shared" si="35"/>
        <v>1.925</v>
      </c>
      <c r="C236" s="12">
        <f t="shared" si="36"/>
        <v>115.5</v>
      </c>
      <c r="D236" s="12">
        <f t="shared" si="37"/>
        <v>1042.9945868539396</v>
      </c>
      <c r="E236" s="10"/>
      <c r="F236" s="12">
        <f t="shared" si="43"/>
        <v>1082.6843260557907</v>
      </c>
      <c r="G236" s="12">
        <f t="shared" si="44"/>
        <v>1082.2415960943727</v>
      </c>
      <c r="H236" s="12">
        <f>$X$4*1/($X$5*$X$6)*($X$7*(D236-I235)+$X$8*$X$9*((D236+273)^4-(I235+273)^4))*$X$10*3600</f>
        <v>0.65678915763638468</v>
      </c>
      <c r="I236" s="12">
        <f t="shared" si="39"/>
        <v>1042.1104692819497</v>
      </c>
      <c r="J236" s="12">
        <f t="shared" si="45"/>
        <v>0.89510337880947366</v>
      </c>
      <c r="K236" s="12">
        <f t="shared" si="40"/>
        <v>1081.2009959665054</v>
      </c>
      <c r="L236" s="12">
        <f t="shared" si="41"/>
        <v>1.9408746820678162</v>
      </c>
      <c r="M236" s="11">
        <f t="shared" si="42"/>
        <v>591.25600460265537</v>
      </c>
      <c r="O236" s="7"/>
    </row>
    <row r="237" spans="1:15" x14ac:dyDescent="0.25">
      <c r="A237" s="8">
        <v>232</v>
      </c>
      <c r="B237" s="11">
        <f t="shared" si="35"/>
        <v>1.9333333333333333</v>
      </c>
      <c r="C237" s="12">
        <f t="shared" si="36"/>
        <v>116</v>
      </c>
      <c r="D237" s="12">
        <f t="shared" si="37"/>
        <v>1043.6425082798514</v>
      </c>
      <c r="E237" s="10"/>
      <c r="F237" s="12">
        <f t="shared" si="43"/>
        <v>1083.5674690110247</v>
      </c>
      <c r="G237" s="12">
        <f t="shared" si="44"/>
        <v>1083.1262826891145</v>
      </c>
      <c r="H237" s="12">
        <f t="shared" ref="H237:H248" si="47">$X$4*1/($X$5*$X$6)*($X$7*(D237-I236)+$X$8*$X$9*((D237+273)^4-(I236+273)^4))*$X$10*3600</f>
        <v>0.65390894157084056</v>
      </c>
      <c r="I237" s="12">
        <f t="shared" si="39"/>
        <v>1042.7643782235205</v>
      </c>
      <c r="J237" s="12">
        <f t="shared" si="45"/>
        <v>0.89192169828413759</v>
      </c>
      <c r="K237" s="12">
        <f t="shared" si="40"/>
        <v>1082.0929176647896</v>
      </c>
      <c r="L237" s="12">
        <f t="shared" si="41"/>
        <v>1.9353433312393418</v>
      </c>
      <c r="M237" s="11">
        <f t="shared" si="42"/>
        <v>593.19134793389469</v>
      </c>
      <c r="O237" s="7"/>
    </row>
    <row r="238" spans="1:15" x14ac:dyDescent="0.25">
      <c r="A238" s="8">
        <v>233</v>
      </c>
      <c r="B238" s="11">
        <f t="shared" si="35"/>
        <v>1.9416666666666667</v>
      </c>
      <c r="C238" s="12">
        <f t="shared" si="36"/>
        <v>116.5</v>
      </c>
      <c r="D238" s="12">
        <f t="shared" si="37"/>
        <v>1044.2876399385632</v>
      </c>
      <c r="E238" s="10"/>
      <c r="F238" s="12">
        <f t="shared" si="43"/>
        <v>1084.4475426962808</v>
      </c>
      <c r="G238" s="12">
        <f t="shared" si="44"/>
        <v>1084.0078880199628</v>
      </c>
      <c r="H238" s="12">
        <f t="shared" si="47"/>
        <v>0.65105396571164842</v>
      </c>
      <c r="I238" s="12">
        <f t="shared" si="39"/>
        <v>1043.4154321892322</v>
      </c>
      <c r="J238" s="12">
        <f t="shared" si="45"/>
        <v>0.88876533084783915</v>
      </c>
      <c r="K238" s="12">
        <f t="shared" si="40"/>
        <v>1082.9816829956376</v>
      </c>
      <c r="L238" s="12">
        <f t="shared" si="41"/>
        <v>1.9298237091108812</v>
      </c>
      <c r="M238" s="11">
        <f t="shared" si="42"/>
        <v>595.1211716430056</v>
      </c>
      <c r="O238" s="7"/>
    </row>
    <row r="239" spans="1:15" x14ac:dyDescent="0.25">
      <c r="A239" s="8">
        <v>234</v>
      </c>
      <c r="B239" s="11">
        <f t="shared" si="35"/>
        <v>1.95</v>
      </c>
      <c r="C239" s="12">
        <f t="shared" si="36"/>
        <v>117</v>
      </c>
      <c r="D239" s="12">
        <f t="shared" si="37"/>
        <v>1044.9300057510186</v>
      </c>
      <c r="E239" s="10"/>
      <c r="F239" s="12">
        <f t="shared" si="43"/>
        <v>1085.324570882909</v>
      </c>
      <c r="G239" s="12">
        <f t="shared" si="44"/>
        <v>1084.8864360023913</v>
      </c>
      <c r="H239" s="12">
        <f t="shared" si="47"/>
        <v>0.64822389872796804</v>
      </c>
      <c r="I239" s="12">
        <f t="shared" si="39"/>
        <v>1044.0636560879602</v>
      </c>
      <c r="J239" s="12">
        <f t="shared" si="45"/>
        <v>0.88563396399994632</v>
      </c>
      <c r="K239" s="12">
        <f t="shared" si="40"/>
        <v>1083.8673169596375</v>
      </c>
      <c r="L239" s="12">
        <f t="shared" si="41"/>
        <v>1.9243158678417667</v>
      </c>
      <c r="M239" s="11">
        <f t="shared" si="42"/>
        <v>597.04548751084735</v>
      </c>
      <c r="O239" s="7"/>
    </row>
    <row r="240" spans="1:15" x14ac:dyDescent="0.25">
      <c r="A240" s="8">
        <v>235</v>
      </c>
      <c r="B240" s="11">
        <f t="shared" si="35"/>
        <v>1.9583333333333333</v>
      </c>
      <c r="C240" s="12">
        <f t="shared" si="36"/>
        <v>117.5</v>
      </c>
      <c r="D240" s="12">
        <f t="shared" si="37"/>
        <v>1045.5696293318083</v>
      </c>
      <c r="E240" s="10"/>
      <c r="F240" s="12">
        <f t="shared" si="43"/>
        <v>1086.1985770575209</v>
      </c>
      <c r="G240" s="12">
        <f t="shared" si="44"/>
        <v>1085.761950264799</v>
      </c>
      <c r="H240" s="12">
        <f t="shared" si="47"/>
        <v>0.64541841507906239</v>
      </c>
      <c r="I240" s="12">
        <f t="shared" si="39"/>
        <v>1044.7090745030393</v>
      </c>
      <c r="J240" s="12">
        <f t="shared" si="45"/>
        <v>0.88252729046396827</v>
      </c>
      <c r="K240" s="12">
        <f t="shared" si="40"/>
        <v>1084.7498442501014</v>
      </c>
      <c r="L240" s="12">
        <f t="shared" si="41"/>
        <v>1.9188198580575873</v>
      </c>
      <c r="M240" s="11">
        <f t="shared" si="42"/>
        <v>598.96430736890488</v>
      </c>
      <c r="O240" s="7"/>
    </row>
    <row r="241" spans="1:15" x14ac:dyDescent="0.25">
      <c r="A241" s="8">
        <v>236</v>
      </c>
      <c r="B241" s="11">
        <f t="shared" si="35"/>
        <v>1.9666666666666666</v>
      </c>
      <c r="C241" s="12">
        <f t="shared" si="36"/>
        <v>118</v>
      </c>
      <c r="D241" s="12">
        <f t="shared" si="37"/>
        <v>1046.2065339943783</v>
      </c>
      <c r="E241" s="10"/>
      <c r="F241" s="12">
        <f t="shared" si="43"/>
        <v>1087.0695844266006</v>
      </c>
      <c r="G241" s="12">
        <f t="shared" si="44"/>
        <v>1086.6344541531653</v>
      </c>
      <c r="H241" s="12">
        <f t="shared" si="47"/>
        <v>0.64263719488740156</v>
      </c>
      <c r="I241" s="12">
        <f t="shared" si="39"/>
        <v>1045.3517116979267</v>
      </c>
      <c r="J241" s="12">
        <f t="shared" si="45"/>
        <v>0.87944500807807402</v>
      </c>
      <c r="K241" s="12">
        <f t="shared" si="40"/>
        <v>1085.6292892581796</v>
      </c>
      <c r="L241" s="12">
        <f t="shared" si="41"/>
        <v>1.9133357288790305</v>
      </c>
      <c r="M241" s="11">
        <f t="shared" si="42"/>
        <v>600.8776430977839</v>
      </c>
      <c r="O241" s="7"/>
    </row>
    <row r="242" spans="1:15" x14ac:dyDescent="0.25">
      <c r="A242" s="8">
        <v>237</v>
      </c>
      <c r="B242" s="11">
        <f t="shared" si="35"/>
        <v>1.9749999999999999</v>
      </c>
      <c r="C242" s="12">
        <f t="shared" si="36"/>
        <v>118.49999999999999</v>
      </c>
      <c r="D242" s="12">
        <f t="shared" si="37"/>
        <v>1046.8407427561294</v>
      </c>
      <c r="E242" s="10"/>
      <c r="F242" s="12">
        <f t="shared" si="43"/>
        <v>1087.9376159210142</v>
      </c>
      <c r="G242" s="12">
        <f t="shared" si="44"/>
        <v>1087.5039707356063</v>
      </c>
      <c r="H242" s="12">
        <f t="shared" si="47"/>
        <v>0.63987992381595138</v>
      </c>
      <c r="I242" s="12">
        <f t="shared" si="39"/>
        <v>1045.9915916217426</v>
      </c>
      <c r="J242" s="12">
        <f t="shared" si="45"/>
        <v>0.87638681968667376</v>
      </c>
      <c r="K242" s="12">
        <f t="shared" si="40"/>
        <v>1086.5056760778664</v>
      </c>
      <c r="L242" s="12">
        <f t="shared" si="41"/>
        <v>1.9078635279501415</v>
      </c>
      <c r="M242" s="11">
        <f t="shared" si="42"/>
        <v>602.785506625734</v>
      </c>
      <c r="O242" s="7"/>
    </row>
    <row r="243" spans="1:15" x14ac:dyDescent="0.25">
      <c r="A243" s="8">
        <v>238</v>
      </c>
      <c r="B243" s="11">
        <f t="shared" si="35"/>
        <v>1.9833333333333334</v>
      </c>
      <c r="C243" s="12">
        <f t="shared" si="36"/>
        <v>119</v>
      </c>
      <c r="D243" s="12">
        <f t="shared" si="37"/>
        <v>1047.4722783434077</v>
      </c>
      <c r="E243" s="10"/>
      <c r="F243" s="12">
        <f t="shared" si="43"/>
        <v>1088.8026942004301</v>
      </c>
      <c r="G243" s="12">
        <f t="shared" si="44"/>
        <v>1088.3705228068422</v>
      </c>
      <c r="H243" s="12">
        <f t="shared" si="47"/>
        <v>0.63714629294852643</v>
      </c>
      <c r="I243" s="12">
        <f t="shared" si="39"/>
        <v>1046.6287379146911</v>
      </c>
      <c r="J243" s="12">
        <f t="shared" si="45"/>
        <v>0.87335243303723264</v>
      </c>
      <c r="K243" s="12">
        <f t="shared" si="40"/>
        <v>1087.3790285109037</v>
      </c>
      <c r="L243" s="12">
        <f t="shared" si="41"/>
        <v>1.9024033014659834</v>
      </c>
      <c r="M243" s="11">
        <f t="shared" si="42"/>
        <v>604.68790992719994</v>
      </c>
      <c r="O243" s="7"/>
    </row>
    <row r="244" spans="1:15" x14ac:dyDescent="0.25">
      <c r="A244" s="8">
        <v>239</v>
      </c>
      <c r="B244" s="11">
        <f t="shared" si="35"/>
        <v>1.9916666666666667</v>
      </c>
      <c r="C244" s="12">
        <f t="shared" si="36"/>
        <v>119.5</v>
      </c>
      <c r="D244" s="12">
        <f t="shared" si="37"/>
        <v>1048.1011631963925</v>
      </c>
      <c r="E244" s="10"/>
      <c r="F244" s="12">
        <f t="shared" si="43"/>
        <v>1089.6648416576511</v>
      </c>
      <c r="G244" s="12">
        <f t="shared" si="44"/>
        <v>1089.2341328925725</v>
      </c>
      <c r="H244" s="12">
        <f t="shared" si="47"/>
        <v>0.63443599867314326</v>
      </c>
      <c r="I244" s="12">
        <f t="shared" si="39"/>
        <v>1047.2631739133642</v>
      </c>
      <c r="J244" s="12">
        <f t="shared" si="45"/>
        <v>0.87034156067712665</v>
      </c>
      <c r="K244" s="12">
        <f t="shared" si="40"/>
        <v>1088.2493700715809</v>
      </c>
      <c r="L244" s="12">
        <f t="shared" si="41"/>
        <v>1.8969550941997542</v>
      </c>
      <c r="M244" s="11">
        <f t="shared" si="42"/>
        <v>606.58486502139965</v>
      </c>
      <c r="O244" s="7"/>
    </row>
    <row r="245" spans="1:15" x14ac:dyDescent="0.25">
      <c r="A245" s="8">
        <v>240</v>
      </c>
      <c r="B245" s="11">
        <f t="shared" si="35"/>
        <v>2</v>
      </c>
      <c r="C245" s="12">
        <f t="shared" si="36"/>
        <v>120</v>
      </c>
      <c r="D245" s="12">
        <f t="shared" si="37"/>
        <v>1048.7274194738789</v>
      </c>
      <c r="E245" s="10"/>
      <c r="F245" s="12">
        <f t="shared" si="43"/>
        <v>1090.524080422859</v>
      </c>
      <c r="G245" s="12">
        <f t="shared" si="44"/>
        <v>1090.0948232537646</v>
      </c>
      <c r="H245" s="12">
        <f t="shared" si="47"/>
        <v>0.63174874256805325</v>
      </c>
      <c r="I245" s="12">
        <f t="shared" si="39"/>
        <v>1047.8949226559323</v>
      </c>
      <c r="J245" s="12">
        <f t="shared" si="45"/>
        <v>0.86735391985561971</v>
      </c>
      <c r="K245" s="12">
        <f t="shared" si="40"/>
        <v>1089.1167239914364</v>
      </c>
      <c r="L245" s="12">
        <f t="shared" si="41"/>
        <v>1.8915189495293225</v>
      </c>
      <c r="M245" s="11">
        <f t="shared" si="42"/>
        <v>608.47638397092896</v>
      </c>
      <c r="O245" s="7">
        <f>G245/'Ark1'!B28-1</f>
        <v>7.9301805201747122E-2</v>
      </c>
    </row>
    <row r="246" spans="1:15" x14ac:dyDescent="0.25">
      <c r="A246" s="8">
        <v>241</v>
      </c>
      <c r="B246" s="11">
        <f t="shared" si="35"/>
        <v>2.0083333333333333</v>
      </c>
      <c r="C246" s="12">
        <f t="shared" si="36"/>
        <v>120.5</v>
      </c>
      <c r="D246" s="12">
        <f t="shared" si="37"/>
        <v>1049.3510690579644</v>
      </c>
      <c r="E246" s="12"/>
      <c r="F246" s="12">
        <f t="shared" si="43"/>
        <v>1091.3804323677741</v>
      </c>
      <c r="G246" s="12">
        <f t="shared" si="44"/>
        <v>1090.9526158908545</v>
      </c>
      <c r="H246" s="12">
        <f t="shared" si="47"/>
        <v>0.6290842312916084</v>
      </c>
      <c r="I246" s="12">
        <f t="shared" si="39"/>
        <v>1048.524006887224</v>
      </c>
      <c r="J246" s="12">
        <f t="shared" si="45"/>
        <v>0.86438923242535526</v>
      </c>
      <c r="K246" s="12">
        <f t="shared" si="40"/>
        <v>1089.9811132238617</v>
      </c>
      <c r="L246" s="12">
        <f t="shared" si="41"/>
        <v>1.8860949094632531</v>
      </c>
      <c r="M246" s="11">
        <f t="shared" si="42"/>
        <v>610.36247888039225</v>
      </c>
    </row>
    <row r="247" spans="1:15" x14ac:dyDescent="0.25">
      <c r="A247" s="8">
        <v>242</v>
      </c>
      <c r="B247" s="11">
        <f t="shared" si="35"/>
        <v>2.0166666666666666</v>
      </c>
      <c r="C247" s="12">
        <f t="shared" si="36"/>
        <v>121</v>
      </c>
      <c r="D247" s="12">
        <f t="shared" si="37"/>
        <v>1049.9721335586355</v>
      </c>
      <c r="E247" s="12"/>
      <c r="F247" s="12">
        <f t="shared" si="43"/>
        <v>1092.2339191097317</v>
      </c>
      <c r="G247" s="12">
        <f t="shared" si="44"/>
        <v>1091.807532547866</v>
      </c>
      <c r="H247" s="12">
        <f t="shared" si="47"/>
        <v>0.62644217647366529</v>
      </c>
      <c r="I247" s="12">
        <f t="shared" si="39"/>
        <v>1049.1504490636976</v>
      </c>
      <c r="J247" s="12">
        <f t="shared" si="45"/>
        <v>0.8614472247492434</v>
      </c>
      <c r="K247" s="12">
        <f t="shared" si="40"/>
        <v>1090.842560448611</v>
      </c>
      <c r="L247" s="12">
        <f t="shared" si="41"/>
        <v>1.8806830146662812</v>
      </c>
      <c r="M247" s="11">
        <f t="shared" si="42"/>
        <v>612.24316189505851</v>
      </c>
    </row>
    <row r="248" spans="1:15" x14ac:dyDescent="0.25">
      <c r="A248" s="8">
        <v>243</v>
      </c>
      <c r="B248" s="11">
        <f t="shared" si="35"/>
        <v>2.0249999999999999</v>
      </c>
      <c r="C248" s="12">
        <f t="shared" si="36"/>
        <v>121.5</v>
      </c>
      <c r="D248" s="12">
        <f t="shared" si="37"/>
        <v>1050.5906343182617</v>
      </c>
      <c r="E248" s="12"/>
      <c r="F248" s="12">
        <f t="shared" si="43"/>
        <v>1093.0845620156783</v>
      </c>
      <c r="G248" s="12">
        <f t="shared" si="44"/>
        <v>1092.6595947164451</v>
      </c>
      <c r="H248" s="12">
        <f t="shared" si="47"/>
        <v>0.62382229461143246</v>
      </c>
      <c r="I248" s="12">
        <f t="shared" si="39"/>
        <v>1049.7742713583091</v>
      </c>
      <c r="J248" s="12">
        <f t="shared" si="45"/>
        <v>0.85852762760710166</v>
      </c>
      <c r="K248" s="12">
        <f t="shared" si="40"/>
        <v>1091.7010880762182</v>
      </c>
      <c r="L248" s="12">
        <f t="shared" si="41"/>
        <v>1.8752833044842916</v>
      </c>
      <c r="M248" s="11">
        <f t="shared" si="42"/>
        <v>614.11844519954275</v>
      </c>
    </row>
  </sheetData>
  <mergeCells count="6">
    <mergeCell ref="N2:O2"/>
    <mergeCell ref="L1:O1"/>
    <mergeCell ref="H1:K1"/>
    <mergeCell ref="H2:I2"/>
    <mergeCell ref="J2:K2"/>
    <mergeCell ref="L2:M2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workbookViewId="0">
      <selection activeCell="E5" sqref="E5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4.42578125" bestFit="1" customWidth="1"/>
    <col min="5" max="5" width="14.42578125" bestFit="1" customWidth="1"/>
    <col min="7" max="7" width="9.140625" style="6"/>
  </cols>
  <sheetData>
    <row r="1" spans="1:7" x14ac:dyDescent="0.25">
      <c r="B1" s="18" t="s">
        <v>36</v>
      </c>
      <c r="C1" s="18"/>
      <c r="D1" s="18"/>
      <c r="E1" s="18"/>
      <c r="F1" s="18"/>
      <c r="G1" s="6" t="s">
        <v>7</v>
      </c>
    </row>
    <row r="2" spans="1:7" x14ac:dyDescent="0.25">
      <c r="A2" t="s">
        <v>6</v>
      </c>
      <c r="B2" t="s">
        <v>38</v>
      </c>
      <c r="C2" s="19" t="s">
        <v>40</v>
      </c>
      <c r="D2" s="19"/>
      <c r="E2" s="19" t="s">
        <v>41</v>
      </c>
      <c r="F2" s="19"/>
    </row>
    <row r="3" spans="1:7" x14ac:dyDescent="0.25">
      <c r="A3" t="s">
        <v>39</v>
      </c>
    </row>
    <row r="4" spans="1:7" x14ac:dyDescent="0.25">
      <c r="A4">
        <v>0</v>
      </c>
      <c r="B4" s="13">
        <v>20</v>
      </c>
      <c r="C4" s="15">
        <v>20</v>
      </c>
      <c r="D4" s="16">
        <f>C4/B4-1</f>
        <v>0</v>
      </c>
      <c r="E4" s="14">
        <f>(750*(1-EXP(-3.79553*(A4/60)^0.5))+170.41*(A4/60)^0.5+20)</f>
        <v>20</v>
      </c>
      <c r="F4" s="16">
        <f>E4/B4-1</f>
        <v>0</v>
      </c>
      <c r="G4" s="15">
        <f>20+345*LOG(8*A4+1)</f>
        <v>20</v>
      </c>
    </row>
    <row r="5" spans="1:7" x14ac:dyDescent="0.25">
      <c r="A5">
        <v>5</v>
      </c>
      <c r="B5" s="13">
        <v>538</v>
      </c>
      <c r="C5" s="15">
        <f>(A5*60)^(1/5.2)*190+20</f>
        <v>589.01415869439359</v>
      </c>
      <c r="D5" s="16">
        <f t="shared" ref="D5:D64" si="0">C5/B5-1</f>
        <v>9.4821856309281749E-2</v>
      </c>
      <c r="E5" s="14">
        <f t="shared" ref="E5:E64" si="1">(750*(1-EXP(-3.79553*(A5/60)^0.5))+170.41*(A5/60)^0.5+20)</f>
        <v>568.45776150491088</v>
      </c>
      <c r="F5" s="16">
        <f t="shared" ref="F5:F64" si="2">E5/B5-1</f>
        <v>5.6612939600206191E-2</v>
      </c>
      <c r="G5" s="15">
        <f t="shared" ref="G5:G64" si="3">20+345*LOG(8*A5+1)</f>
        <v>576.4104305683087</v>
      </c>
    </row>
    <row r="6" spans="1:7" x14ac:dyDescent="0.25">
      <c r="A6">
        <v>10</v>
      </c>
      <c r="B6" s="13">
        <v>704</v>
      </c>
      <c r="C6" s="15">
        <f t="shared" ref="C6:C64" si="4">(A6*60)^(1/5.2)*190+20</f>
        <v>670.14983519506814</v>
      </c>
      <c r="D6" s="16">
        <f t="shared" si="0"/>
        <v>-4.8082620461550984E-2</v>
      </c>
      <c r="E6" s="14">
        <f t="shared" si="1"/>
        <v>680.30696562831417</v>
      </c>
      <c r="F6" s="16">
        <f t="shared" si="2"/>
        <v>-3.3654878368871932E-2</v>
      </c>
      <c r="G6" s="15">
        <f t="shared" si="3"/>
        <v>678.42733151313416</v>
      </c>
    </row>
    <row r="7" spans="1:7" x14ac:dyDescent="0.25">
      <c r="A7">
        <v>15</v>
      </c>
      <c r="B7" s="13">
        <v>760</v>
      </c>
      <c r="C7" s="15">
        <f t="shared" si="4"/>
        <v>722.87348505926275</v>
      </c>
      <c r="D7" s="16">
        <f t="shared" si="0"/>
        <v>-4.8850677553601618E-2</v>
      </c>
      <c r="E7" s="14">
        <f t="shared" si="1"/>
        <v>742.77754080286627</v>
      </c>
      <c r="F7" s="16">
        <f t="shared" si="2"/>
        <v>-2.266113052254437E-2</v>
      </c>
      <c r="G7" s="15">
        <f t="shared" si="3"/>
        <v>738.56095275917539</v>
      </c>
    </row>
    <row r="8" spans="1:7" x14ac:dyDescent="0.25">
      <c r="A8">
        <v>20</v>
      </c>
      <c r="B8" s="13">
        <v>795</v>
      </c>
      <c r="C8" s="15">
        <f t="shared" si="4"/>
        <v>762.85464033803669</v>
      </c>
      <c r="D8" s="16">
        <f t="shared" si="0"/>
        <v>-4.0434414669136221E-2</v>
      </c>
      <c r="E8" s="14">
        <f t="shared" si="1"/>
        <v>784.5619595631938</v>
      </c>
      <c r="F8" s="16">
        <f t="shared" si="2"/>
        <v>-1.3129610612334863E-2</v>
      </c>
      <c r="G8" s="15">
        <f t="shared" si="3"/>
        <v>781.3549272309881</v>
      </c>
    </row>
    <row r="9" spans="1:7" x14ac:dyDescent="0.25">
      <c r="A9">
        <v>25</v>
      </c>
      <c r="B9" s="13">
        <v>821</v>
      </c>
      <c r="C9" s="15">
        <f t="shared" si="4"/>
        <v>795.42604061990335</v>
      </c>
      <c r="D9" s="16">
        <f t="shared" si="0"/>
        <v>-3.1149767819849794E-2</v>
      </c>
      <c r="E9" s="14">
        <f t="shared" si="1"/>
        <v>815.27925618817289</v>
      </c>
      <c r="F9" s="16">
        <f t="shared" si="2"/>
        <v>-6.9680192592290746E-3</v>
      </c>
      <c r="G9" s="15">
        <f t="shared" si="3"/>
        <v>814.60263981006869</v>
      </c>
    </row>
    <row r="10" spans="1:7" x14ac:dyDescent="0.25">
      <c r="A10">
        <v>30</v>
      </c>
      <c r="B10" s="13">
        <v>843</v>
      </c>
      <c r="C10" s="15">
        <f t="shared" si="4"/>
        <v>823.09615058224631</v>
      </c>
      <c r="D10" s="16">
        <f t="shared" si="0"/>
        <v>-2.3610734777881004E-2</v>
      </c>
      <c r="E10" s="14">
        <f t="shared" si="1"/>
        <v>839.2730403953417</v>
      </c>
      <c r="F10" s="16">
        <f t="shared" si="2"/>
        <v>-4.4210671466883289E-3</v>
      </c>
      <c r="G10" s="15">
        <f t="shared" si="3"/>
        <v>841.79587968832959</v>
      </c>
    </row>
    <row r="11" spans="1:7" x14ac:dyDescent="0.25">
      <c r="A11">
        <v>35</v>
      </c>
      <c r="B11" s="13">
        <v>862</v>
      </c>
      <c r="C11" s="15">
        <f t="shared" si="4"/>
        <v>847.25981181225416</v>
      </c>
      <c r="D11" s="16">
        <f t="shared" si="0"/>
        <v>-1.7099986296688963E-2</v>
      </c>
      <c r="E11" s="14">
        <f t="shared" si="1"/>
        <v>858.83928892386916</v>
      </c>
      <c r="F11" s="16">
        <f t="shared" si="2"/>
        <v>-3.666718185766582E-3</v>
      </c>
      <c r="G11" s="15">
        <f t="shared" si="3"/>
        <v>864.80368036725258</v>
      </c>
    </row>
    <row r="12" spans="1:7" x14ac:dyDescent="0.25">
      <c r="A12">
        <v>40</v>
      </c>
      <c r="B12" s="13">
        <v>878</v>
      </c>
      <c r="C12" s="15">
        <f t="shared" si="4"/>
        <v>868.77821511126649</v>
      </c>
      <c r="D12" s="16">
        <f t="shared" si="0"/>
        <v>-1.0503171855049565E-2</v>
      </c>
      <c r="E12" s="14">
        <f t="shared" si="1"/>
        <v>875.31973715994377</v>
      </c>
      <c r="F12" s="16">
        <f t="shared" si="2"/>
        <v>-3.0526911617952956E-3</v>
      </c>
      <c r="G12" s="15">
        <f t="shared" si="3"/>
        <v>884.7442361796808</v>
      </c>
    </row>
    <row r="13" spans="1:7" x14ac:dyDescent="0.25">
      <c r="A13">
        <v>45</v>
      </c>
      <c r="B13" s="13">
        <v>892</v>
      </c>
      <c r="C13" s="15">
        <f t="shared" si="4"/>
        <v>888.22292284063906</v>
      </c>
      <c r="D13" s="16">
        <f t="shared" si="0"/>
        <v>-4.2343914342611866E-3</v>
      </c>
      <c r="E13" s="14">
        <f t="shared" si="1"/>
        <v>889.55576682522633</v>
      </c>
      <c r="F13" s="16">
        <f t="shared" si="2"/>
        <v>-2.7401717205982612E-3</v>
      </c>
      <c r="G13" s="15">
        <f t="shared" si="3"/>
        <v>902.33998465745196</v>
      </c>
    </row>
    <row r="14" spans="1:7" x14ac:dyDescent="0.25">
      <c r="A14">
        <v>50</v>
      </c>
      <c r="B14" s="13">
        <v>905</v>
      </c>
      <c r="C14" s="15">
        <f t="shared" si="4"/>
        <v>905.99396836056553</v>
      </c>
      <c r="D14" s="16">
        <f t="shared" si="0"/>
        <v>1.0983075807353693E-3</v>
      </c>
      <c r="E14" s="14">
        <f t="shared" si="1"/>
        <v>902.10356981381142</v>
      </c>
      <c r="F14" s="16">
        <f t="shared" si="2"/>
        <v>-3.2004753438548139E-3</v>
      </c>
      <c r="G14" s="15">
        <f t="shared" si="3"/>
        <v>918.08480855396283</v>
      </c>
    </row>
    <row r="15" spans="1:7" x14ac:dyDescent="0.25">
      <c r="A15">
        <v>55</v>
      </c>
      <c r="B15" s="13">
        <v>916</v>
      </c>
      <c r="C15" s="15">
        <f t="shared" si="4"/>
        <v>922.38298346851946</v>
      </c>
      <c r="D15" s="16">
        <f t="shared" si="0"/>
        <v>6.9683225638859092E-3</v>
      </c>
      <c r="E15" s="14">
        <f t="shared" si="1"/>
        <v>913.34628186701548</v>
      </c>
      <c r="F15" s="16">
        <f t="shared" si="2"/>
        <v>-2.8970721975813962E-3</v>
      </c>
      <c r="G15" s="15">
        <f t="shared" si="3"/>
        <v>932.33131336640429</v>
      </c>
    </row>
    <row r="16" spans="1:7" x14ac:dyDescent="0.25">
      <c r="A16">
        <v>60</v>
      </c>
      <c r="B16" s="13">
        <v>927</v>
      </c>
      <c r="C16" s="15">
        <f t="shared" si="4"/>
        <v>937.60955675492846</v>
      </c>
      <c r="D16" s="16">
        <f t="shared" si="0"/>
        <v>1.1445045043072755E-2</v>
      </c>
      <c r="E16" s="14">
        <f t="shared" si="1"/>
        <v>923.55675522463571</v>
      </c>
      <c r="F16" s="16">
        <f t="shared" si="2"/>
        <v>-3.7143956584296811E-3</v>
      </c>
      <c r="G16" s="15">
        <f t="shared" si="3"/>
        <v>945.340051348972</v>
      </c>
    </row>
    <row r="17" spans="1:7" x14ac:dyDescent="0.25">
      <c r="A17">
        <v>65</v>
      </c>
      <c r="B17" s="13">
        <v>937</v>
      </c>
      <c r="C17" s="15">
        <f t="shared" si="4"/>
        <v>951.8434319525328</v>
      </c>
      <c r="D17" s="16">
        <f t="shared" si="0"/>
        <v>1.5841442852222887E-2</v>
      </c>
      <c r="E17" s="14">
        <f t="shared" si="1"/>
        <v>932.93472970226935</v>
      </c>
      <c r="F17" s="16">
        <f t="shared" si="2"/>
        <v>-4.3386022387733592E-3</v>
      </c>
      <c r="G17" s="15">
        <f t="shared" si="3"/>
        <v>957.30901453833599</v>
      </c>
    </row>
    <row r="18" spans="1:7" x14ac:dyDescent="0.25">
      <c r="A18">
        <v>70</v>
      </c>
      <c r="B18" s="13">
        <v>946</v>
      </c>
      <c r="C18" s="15">
        <f t="shared" si="4"/>
        <v>965.21871221504182</v>
      </c>
      <c r="D18" s="16">
        <f t="shared" si="0"/>
        <v>2.0315763440847512E-2</v>
      </c>
      <c r="E18" s="14">
        <f t="shared" si="1"/>
        <v>941.62986699151782</v>
      </c>
      <c r="F18" s="16">
        <f t="shared" si="2"/>
        <v>-4.6195909180573036E-3</v>
      </c>
      <c r="G18" s="15">
        <f t="shared" si="3"/>
        <v>968.39218713337573</v>
      </c>
    </row>
    <row r="19" spans="1:7" x14ac:dyDescent="0.25">
      <c r="A19">
        <v>75</v>
      </c>
      <c r="B19" s="13">
        <v>955</v>
      </c>
      <c r="C19" s="15">
        <f t="shared" si="4"/>
        <v>977.84330714508656</v>
      </c>
      <c r="D19" s="16">
        <f t="shared" si="0"/>
        <v>2.391969334564048E-2</v>
      </c>
      <c r="E19" s="14">
        <f t="shared" si="1"/>
        <v>949.75657163415281</v>
      </c>
      <c r="F19" s="16">
        <f t="shared" si="2"/>
        <v>-5.4905009066462673E-3</v>
      </c>
      <c r="G19" s="15">
        <f t="shared" si="3"/>
        <v>978.71169284094515</v>
      </c>
    </row>
    <row r="20" spans="1:7" x14ac:dyDescent="0.25">
      <c r="A20">
        <v>80</v>
      </c>
      <c r="B20" s="13">
        <v>963</v>
      </c>
      <c r="C20" s="15">
        <f t="shared" si="4"/>
        <v>989.80542265932024</v>
      </c>
      <c r="D20" s="16">
        <f t="shared" si="0"/>
        <v>2.7835329864299263E-2</v>
      </c>
      <c r="E20" s="14">
        <f t="shared" si="1"/>
        <v>957.40383442715768</v>
      </c>
      <c r="F20" s="16">
        <f t="shared" si="2"/>
        <v>-5.8111792033669341E-3</v>
      </c>
      <c r="G20" s="15">
        <f t="shared" si="3"/>
        <v>988.36602018399196</v>
      </c>
    </row>
    <row r="21" spans="1:7" x14ac:dyDescent="0.25">
      <c r="A21">
        <v>85</v>
      </c>
      <c r="B21" s="13">
        <v>971</v>
      </c>
      <c r="C21" s="15">
        <f t="shared" si="4"/>
        <v>1001.1781439282116</v>
      </c>
      <c r="D21" s="16">
        <f t="shared" si="0"/>
        <v>3.1079447917828684E-2</v>
      </c>
      <c r="E21" s="14">
        <f t="shared" si="1"/>
        <v>964.64194975003556</v>
      </c>
      <c r="F21" s="16">
        <f t="shared" si="2"/>
        <v>-6.5479405251951395E-3</v>
      </c>
      <c r="G21" s="15">
        <f t="shared" si="3"/>
        <v>997.43575360991088</v>
      </c>
    </row>
    <row r="22" spans="1:7" x14ac:dyDescent="0.25">
      <c r="A22">
        <v>90</v>
      </c>
      <c r="B22" s="13">
        <v>978</v>
      </c>
      <c r="C22" s="15">
        <f t="shared" si="4"/>
        <v>1012.0227494736041</v>
      </c>
      <c r="D22" s="16">
        <f t="shared" si="0"/>
        <v>3.4788087396323109E-2</v>
      </c>
      <c r="E22" s="14">
        <f t="shared" si="1"/>
        <v>971.5272086851221</v>
      </c>
      <c r="F22" s="16">
        <f t="shared" si="2"/>
        <v>-6.6183960274824871E-3</v>
      </c>
      <c r="G22" s="15">
        <f t="shared" si="3"/>
        <v>1005.987666328203</v>
      </c>
    </row>
    <row r="23" spans="1:7" x14ac:dyDescent="0.25">
      <c r="A23">
        <v>95</v>
      </c>
      <c r="B23" s="13">
        <v>985</v>
      </c>
      <c r="C23" s="15">
        <f t="shared" si="4"/>
        <v>1022.3911577975643</v>
      </c>
      <c r="D23" s="16">
        <f t="shared" si="0"/>
        <v>3.7960566291943554E-2</v>
      </c>
      <c r="E23" s="14">
        <f t="shared" si="1"/>
        <v>978.10524619274747</v>
      </c>
      <c r="F23" s="16">
        <f t="shared" si="2"/>
        <v>-6.9997500581243655E-3</v>
      </c>
      <c r="G23" s="15">
        <f t="shared" si="3"/>
        <v>1014.0777065858476</v>
      </c>
    </row>
    <row r="24" spans="1:7" x14ac:dyDescent="0.25">
      <c r="A24">
        <v>100</v>
      </c>
      <c r="B24" s="13">
        <v>991</v>
      </c>
      <c r="C24" s="15">
        <f t="shared" si="4"/>
        <v>1032.3277667380858</v>
      </c>
      <c r="D24" s="16">
        <f t="shared" si="0"/>
        <v>4.1703094589390366E-2</v>
      </c>
      <c r="E24" s="14">
        <f t="shared" si="1"/>
        <v>984.41347227883477</v>
      </c>
      <c r="F24" s="16">
        <f t="shared" si="2"/>
        <v>-6.6463448245864809E-3</v>
      </c>
      <c r="G24" s="15">
        <f t="shared" si="3"/>
        <v>1021.753218049062</v>
      </c>
    </row>
    <row r="25" spans="1:7" x14ac:dyDescent="0.25">
      <c r="A25">
        <v>105</v>
      </c>
      <c r="B25" s="13">
        <v>996</v>
      </c>
      <c r="C25" s="15">
        <f t="shared" si="4"/>
        <v>1041.8708587359408</v>
      </c>
      <c r="D25" s="16">
        <f t="shared" si="0"/>
        <v>4.605507905214945E-2</v>
      </c>
      <c r="E25" s="14">
        <f t="shared" si="1"/>
        <v>990.48286679615012</v>
      </c>
      <c r="F25" s="16">
        <f t="shared" si="2"/>
        <v>-5.5392903653110892E-3</v>
      </c>
      <c r="G25" s="15">
        <f t="shared" si="3"/>
        <v>1029.0546185502797</v>
      </c>
    </row>
    <row r="26" spans="1:7" x14ac:dyDescent="0.25">
      <c r="A26">
        <v>110</v>
      </c>
      <c r="B26" s="13">
        <v>1001</v>
      </c>
      <c r="C26" s="15">
        <f t="shared" si="4"/>
        <v>1051.0536900013917</v>
      </c>
      <c r="D26" s="16">
        <f t="shared" si="0"/>
        <v>5.0003686315076568E-2</v>
      </c>
      <c r="E26" s="14">
        <f t="shared" si="1"/>
        <v>996.33932396225623</v>
      </c>
      <c r="F26" s="16">
        <f t="shared" si="2"/>
        <v>-4.6560200177260258E-3</v>
      </c>
      <c r="G26" s="15">
        <f t="shared" si="3"/>
        <v>1036.0166884021564</v>
      </c>
    </row>
    <row r="27" spans="1:7" x14ac:dyDescent="0.25">
      <c r="A27">
        <v>115</v>
      </c>
      <c r="B27" s="13">
        <v>1006</v>
      </c>
      <c r="C27" s="15">
        <f t="shared" si="4"/>
        <v>1059.9053456508277</v>
      </c>
      <c r="D27" s="16">
        <f t="shared" si="0"/>
        <v>5.358384259525617E-2</v>
      </c>
      <c r="E27" s="14">
        <f t="shared" si="1"/>
        <v>1002.0046729681658</v>
      </c>
      <c r="F27" s="16">
        <f t="shared" si="2"/>
        <v>-3.9714980435727743E-3</v>
      </c>
      <c r="G27" s="15">
        <f t="shared" si="3"/>
        <v>1042.6695724179131</v>
      </c>
    </row>
    <row r="28" spans="1:7" x14ac:dyDescent="0.25">
      <c r="A28">
        <v>120</v>
      </c>
      <c r="B28" s="13">
        <v>1010</v>
      </c>
      <c r="C28" s="15">
        <f t="shared" si="4"/>
        <v>1068.4514189708414</v>
      </c>
      <c r="D28" s="16">
        <f t="shared" si="0"/>
        <v>5.787269205033807E-2</v>
      </c>
      <c r="E28" s="14">
        <f t="shared" si="1"/>
        <v>1007.4974620869008</v>
      </c>
      <c r="F28" s="16">
        <f t="shared" si="2"/>
        <v>-2.477760309999244E-3</v>
      </c>
      <c r="G28" s="15">
        <f t="shared" si="3"/>
        <v>1049.039568745648</v>
      </c>
    </row>
    <row r="29" spans="1:7" x14ac:dyDescent="0.25">
      <c r="A29">
        <v>125</v>
      </c>
      <c r="B29" s="13">
        <v>1017</v>
      </c>
      <c r="C29" s="15">
        <f t="shared" si="4"/>
        <v>1076.7145567187879</v>
      </c>
      <c r="D29" s="16">
        <f t="shared" si="0"/>
        <v>5.8716378287893667E-2</v>
      </c>
      <c r="E29" s="14">
        <f t="shared" si="1"/>
        <v>1012.8335677490281</v>
      </c>
      <c r="F29" s="16">
        <f t="shared" si="2"/>
        <v>-4.0967868741119684E-3</v>
      </c>
      <c r="G29" s="15">
        <f t="shared" si="3"/>
        <v>1055.149756730365</v>
      </c>
    </row>
    <row r="30" spans="1:7" x14ac:dyDescent="0.25">
      <c r="A30">
        <v>130</v>
      </c>
      <c r="B30" s="13">
        <v>1024</v>
      </c>
      <c r="C30" s="15">
        <f t="shared" si="4"/>
        <v>1084.7149011223985</v>
      </c>
      <c r="D30" s="16">
        <f t="shared" si="0"/>
        <v>5.9291895627342273E-2</v>
      </c>
      <c r="E30" s="14">
        <f t="shared" si="1"/>
        <v>1018.026672464442</v>
      </c>
      <c r="F30" s="16">
        <f t="shared" si="2"/>
        <v>-5.8333276714434001E-3</v>
      </c>
      <c r="G30" s="15">
        <f t="shared" si="3"/>
        <v>1061.0205016811349</v>
      </c>
    </row>
    <row r="31" spans="1:7" x14ac:dyDescent="0.25">
      <c r="A31">
        <v>135</v>
      </c>
      <c r="B31" s="13">
        <v>1031</v>
      </c>
      <c r="C31" s="15">
        <f t="shared" si="4"/>
        <v>1092.4704513250845</v>
      </c>
      <c r="D31" s="16">
        <f t="shared" si="0"/>
        <v>5.9622164233835484E-2</v>
      </c>
      <c r="E31" s="14">
        <f t="shared" si="1"/>
        <v>1023.0886433475712</v>
      </c>
      <c r="F31" s="16">
        <f t="shared" si="2"/>
        <v>-7.6734788093393291E-3</v>
      </c>
      <c r="G31" s="15">
        <f t="shared" si="3"/>
        <v>1066.6698644138919</v>
      </c>
    </row>
    <row r="32" spans="1:7" x14ac:dyDescent="0.25">
      <c r="A32">
        <v>140</v>
      </c>
      <c r="B32" s="13">
        <v>1038</v>
      </c>
      <c r="C32" s="15">
        <f t="shared" si="4"/>
        <v>1099.9973613661134</v>
      </c>
      <c r="D32" s="16">
        <f t="shared" si="0"/>
        <v>5.9727708445195926E-2</v>
      </c>
      <c r="E32" s="14">
        <f t="shared" si="1"/>
        <v>1028.0298345214453</v>
      </c>
      <c r="F32" s="16">
        <f t="shared" si="2"/>
        <v>-9.6051690544842749E-3</v>
      </c>
      <c r="G32" s="15">
        <f t="shared" si="3"/>
        <v>1072.1139363452658</v>
      </c>
    </row>
    <row r="33" spans="1:7" x14ac:dyDescent="0.25">
      <c r="A33">
        <v>145</v>
      </c>
      <c r="B33" s="13">
        <v>1045</v>
      </c>
      <c r="C33" s="15">
        <f t="shared" si="4"/>
        <v>1107.3101876844701</v>
      </c>
      <c r="D33" s="16">
        <f t="shared" si="0"/>
        <v>5.9626973860736898E-2</v>
      </c>
      <c r="E33" s="14">
        <f t="shared" si="1"/>
        <v>1032.8593306588039</v>
      </c>
      <c r="F33" s="16">
        <f t="shared" si="2"/>
        <v>-1.1617865398273808E-2</v>
      </c>
      <c r="G33" s="15">
        <f t="shared" si="3"/>
        <v>1077.367115809808</v>
      </c>
    </row>
    <row r="34" spans="1:7" x14ac:dyDescent="0.25">
      <c r="A34">
        <v>150</v>
      </c>
      <c r="B34" s="15">
        <v>1052</v>
      </c>
      <c r="C34" s="15">
        <f t="shared" si="4"/>
        <v>1114.4220961249218</v>
      </c>
      <c r="D34" s="16">
        <f t="shared" si="0"/>
        <v>5.9336593274640581E-2</v>
      </c>
      <c r="E34" s="14">
        <f t="shared" si="1"/>
        <v>1037.5851445948688</v>
      </c>
      <c r="F34" s="16">
        <f t="shared" si="2"/>
        <v>-1.370233403529586E-2</v>
      </c>
      <c r="G34" s="15">
        <f t="shared" si="3"/>
        <v>1082.4423375540025</v>
      </c>
    </row>
    <row r="35" spans="1:7" x14ac:dyDescent="0.25">
      <c r="A35">
        <v>155</v>
      </c>
      <c r="B35" s="13">
        <v>1059</v>
      </c>
      <c r="C35" s="15">
        <f t="shared" si="4"/>
        <v>1121.3450361884027</v>
      </c>
      <c r="D35" s="16">
        <f t="shared" si="0"/>
        <v>5.8871611131636081E-2</v>
      </c>
      <c r="E35" s="14">
        <f t="shared" si="1"/>
        <v>1042.2143788030012</v>
      </c>
      <c r="F35" s="16">
        <f t="shared" si="2"/>
        <v>-1.5850444945230246E-2</v>
      </c>
      <c r="G35" s="15">
        <f t="shared" si="3"/>
        <v>1087.3512646170618</v>
      </c>
    </row>
    <row r="36" spans="1:7" x14ac:dyDescent="0.25">
      <c r="A36">
        <v>160</v>
      </c>
      <c r="B36" s="13">
        <v>1066</v>
      </c>
      <c r="C36" s="15">
        <f t="shared" si="4"/>
        <v>1128.0898885890115</v>
      </c>
      <c r="D36" s="16">
        <f t="shared" si="0"/>
        <v>5.8245674098509781E-2</v>
      </c>
      <c r="E36" s="14">
        <f t="shared" si="1"/>
        <v>1046.7533582139718</v>
      </c>
      <c r="F36" s="16">
        <f t="shared" si="2"/>
        <v>-1.8055011056311687E-2</v>
      </c>
      <c r="G36" s="15">
        <f t="shared" si="3"/>
        <v>1092.1044497619168</v>
      </c>
    </row>
    <row r="37" spans="1:7" x14ac:dyDescent="0.25">
      <c r="A37">
        <v>165</v>
      </c>
      <c r="B37" s="13">
        <v>1072</v>
      </c>
      <c r="C37" s="15">
        <f t="shared" si="4"/>
        <v>1134.6665909052406</v>
      </c>
      <c r="D37" s="16">
        <f t="shared" si="0"/>
        <v>5.8457640769814079E-2</v>
      </c>
      <c r="E37" s="14">
        <f t="shared" si="1"/>
        <v>1051.2077401439637</v>
      </c>
      <c r="F37" s="16">
        <f t="shared" si="2"/>
        <v>-1.9395764791078629E-2</v>
      </c>
      <c r="G37" s="15">
        <f t="shared" si="3"/>
        <v>1096.7114720770119</v>
      </c>
    </row>
    <row r="38" spans="1:7" x14ac:dyDescent="0.25">
      <c r="A38">
        <v>170</v>
      </c>
      <c r="B38" s="13">
        <v>1079</v>
      </c>
      <c r="C38" s="15">
        <f t="shared" si="4"/>
        <v>1141.0842451365786</v>
      </c>
      <c r="D38" s="16">
        <f t="shared" si="0"/>
        <v>5.7538688727134968E-2</v>
      </c>
      <c r="E38" s="14">
        <f t="shared" si="1"/>
        <v>1055.5826058103676</v>
      </c>
      <c r="F38" s="16">
        <f t="shared" si="2"/>
        <v>-2.1702867645627788E-2</v>
      </c>
      <c r="G38" s="15">
        <f t="shared" si="3"/>
        <v>1101.1810531951505</v>
      </c>
    </row>
    <row r="39" spans="1:7" x14ac:dyDescent="0.25">
      <c r="A39">
        <v>175</v>
      </c>
      <c r="B39" s="13">
        <v>1088</v>
      </c>
      <c r="C39" s="15">
        <f t="shared" si="4"/>
        <v>1147.3512102219381</v>
      </c>
      <c r="D39" s="16">
        <f t="shared" si="0"/>
        <v>5.455074468928145E-2</v>
      </c>
      <c r="E39" s="14">
        <f t="shared" si="1"/>
        <v>1059.8825369417982</v>
      </c>
      <c r="F39" s="16">
        <f t="shared" si="2"/>
        <v>-2.5843256487317778E-2</v>
      </c>
      <c r="G39" s="15">
        <f t="shared" si="3"/>
        <v>1105.5211566735923</v>
      </c>
    </row>
    <row r="40" spans="1:7" x14ac:dyDescent="0.25">
      <c r="A40">
        <v>180</v>
      </c>
      <c r="B40" s="13">
        <v>1093</v>
      </c>
      <c r="C40" s="15">
        <f t="shared" si="4"/>
        <v>1153.4751819882561</v>
      </c>
      <c r="D40" s="16">
        <f t="shared" si="0"/>
        <v>5.5329535213409109E-2</v>
      </c>
      <c r="E40" s="14">
        <f t="shared" si="1"/>
        <v>1064.1116802470176</v>
      </c>
      <c r="F40" s="16">
        <f t="shared" si="2"/>
        <v>-2.6430301695317793E-2</v>
      </c>
      <c r="G40" s="15">
        <f t="shared" si="3"/>
        <v>1109.7390733808263</v>
      </c>
    </row>
    <row r="41" spans="1:7" x14ac:dyDescent="0.25">
      <c r="A41">
        <v>185</v>
      </c>
      <c r="B41" s="13">
        <v>1100</v>
      </c>
      <c r="C41" s="15">
        <f t="shared" si="4"/>
        <v>1159.463262535701</v>
      </c>
      <c r="D41" s="16">
        <f t="shared" si="0"/>
        <v>5.4057511396091718E-2</v>
      </c>
      <c r="E41" s="14">
        <f t="shared" si="1"/>
        <v>1068.2738019373305</v>
      </c>
      <c r="F41" s="16">
        <f t="shared" si="2"/>
        <v>-2.8841998238790412E-2</v>
      </c>
      <c r="G41" s="15">
        <f t="shared" si="3"/>
        <v>1113.8414951898169</v>
      </c>
    </row>
    <row r="42" spans="1:7" x14ac:dyDescent="0.25">
      <c r="A42">
        <v>190</v>
      </c>
      <c r="B42" s="13">
        <v>1107</v>
      </c>
      <c r="C42" s="15">
        <f t="shared" si="4"/>
        <v>1165.3220207005388</v>
      </c>
      <c r="D42" s="16">
        <f t="shared" si="0"/>
        <v>5.2684752213675523E-2</v>
      </c>
      <c r="E42" s="14">
        <f t="shared" si="1"/>
        <v>1072.3723340555894</v>
      </c>
      <c r="F42" s="16">
        <f t="shared" si="2"/>
        <v>-3.1280637709494741E-2</v>
      </c>
      <c r="G42" s="15">
        <f t="shared" si="3"/>
        <v>1117.8345788482843</v>
      </c>
    </row>
    <row r="43" spans="1:7" x14ac:dyDescent="0.25">
      <c r="A43">
        <v>195</v>
      </c>
      <c r="B43" s="13">
        <v>1114</v>
      </c>
      <c r="C43" s="15">
        <f t="shared" si="4"/>
        <v>1171.057544945611</v>
      </c>
      <c r="D43" s="16">
        <f t="shared" si="0"/>
        <v>5.121862203376204E-2</v>
      </c>
      <c r="E43" s="14">
        <f t="shared" si="1"/>
        <v>1076.4104140207637</v>
      </c>
      <c r="F43" s="16">
        <f t="shared" si="2"/>
        <v>-3.3742895852097221E-2</v>
      </c>
      <c r="G43" s="15">
        <f t="shared" si="3"/>
        <v>1121.7240015565342</v>
      </c>
    </row>
    <row r="44" spans="1:7" x14ac:dyDescent="0.25">
      <c r="A44">
        <v>200</v>
      </c>
      <c r="B44" s="15">
        <v>1121</v>
      </c>
      <c r="C44" s="15">
        <f t="shared" si="4"/>
        <v>1176.6754897950534</v>
      </c>
      <c r="D44" s="16">
        <f t="shared" si="0"/>
        <v>4.9665914179351844E-2</v>
      </c>
      <c r="E44" s="14">
        <f t="shared" si="1"/>
        <v>1080.3909185268872</v>
      </c>
      <c r="F44" s="16">
        <f t="shared" si="2"/>
        <v>-3.6225764025970442E-2</v>
      </c>
      <c r="G44" s="15">
        <f t="shared" si="3"/>
        <v>1125.5150095121585</v>
      </c>
    </row>
    <row r="45" spans="1:7" x14ac:dyDescent="0.25">
      <c r="A45">
        <v>205</v>
      </c>
      <c r="B45" s="13">
        <v>1128</v>
      </c>
      <c r="C45" s="15">
        <f t="shared" si="4"/>
        <v>1182.181116741622</v>
      </c>
      <c r="D45" s="16">
        <f t="shared" si="0"/>
        <v>4.8032904912785446E-2</v>
      </c>
      <c r="E45" s="14">
        <f t="shared" si="1"/>
        <v>1084.3164927218647</v>
      </c>
      <c r="F45" s="16">
        <f t="shared" si="2"/>
        <v>-3.8726513544446117E-2</v>
      </c>
      <c r="G45" s="15">
        <f t="shared" si="3"/>
        <v>1129.212460463317</v>
      </c>
    </row>
    <row r="46" spans="1:7" x14ac:dyDescent="0.25">
      <c r="A46">
        <v>210</v>
      </c>
      <c r="B46" s="13">
        <v>1135</v>
      </c>
      <c r="C46" s="15">
        <f t="shared" si="4"/>
        <v>1187.5793304022766</v>
      </c>
      <c r="D46" s="16">
        <f t="shared" si="0"/>
        <v>4.6325401235485897E-2</v>
      </c>
      <c r="E46" s="14">
        <f t="shared" si="1"/>
        <v>1088.1895754221366</v>
      </c>
      <c r="F46" s="16">
        <f t="shared" si="2"/>
        <v>-4.1242664826311337E-2</v>
      </c>
      <c r="G46" s="15">
        <f t="shared" si="3"/>
        <v>1132.8208611366174</v>
      </c>
    </row>
    <row r="47" spans="1:7" x14ac:dyDescent="0.25">
      <c r="A47">
        <v>215</v>
      </c>
      <c r="B47" s="13">
        <v>1142</v>
      </c>
      <c r="C47" s="15">
        <f t="shared" si="4"/>
        <v>1192.8747105730956</v>
      </c>
      <c r="D47" s="16">
        <f t="shared" si="0"/>
        <v>4.4548783338962838E-2</v>
      </c>
      <c r="E47" s="14">
        <f>(750*(1-EXP(-3.79553*(A47/60)^0.5))+170.41*(A47/60)^0.5+20)</f>
        <v>1092.0124209837827</v>
      </c>
      <c r="F47" s="16">
        <f t="shared" si="2"/>
        <v>-4.3771960609647387E-2</v>
      </c>
      <c r="G47" s="15">
        <f t="shared" si="3"/>
        <v>1136.3444002630083</v>
      </c>
    </row>
    <row r="48" spans="1:7" x14ac:dyDescent="0.25">
      <c r="A48">
        <v>220</v>
      </c>
      <c r="B48" s="13">
        <v>1149</v>
      </c>
      <c r="C48" s="15">
        <f t="shared" si="4"/>
        <v>1198.0715407324301</v>
      </c>
      <c r="D48" s="16">
        <f t="shared" si="0"/>
        <v>4.2708042412906932E-2</v>
      </c>
      <c r="E48" s="14">
        <f t="shared" si="1"/>
        <v>1095.7871183419043</v>
      </c>
      <c r="F48" s="16">
        <f t="shared" si="2"/>
        <v>-4.6312342609308721E-2</v>
      </c>
      <c r="G48" s="15">
        <f t="shared" si="3"/>
        <v>1139.7869778087106</v>
      </c>
    </row>
    <row r="49" spans="1:7" x14ac:dyDescent="0.25">
      <c r="A49">
        <v>225</v>
      </c>
      <c r="B49" s="13">
        <v>1159</v>
      </c>
      <c r="C49" s="15">
        <f t="shared" si="4"/>
        <v>1203.1738334570025</v>
      </c>
      <c r="D49" s="16">
        <f t="shared" si="0"/>
        <v>3.8113747590166058E-2</v>
      </c>
      <c r="E49" s="14">
        <f t="shared" si="1"/>
        <v>1099.5156076423054</v>
      </c>
      <c r="F49" s="16">
        <f t="shared" si="2"/>
        <v>-5.1323893319839997E-2</v>
      </c>
      <c r="G49" s="15">
        <f t="shared" si="3"/>
        <v>1143.1522309227389</v>
      </c>
    </row>
    <row r="50" spans="1:7" x14ac:dyDescent="0.25">
      <c r="A50">
        <v>230</v>
      </c>
      <c r="B50" s="13">
        <v>1163</v>
      </c>
      <c r="C50" s="15">
        <f t="shared" si="4"/>
        <v>1208.1853531459717</v>
      </c>
      <c r="D50" s="16">
        <f t="shared" si="0"/>
        <v>3.8852410271686733E-2</v>
      </c>
      <c r="E50" s="14">
        <f t="shared" si="1"/>
        <v>1103.1996948182673</v>
      </c>
      <c r="F50" s="16">
        <f t="shared" si="2"/>
        <v>-5.1419007035023778E-2</v>
      </c>
      <c r="G50" s="15">
        <f t="shared" si="3"/>
        <v>1146.4435570338851</v>
      </c>
    </row>
    <row r="51" spans="1:7" x14ac:dyDescent="0.25">
      <c r="A51">
        <v>235</v>
      </c>
      <c r="B51" s="13">
        <v>1170</v>
      </c>
      <c r="C51" s="15">
        <f t="shared" si="4"/>
        <v>1213.1096363899896</v>
      </c>
      <c r="D51" s="16">
        <f t="shared" si="0"/>
        <v>3.6845843068367135E-2</v>
      </c>
      <c r="E51" s="14">
        <f t="shared" si="1"/>
        <v>1106.8410644071548</v>
      </c>
      <c r="F51" s="16">
        <f t="shared" si="2"/>
        <v>-5.3981996233200991E-2</v>
      </c>
      <c r="G51" s="15">
        <f t="shared" si="3"/>
        <v>1149.6641344648808</v>
      </c>
    </row>
    <row r="52" spans="1:7" x14ac:dyDescent="0.25">
      <c r="A52">
        <v>240</v>
      </c>
      <c r="B52" s="13">
        <v>1177</v>
      </c>
      <c r="C52" s="15">
        <f t="shared" si="4"/>
        <v>1217.9500102738725</v>
      </c>
      <c r="D52" s="16">
        <f t="shared" si="0"/>
        <v>3.4791852399211898E-2</v>
      </c>
      <c r="E52" s="14">
        <f t="shared" si="1"/>
        <v>1110.4412908540555</v>
      </c>
      <c r="F52" s="16">
        <f t="shared" si="2"/>
        <v>-5.6549455519069203E-2</v>
      </c>
      <c r="G52" s="15">
        <f t="shared" si="3"/>
        <v>1152.8169408772842</v>
      </c>
    </row>
    <row r="53" spans="1:7" x14ac:dyDescent="0.25">
      <c r="A53">
        <v>245</v>
      </c>
      <c r="B53" s="13">
        <v>1184</v>
      </c>
      <c r="C53" s="15">
        <f t="shared" si="4"/>
        <v>1222.7096088608962</v>
      </c>
      <c r="D53" s="16">
        <f t="shared" si="0"/>
        <v>3.2693926402783902E-2</v>
      </c>
      <c r="E53" s="14">
        <f t="shared" si="1"/>
        <v>1114.0018485105736</v>
      </c>
      <c r="F53" s="16">
        <f t="shared" si="2"/>
        <v>-5.9120060379583061E-2</v>
      </c>
      <c r="G53" s="15">
        <f t="shared" si="3"/>
        <v>1155.9047698153856</v>
      </c>
    </row>
    <row r="54" spans="1:7" x14ac:dyDescent="0.25">
      <c r="A54">
        <v>250</v>
      </c>
      <c r="B54" s="13">
        <v>1191</v>
      </c>
      <c r="C54" s="15">
        <f t="shared" si="4"/>
        <v>1227.3913880725349</v>
      </c>
      <c r="D54" s="16">
        <f t="shared" si="0"/>
        <v>3.0555321639408106E-2</v>
      </c>
      <c r="E54" s="14">
        <f t="shared" si="1"/>
        <v>1117.5241205046379</v>
      </c>
      <c r="F54" s="16">
        <f t="shared" si="2"/>
        <v>-6.169259403472882E-2</v>
      </c>
      <c r="G54" s="15">
        <f t="shared" si="3"/>
        <v>1158.930245579493</v>
      </c>
    </row>
    <row r="55" spans="1:7" x14ac:dyDescent="0.25">
      <c r="A55">
        <v>255</v>
      </c>
      <c r="B55" s="13">
        <v>1198</v>
      </c>
      <c r="C55" s="15">
        <f t="shared" si="4"/>
        <v>1231.9981391485819</v>
      </c>
      <c r="D55" s="16">
        <f t="shared" si="0"/>
        <v>2.8379081092305469E-2</v>
      </c>
      <c r="E55" s="14">
        <f t="shared" si="1"/>
        <v>1121.009406630438</v>
      </c>
      <c r="F55" s="16">
        <f t="shared" si="2"/>
        <v>-6.4265937704141907E-2</v>
      </c>
      <c r="G55" s="15">
        <f t="shared" si="3"/>
        <v>1161.8958366270442</v>
      </c>
    </row>
    <row r="56" spans="1:7" x14ac:dyDescent="0.25">
      <c r="A56">
        <v>260</v>
      </c>
      <c r="B56" s="13">
        <v>1204</v>
      </c>
      <c r="C56" s="15">
        <f t="shared" si="4"/>
        <v>1236.5325008480866</v>
      </c>
      <c r="D56" s="16">
        <f t="shared" si="0"/>
        <v>2.7020349541600153E-2</v>
      </c>
      <c r="E56" s="14">
        <f t="shared" si="1"/>
        <v>1124.4589303853531</v>
      </c>
      <c r="F56" s="16">
        <f t="shared" si="2"/>
        <v>-6.6064011307846227E-2</v>
      </c>
      <c r="G56" s="15">
        <f t="shared" si="3"/>
        <v>1164.8038676730114</v>
      </c>
    </row>
    <row r="57" spans="1:7" x14ac:dyDescent="0.25">
      <c r="A57">
        <v>265</v>
      </c>
      <c r="B57" s="13">
        <v>1211</v>
      </c>
      <c r="C57" s="15">
        <f t="shared" si="4"/>
        <v>1240.996970530688</v>
      </c>
      <c r="D57" s="16">
        <f t="shared" si="0"/>
        <v>2.477041332013874E-2</v>
      </c>
      <c r="E57" s="14">
        <f t="shared" si="1"/>
        <v>1127.873845262166</v>
      </c>
      <c r="F57" s="16">
        <f t="shared" si="2"/>
        <v>-6.8642572037848071E-2</v>
      </c>
      <c r="G57" s="15">
        <f t="shared" si="3"/>
        <v>1167.6565306382138</v>
      </c>
    </row>
    <row r="58" spans="1:7" x14ac:dyDescent="0.25">
      <c r="A58">
        <v>270</v>
      </c>
      <c r="B58" s="13">
        <v>1218</v>
      </c>
      <c r="C58" s="15">
        <f t="shared" si="4"/>
        <v>1245.3939142401416</v>
      </c>
      <c r="D58" s="16">
        <f t="shared" si="0"/>
        <v>2.2490898390920888E-2</v>
      </c>
      <c r="E58" s="14">
        <f t="shared" si="1"/>
        <v>1131.2552403892748</v>
      </c>
      <c r="F58" s="16">
        <f t="shared" si="2"/>
        <v>-7.1219014458723473E-2</v>
      </c>
      <c r="G58" s="15">
        <f t="shared" si="3"/>
        <v>1170.4558945747183</v>
      </c>
    </row>
    <row r="59" spans="1:7" x14ac:dyDescent="0.25">
      <c r="A59">
        <v>275</v>
      </c>
      <c r="B59" s="13">
        <v>1225</v>
      </c>
      <c r="C59" s="15">
        <f t="shared" si="4"/>
        <v>1249.7255758965775</v>
      </c>
      <c r="D59" s="16">
        <f t="shared" si="0"/>
        <v>2.0184143589042858E-2</v>
      </c>
      <c r="E59" s="14">
        <f t="shared" si="1"/>
        <v>1134.604145598543</v>
      </c>
      <c r="F59" s="16">
        <f t="shared" si="2"/>
        <v>-7.3792534205270988E-2</v>
      </c>
      <c r="G59" s="15">
        <f t="shared" si="3"/>
        <v>1173.2039146809052</v>
      </c>
    </row>
    <row r="60" spans="1:7" x14ac:dyDescent="0.25">
      <c r="A60">
        <v>280</v>
      </c>
      <c r="B60" s="13">
        <v>1232</v>
      </c>
      <c r="C60" s="15">
        <f t="shared" si="4"/>
        <v>1253.9940856909393</v>
      </c>
      <c r="D60" s="16">
        <f t="shared" si="0"/>
        <v>1.7852342281606592E-2</v>
      </c>
      <c r="E60" s="14">
        <f t="shared" si="1"/>
        <v>1137.9215359893683</v>
      </c>
      <c r="F60" s="16">
        <f t="shared" si="2"/>
        <v>-7.63623896190192E-2</v>
      </c>
      <c r="G60" s="15">
        <f t="shared" si="3"/>
        <v>1175.9024405045961</v>
      </c>
    </row>
    <row r="61" spans="1:7" x14ac:dyDescent="0.25">
      <c r="A61">
        <v>285</v>
      </c>
      <c r="B61" s="13">
        <v>1239</v>
      </c>
      <c r="C61" s="15">
        <f t="shared" si="4"/>
        <v>1258.2014677637676</v>
      </c>
      <c r="D61" s="16">
        <f t="shared" si="0"/>
        <v>1.5497552674550219E-2</v>
      </c>
      <c r="E61" s="14">
        <f t="shared" si="1"/>
        <v>1141.208336048222</v>
      </c>
      <c r="F61" s="16">
        <f t="shared" si="2"/>
        <v>-7.892789665195965E-2</v>
      </c>
      <c r="G61" s="15">
        <f t="shared" si="3"/>
        <v>1178.5532234204438</v>
      </c>
    </row>
    <row r="62" spans="1:7" x14ac:dyDescent="0.25">
      <c r="A62">
        <v>290</v>
      </c>
      <c r="B62" s="13">
        <v>1246</v>
      </c>
      <c r="C62" s="15">
        <f t="shared" si="4"/>
        <v>1262.3496472407587</v>
      </c>
      <c r="D62" s="16">
        <f t="shared" si="0"/>
        <v>1.3121707255825621E-2</v>
      </c>
      <c r="E62" s="14">
        <f t="shared" si="1"/>
        <v>1144.4654233749766</v>
      </c>
      <c r="F62" s="16">
        <f t="shared" si="2"/>
        <v>-8.1488424257643244E-2</v>
      </c>
      <c r="G62" s="15">
        <f t="shared" si="3"/>
        <v>1181.1579234572916</v>
      </c>
    </row>
    <row r="63" spans="1:7" x14ac:dyDescent="0.25">
      <c r="A63">
        <v>295</v>
      </c>
      <c r="B63" s="13">
        <v>1253</v>
      </c>
      <c r="C63" s="15">
        <f t="shared" si="4"/>
        <v>1266.4404566890601</v>
      </c>
      <c r="D63" s="16">
        <f t="shared" si="0"/>
        <v>1.0726621459744567E-2</v>
      </c>
      <c r="E63" s="14">
        <f t="shared" si="1"/>
        <v>1147.6936320605819</v>
      </c>
      <c r="F63" s="16">
        <f t="shared" si="2"/>
        <v>-8.4043390215018499E-2</v>
      </c>
      <c r="G63" s="15">
        <f t="shared" si="3"/>
        <v>1183.7181155421608</v>
      </c>
    </row>
    <row r="64" spans="1:7" x14ac:dyDescent="0.25">
      <c r="A64">
        <v>300</v>
      </c>
      <c r="B64" s="13">
        <v>1260</v>
      </c>
      <c r="C64" s="15">
        <f t="shared" si="4"/>
        <v>1270.4756420509605</v>
      </c>
      <c r="D64" s="16">
        <f t="shared" si="0"/>
        <v>8.3140016277463147E-3</v>
      </c>
      <c r="E64" s="14">
        <f t="shared" si="1"/>
        <v>1150.8937557548977</v>
      </c>
      <c r="F64" s="16">
        <f t="shared" si="2"/>
        <v>-8.6592257337382739E-2</v>
      </c>
      <c r="G64" s="15">
        <f t="shared" si="3"/>
        <v>1186.2352952196743</v>
      </c>
    </row>
    <row r="65" spans="2:6" x14ac:dyDescent="0.25">
      <c r="B65" s="12"/>
    </row>
    <row r="66" spans="2:6" x14ac:dyDescent="0.25">
      <c r="B66" s="12"/>
      <c r="D66" s="16">
        <f>AVERAGE(D4:D64)</f>
        <v>2.9837610574226726E-2</v>
      </c>
      <c r="F66" s="16">
        <f>AVERAGE(F4:F64)</f>
        <v>-2.7420442364139812E-2</v>
      </c>
    </row>
    <row r="67" spans="2:6" x14ac:dyDescent="0.25">
      <c r="B67" s="12"/>
    </row>
    <row r="68" spans="2:6" x14ac:dyDescent="0.25">
      <c r="B68" s="12"/>
    </row>
    <row r="69" spans="2:6" x14ac:dyDescent="0.25">
      <c r="B69" s="12"/>
    </row>
    <row r="70" spans="2:6" x14ac:dyDescent="0.25">
      <c r="B70" s="12"/>
    </row>
    <row r="71" spans="2:6" x14ac:dyDescent="0.25">
      <c r="B71" s="12"/>
    </row>
    <row r="72" spans="2:6" x14ac:dyDescent="0.25">
      <c r="B72" s="12"/>
    </row>
    <row r="73" spans="2:6" x14ac:dyDescent="0.25">
      <c r="B73" s="12"/>
    </row>
    <row r="75" spans="2:6" x14ac:dyDescent="0.25">
      <c r="B75" s="12"/>
    </row>
    <row r="76" spans="2:6" x14ac:dyDescent="0.25">
      <c r="B76" s="12"/>
    </row>
    <row r="77" spans="2:6" x14ac:dyDescent="0.25">
      <c r="B77" s="12"/>
    </row>
    <row r="78" spans="2:6" x14ac:dyDescent="0.25">
      <c r="B78" s="12"/>
    </row>
    <row r="79" spans="2:6" x14ac:dyDescent="0.25">
      <c r="B79" s="12"/>
    </row>
    <row r="80" spans="2:6" x14ac:dyDescent="0.25">
      <c r="B80" s="12"/>
    </row>
    <row r="81" spans="2:2" x14ac:dyDescent="0.25">
      <c r="B81" s="12"/>
    </row>
    <row r="82" spans="2:2" x14ac:dyDescent="0.25">
      <c r="B82" s="12"/>
    </row>
    <row r="83" spans="2:2" x14ac:dyDescent="0.25">
      <c r="B83" s="12"/>
    </row>
    <row r="85" spans="2:2" x14ac:dyDescent="0.25">
      <c r="B85" s="12"/>
    </row>
    <row r="86" spans="2:2" x14ac:dyDescent="0.25">
      <c r="B86" s="12"/>
    </row>
    <row r="87" spans="2:2" x14ac:dyDescent="0.25">
      <c r="B87" s="12"/>
    </row>
    <row r="88" spans="2:2" x14ac:dyDescent="0.25">
      <c r="B88" s="12"/>
    </row>
    <row r="89" spans="2:2" x14ac:dyDescent="0.25">
      <c r="B89" s="12"/>
    </row>
    <row r="90" spans="2:2" x14ac:dyDescent="0.25">
      <c r="B90" s="12"/>
    </row>
    <row r="91" spans="2:2" x14ac:dyDescent="0.25">
      <c r="B91" s="12"/>
    </row>
    <row r="92" spans="2:2" x14ac:dyDescent="0.25">
      <c r="B92" s="12"/>
    </row>
    <row r="93" spans="2:2" x14ac:dyDescent="0.25">
      <c r="B93" s="12"/>
    </row>
    <row r="95" spans="2:2" x14ac:dyDescent="0.25">
      <c r="B95" s="12"/>
    </row>
    <row r="96" spans="2:2" x14ac:dyDescent="0.25">
      <c r="B96" s="12"/>
    </row>
    <row r="97" spans="2:2" x14ac:dyDescent="0.25">
      <c r="B97" s="12"/>
    </row>
    <row r="98" spans="2:2" x14ac:dyDescent="0.25">
      <c r="B98" s="12"/>
    </row>
    <row r="99" spans="2:2" x14ac:dyDescent="0.25">
      <c r="B99" s="12"/>
    </row>
    <row r="100" spans="2:2" x14ac:dyDescent="0.25">
      <c r="B100" s="12"/>
    </row>
    <row r="101" spans="2:2" x14ac:dyDescent="0.25">
      <c r="B101" s="12"/>
    </row>
    <row r="102" spans="2:2" x14ac:dyDescent="0.25">
      <c r="B102" s="12"/>
    </row>
    <row r="103" spans="2:2" x14ac:dyDescent="0.25">
      <c r="B103" s="12"/>
    </row>
    <row r="105" spans="2:2" x14ac:dyDescent="0.25">
      <c r="B105" s="12"/>
    </row>
    <row r="106" spans="2:2" x14ac:dyDescent="0.25">
      <c r="B106" s="12"/>
    </row>
    <row r="107" spans="2:2" x14ac:dyDescent="0.25">
      <c r="B107" s="12"/>
    </row>
    <row r="108" spans="2:2" x14ac:dyDescent="0.25">
      <c r="B108" s="12"/>
    </row>
    <row r="109" spans="2:2" x14ac:dyDescent="0.25">
      <c r="B109" s="12"/>
    </row>
    <row r="110" spans="2:2" x14ac:dyDescent="0.25">
      <c r="B110" s="12"/>
    </row>
    <row r="111" spans="2:2" x14ac:dyDescent="0.25">
      <c r="B111" s="12"/>
    </row>
    <row r="112" spans="2:2" x14ac:dyDescent="0.25">
      <c r="B112" s="12"/>
    </row>
    <row r="113" spans="2:2" x14ac:dyDescent="0.25">
      <c r="B113" s="12"/>
    </row>
    <row r="115" spans="2:2" x14ac:dyDescent="0.25">
      <c r="B115" s="12"/>
    </row>
    <row r="116" spans="2:2" x14ac:dyDescent="0.25">
      <c r="B116" s="12"/>
    </row>
    <row r="117" spans="2:2" x14ac:dyDescent="0.25">
      <c r="B117" s="12"/>
    </row>
    <row r="118" spans="2:2" x14ac:dyDescent="0.25">
      <c r="B118" s="12"/>
    </row>
    <row r="119" spans="2:2" x14ac:dyDescent="0.25">
      <c r="B119" s="12"/>
    </row>
    <row r="120" spans="2:2" x14ac:dyDescent="0.25">
      <c r="B120" s="12"/>
    </row>
    <row r="121" spans="2:2" x14ac:dyDescent="0.25">
      <c r="B121" s="12"/>
    </row>
    <row r="122" spans="2:2" x14ac:dyDescent="0.25">
      <c r="B122" s="12"/>
    </row>
    <row r="123" spans="2:2" x14ac:dyDescent="0.25">
      <c r="B123" s="12"/>
    </row>
    <row r="125" spans="2:2" x14ac:dyDescent="0.25">
      <c r="B125" s="12"/>
    </row>
    <row r="126" spans="2:2" x14ac:dyDescent="0.25">
      <c r="B126" s="12"/>
    </row>
    <row r="127" spans="2:2" x14ac:dyDescent="0.25">
      <c r="B127" s="12"/>
    </row>
    <row r="128" spans="2:2" x14ac:dyDescent="0.25">
      <c r="B128" s="12"/>
    </row>
    <row r="129" spans="2:2" x14ac:dyDescent="0.25">
      <c r="B129" s="12"/>
    </row>
    <row r="130" spans="2:2" x14ac:dyDescent="0.25">
      <c r="B130" s="12"/>
    </row>
    <row r="131" spans="2:2" x14ac:dyDescent="0.25">
      <c r="B131" s="12"/>
    </row>
    <row r="132" spans="2:2" x14ac:dyDescent="0.25">
      <c r="B132" s="12"/>
    </row>
    <row r="133" spans="2:2" x14ac:dyDescent="0.25">
      <c r="B133" s="12"/>
    </row>
    <row r="135" spans="2:2" x14ac:dyDescent="0.25">
      <c r="B135" s="12"/>
    </row>
    <row r="136" spans="2:2" x14ac:dyDescent="0.25">
      <c r="B136" s="12"/>
    </row>
    <row r="137" spans="2:2" x14ac:dyDescent="0.25">
      <c r="B137" s="12"/>
    </row>
    <row r="138" spans="2:2" x14ac:dyDescent="0.25">
      <c r="B138" s="12"/>
    </row>
    <row r="139" spans="2:2" x14ac:dyDescent="0.25">
      <c r="B139" s="12"/>
    </row>
    <row r="140" spans="2:2" x14ac:dyDescent="0.25">
      <c r="B140" s="12"/>
    </row>
    <row r="141" spans="2:2" x14ac:dyDescent="0.25">
      <c r="B141" s="12"/>
    </row>
    <row r="142" spans="2:2" x14ac:dyDescent="0.25">
      <c r="B142" s="12"/>
    </row>
    <row r="143" spans="2:2" x14ac:dyDescent="0.25">
      <c r="B143" s="12"/>
    </row>
    <row r="145" spans="2:2" x14ac:dyDescent="0.25">
      <c r="B145" s="12"/>
    </row>
    <row r="146" spans="2:2" x14ac:dyDescent="0.25">
      <c r="B146" s="12"/>
    </row>
    <row r="147" spans="2:2" x14ac:dyDescent="0.25">
      <c r="B147" s="12"/>
    </row>
    <row r="148" spans="2:2" x14ac:dyDescent="0.25">
      <c r="B148" s="12"/>
    </row>
    <row r="149" spans="2:2" x14ac:dyDescent="0.25">
      <c r="B149" s="12"/>
    </row>
    <row r="150" spans="2:2" x14ac:dyDescent="0.25">
      <c r="B150" s="12"/>
    </row>
    <row r="151" spans="2:2" x14ac:dyDescent="0.25">
      <c r="B151" s="12"/>
    </row>
    <row r="152" spans="2:2" x14ac:dyDescent="0.25">
      <c r="B152" s="12"/>
    </row>
    <row r="153" spans="2:2" x14ac:dyDescent="0.25">
      <c r="B153" s="12"/>
    </row>
    <row r="155" spans="2:2" x14ac:dyDescent="0.25">
      <c r="B155" s="12"/>
    </row>
    <row r="156" spans="2:2" x14ac:dyDescent="0.25">
      <c r="B156" s="12"/>
    </row>
    <row r="157" spans="2:2" x14ac:dyDescent="0.25">
      <c r="B157" s="12"/>
    </row>
    <row r="158" spans="2:2" x14ac:dyDescent="0.25">
      <c r="B158" s="12"/>
    </row>
    <row r="159" spans="2:2" x14ac:dyDescent="0.25">
      <c r="B159" s="12"/>
    </row>
    <row r="160" spans="2:2" x14ac:dyDescent="0.25">
      <c r="B160" s="12"/>
    </row>
    <row r="161" spans="2:2" x14ac:dyDescent="0.25">
      <c r="B161" s="12"/>
    </row>
    <row r="162" spans="2:2" x14ac:dyDescent="0.25">
      <c r="B162" s="12"/>
    </row>
    <row r="163" spans="2:2" x14ac:dyDescent="0.25">
      <c r="B163" s="12"/>
    </row>
    <row r="164" spans="2:2" x14ac:dyDescent="0.25">
      <c r="B164" s="12"/>
    </row>
    <row r="165" spans="2:2" x14ac:dyDescent="0.25">
      <c r="B165" s="12"/>
    </row>
    <row r="166" spans="2:2" x14ac:dyDescent="0.25">
      <c r="B166" s="12"/>
    </row>
    <row r="167" spans="2:2" x14ac:dyDescent="0.25">
      <c r="B167" s="12"/>
    </row>
    <row r="168" spans="2:2" x14ac:dyDescent="0.25">
      <c r="B168" s="12"/>
    </row>
    <row r="169" spans="2:2" x14ac:dyDescent="0.25">
      <c r="B169" s="12"/>
    </row>
    <row r="170" spans="2:2" x14ac:dyDescent="0.25">
      <c r="B170" s="12"/>
    </row>
    <row r="171" spans="2:2" x14ac:dyDescent="0.25">
      <c r="B171" s="12"/>
    </row>
    <row r="172" spans="2:2" x14ac:dyDescent="0.25">
      <c r="B172" s="12"/>
    </row>
    <row r="173" spans="2:2" x14ac:dyDescent="0.25">
      <c r="B173" s="12"/>
    </row>
    <row r="175" spans="2:2" x14ac:dyDescent="0.25">
      <c r="B175" s="12"/>
    </row>
    <row r="176" spans="2:2" x14ac:dyDescent="0.25">
      <c r="B176" s="12"/>
    </row>
    <row r="177" spans="2:2" x14ac:dyDescent="0.25">
      <c r="B177" s="12"/>
    </row>
    <row r="178" spans="2:2" x14ac:dyDescent="0.25">
      <c r="B178" s="12"/>
    </row>
    <row r="179" spans="2:2" x14ac:dyDescent="0.25">
      <c r="B179" s="12"/>
    </row>
    <row r="180" spans="2:2" x14ac:dyDescent="0.25">
      <c r="B180" s="12"/>
    </row>
    <row r="181" spans="2:2" x14ac:dyDescent="0.25">
      <c r="B181" s="12"/>
    </row>
    <row r="182" spans="2:2" x14ac:dyDescent="0.25">
      <c r="B182" s="12"/>
    </row>
    <row r="183" spans="2:2" x14ac:dyDescent="0.25">
      <c r="B183" s="12"/>
    </row>
    <row r="185" spans="2:2" x14ac:dyDescent="0.25">
      <c r="B185" s="12"/>
    </row>
    <row r="186" spans="2:2" x14ac:dyDescent="0.25">
      <c r="B186" s="12"/>
    </row>
    <row r="187" spans="2:2" x14ac:dyDescent="0.25">
      <c r="B187" s="12"/>
    </row>
    <row r="188" spans="2:2" x14ac:dyDescent="0.25">
      <c r="B188" s="12"/>
    </row>
    <row r="189" spans="2:2" x14ac:dyDescent="0.25">
      <c r="B189" s="12"/>
    </row>
    <row r="190" spans="2:2" x14ac:dyDescent="0.25">
      <c r="B190" s="12"/>
    </row>
    <row r="191" spans="2:2" x14ac:dyDescent="0.25">
      <c r="B191" s="12"/>
    </row>
    <row r="192" spans="2:2" x14ac:dyDescent="0.25">
      <c r="B192" s="12"/>
    </row>
    <row r="193" spans="2:2" x14ac:dyDescent="0.25">
      <c r="B193" s="12"/>
    </row>
    <row r="195" spans="2:2" x14ac:dyDescent="0.25">
      <c r="B195" s="12"/>
    </row>
    <row r="196" spans="2:2" x14ac:dyDescent="0.25">
      <c r="B196" s="12"/>
    </row>
    <row r="197" spans="2:2" x14ac:dyDescent="0.25">
      <c r="B197" s="12"/>
    </row>
    <row r="198" spans="2:2" x14ac:dyDescent="0.25">
      <c r="B198" s="12"/>
    </row>
    <row r="199" spans="2:2" x14ac:dyDescent="0.25">
      <c r="B199" s="12"/>
    </row>
    <row r="200" spans="2:2" x14ac:dyDescent="0.25">
      <c r="B200" s="12"/>
    </row>
    <row r="201" spans="2:2" x14ac:dyDescent="0.25">
      <c r="B201" s="12"/>
    </row>
    <row r="202" spans="2:2" x14ac:dyDescent="0.25">
      <c r="B202" s="12"/>
    </row>
    <row r="203" spans="2:2" x14ac:dyDescent="0.25">
      <c r="B203" s="12"/>
    </row>
    <row r="205" spans="2:2" x14ac:dyDescent="0.25">
      <c r="B205" s="12"/>
    </row>
    <row r="206" spans="2:2" x14ac:dyDescent="0.25">
      <c r="B206" s="12"/>
    </row>
    <row r="207" spans="2:2" x14ac:dyDescent="0.25">
      <c r="B207" s="12"/>
    </row>
    <row r="208" spans="2:2" x14ac:dyDescent="0.25">
      <c r="B208" s="12"/>
    </row>
    <row r="209" spans="2:2" x14ac:dyDescent="0.25">
      <c r="B209" s="12"/>
    </row>
    <row r="210" spans="2:2" x14ac:dyDescent="0.25">
      <c r="B210" s="12"/>
    </row>
    <row r="211" spans="2:2" x14ac:dyDescent="0.25">
      <c r="B211" s="12"/>
    </row>
    <row r="212" spans="2:2" x14ac:dyDescent="0.25">
      <c r="B212" s="12"/>
    </row>
    <row r="213" spans="2:2" x14ac:dyDescent="0.25">
      <c r="B213" s="12"/>
    </row>
    <row r="215" spans="2:2" x14ac:dyDescent="0.25">
      <c r="B215" s="12"/>
    </row>
    <row r="216" spans="2:2" x14ac:dyDescent="0.25">
      <c r="B216" s="12"/>
    </row>
    <row r="217" spans="2:2" x14ac:dyDescent="0.25">
      <c r="B217" s="12"/>
    </row>
    <row r="218" spans="2:2" x14ac:dyDescent="0.25">
      <c r="B218" s="12"/>
    </row>
    <row r="219" spans="2:2" x14ac:dyDescent="0.25">
      <c r="B219" s="12"/>
    </row>
    <row r="220" spans="2:2" x14ac:dyDescent="0.25">
      <c r="B220" s="12"/>
    </row>
    <row r="221" spans="2:2" x14ac:dyDescent="0.25">
      <c r="B221" s="12"/>
    </row>
    <row r="222" spans="2:2" x14ac:dyDescent="0.25">
      <c r="B222" s="12"/>
    </row>
    <row r="223" spans="2:2" x14ac:dyDescent="0.25">
      <c r="B223" s="12"/>
    </row>
    <row r="225" spans="2:2" x14ac:dyDescent="0.25">
      <c r="B225" s="12"/>
    </row>
    <row r="226" spans="2:2" x14ac:dyDescent="0.25">
      <c r="B226" s="12"/>
    </row>
    <row r="227" spans="2:2" x14ac:dyDescent="0.25">
      <c r="B227" s="12"/>
    </row>
    <row r="228" spans="2:2" x14ac:dyDescent="0.25">
      <c r="B228" s="12"/>
    </row>
    <row r="229" spans="2:2" x14ac:dyDescent="0.25">
      <c r="B229" s="12"/>
    </row>
    <row r="230" spans="2:2" x14ac:dyDescent="0.25">
      <c r="B230" s="12"/>
    </row>
    <row r="231" spans="2:2" x14ac:dyDescent="0.25">
      <c r="B231" s="12"/>
    </row>
    <row r="232" spans="2:2" x14ac:dyDescent="0.25">
      <c r="B232" s="12"/>
    </row>
    <row r="233" spans="2:2" x14ac:dyDescent="0.25">
      <c r="B233" s="12"/>
    </row>
    <row r="235" spans="2:2" x14ac:dyDescent="0.25">
      <c r="B235" s="12"/>
    </row>
    <row r="236" spans="2:2" x14ac:dyDescent="0.25">
      <c r="B236" s="12"/>
    </row>
    <row r="237" spans="2:2" x14ac:dyDescent="0.25">
      <c r="B237" s="12"/>
    </row>
    <row r="238" spans="2:2" x14ac:dyDescent="0.25">
      <c r="B238" s="12"/>
    </row>
    <row r="239" spans="2:2" x14ac:dyDescent="0.25">
      <c r="B239" s="12"/>
    </row>
    <row r="240" spans="2:2" x14ac:dyDescent="0.25">
      <c r="B240" s="12"/>
    </row>
    <row r="241" spans="2:2" x14ac:dyDescent="0.25">
      <c r="B241" s="12"/>
    </row>
    <row r="242" spans="2:2" x14ac:dyDescent="0.25">
      <c r="B242" s="12"/>
    </row>
    <row r="243" spans="2:2" x14ac:dyDescent="0.25">
      <c r="B243" s="12"/>
    </row>
  </sheetData>
  <mergeCells count="3">
    <mergeCell ref="B1:F1"/>
    <mergeCell ref="C2:D2"/>
    <mergeCell ref="E2:F2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Sheet1</vt:lpstr>
      <vt:lpstr>ASTM E119</vt:lpstr>
      <vt:lpstr>Simulation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2017-07-28T17:31:12Z</dcterms:modified>
</cp:coreProperties>
</file>