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Evacuation\"/>
    </mc:Choice>
  </mc:AlternateContent>
  <bookViews>
    <workbookView xWindow="0" yWindow="0" windowWidth="23760" windowHeight="1272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S110" i="1" s="1"/>
  <c r="S106" i="1"/>
  <c r="P106" i="1"/>
  <c r="P102" i="1"/>
  <c r="P98" i="1"/>
  <c r="P94" i="1"/>
  <c r="P72" i="1"/>
  <c r="P68" i="1"/>
  <c r="S65" i="1"/>
  <c r="P65" i="1"/>
  <c r="S62" i="1" l="1"/>
  <c r="P62" i="1"/>
  <c r="P51" i="1"/>
  <c r="P47" i="1" l="1"/>
  <c r="S44" i="1"/>
  <c r="P44" i="1"/>
  <c r="P41" i="1"/>
  <c r="P36" i="1"/>
  <c r="P33" i="1"/>
  <c r="P30" i="1"/>
</calcChain>
</file>

<file path=xl/sharedStrings.xml><?xml version="1.0" encoding="utf-8"?>
<sst xmlns="http://schemas.openxmlformats.org/spreadsheetml/2006/main" count="101" uniqueCount="72">
  <si>
    <t>Floors</t>
  </si>
  <si>
    <t>Floor to floor height</t>
  </si>
  <si>
    <t>m</t>
  </si>
  <si>
    <t>Numbers of stairways pr. floor</t>
  </si>
  <si>
    <t>Stair width</t>
  </si>
  <si>
    <t>Stair type</t>
  </si>
  <si>
    <t>7/11</t>
  </si>
  <si>
    <t>a</t>
  </si>
  <si>
    <t>Stair landings pr. floor</t>
  </si>
  <si>
    <t>The first floor does not exit through stairways</t>
  </si>
  <si>
    <t>Door width pr. stairway and exit</t>
  </si>
  <si>
    <t>Corridor width pr. floor</t>
  </si>
  <si>
    <t>Population pr. floor</t>
  </si>
  <si>
    <t>persons/floor</t>
  </si>
  <si>
    <t>Floor width</t>
  </si>
  <si>
    <t>Floor length</t>
  </si>
  <si>
    <t>Second-Order Hydraulic Model</t>
  </si>
  <si>
    <t>Assumptions</t>
  </si>
  <si>
    <t>The population will use all exit facilities optimally; all occupants start egress at the same time. All persons are assumed to start to evacuate at time zero.</t>
  </si>
  <si>
    <t>Speed (S)</t>
  </si>
  <si>
    <t>Specific flow (Fs)</t>
  </si>
  <si>
    <t>Effective Width (We)</t>
  </si>
  <si>
    <t>Flow density (D)</t>
  </si>
  <si>
    <t>Calculated flow (Fc)</t>
  </si>
  <si>
    <t>Estimate following for each floor</t>
  </si>
  <si>
    <t>Divide each ﬂoor in half to produce two exit calculation zones, each 45,7 m (91,4 m / 2)</t>
  </si>
  <si>
    <t>If all occupants try to move through the corridor at the same time, that is, 150 persons moving through 45,7 m of an 2.4 m wide corridor.</t>
  </si>
  <si>
    <t>D_cor</t>
  </si>
  <si>
    <t>k_cor</t>
  </si>
  <si>
    <t>S</t>
  </si>
  <si>
    <t>m/s</t>
  </si>
  <si>
    <t>persons/m²</t>
  </si>
  <si>
    <t>persons/s/m(eff)</t>
  </si>
  <si>
    <t>Check</t>
  </si>
  <si>
    <t>true</t>
  </si>
  <si>
    <t>W_e,cor</t>
  </si>
  <si>
    <t>1,21 &lt; 1,30</t>
  </si>
  <si>
    <t>Boundary Layer Width (Corridor)</t>
  </si>
  <si>
    <t>persons/s</t>
  </si>
  <si>
    <t>persons/min</t>
  </si>
  <si>
    <t>Initial calculated flow</t>
  </si>
  <si>
    <t>Initial</t>
  </si>
  <si>
    <t>Estimate impact of stairway entry doors on exit flow</t>
  </si>
  <si>
    <t>Boundary Layer Width (door)</t>
  </si>
  <si>
    <t>W_e,door</t>
  </si>
  <si>
    <t>m(eff)</t>
  </si>
  <si>
    <t>F_s(out)</t>
  </si>
  <si>
    <t xml:space="preserve"> 4,24 &lt; 1,30</t>
  </si>
  <si>
    <t>false</t>
  </si>
  <si>
    <t>F_c,cor</t>
  </si>
  <si>
    <t>(not used)</t>
  </si>
  <si>
    <t>(used)</t>
  </si>
  <si>
    <t>F_s,cor</t>
  </si>
  <si>
    <t>Queue buildup</t>
  </si>
  <si>
    <t>Estimate impact of stairway on exit flow</t>
  </si>
  <si>
    <t>W_e,stair</t>
  </si>
  <si>
    <t>Boundary Layer Width (stairway)</t>
  </si>
  <si>
    <t>F_s,stair</t>
  </si>
  <si>
    <t>F_s,stair &lt; F_sm</t>
  </si>
  <si>
    <t>0,98 &lt; 1,01</t>
  </si>
  <si>
    <t>F_s,door &lt; F_sm</t>
  </si>
  <si>
    <t>F_s,cor &lt; F_sm</t>
  </si>
  <si>
    <t>k_stair</t>
  </si>
  <si>
    <t>D_stair (+)</t>
  </si>
  <si>
    <t>D_stair (-)</t>
  </si>
  <si>
    <t>S_stair</t>
  </si>
  <si>
    <t xml:space="preserve">stair distance from floor to floor </t>
  </si>
  <si>
    <t>s</t>
  </si>
  <si>
    <t>F_c,stair</t>
  </si>
  <si>
    <t>F_c,door</t>
  </si>
  <si>
    <t>min</t>
  </si>
  <si>
    <t>t_one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</si>
</sst>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1</xdr:row>
      <xdr:rowOff>9525</xdr:rowOff>
    </xdr:from>
    <xdr:to>
      <xdr:col>19</xdr:col>
      <xdr:colOff>113225</xdr:colOff>
      <xdr:row>16</xdr:row>
      <xdr:rowOff>66311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200025"/>
          <a:ext cx="8600000" cy="291428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28</xdr:row>
      <xdr:rowOff>0</xdr:rowOff>
    </xdr:from>
    <xdr:ext cx="3401572" cy="431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150 </m:t>
                        </m:r>
                        <m:r>
                          <a:rPr lang="da-DK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2,44 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 ∙45,7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=1,35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3" name="Tekstfelt 2"/>
            <xdr:cNvSpPr txBox="1"/>
          </xdr:nvSpPr>
          <xdr:spPr>
            <a:xfrm>
              <a:off x="3400425" y="4762500"/>
              <a:ext cx="3401572" cy="4319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𝐷_𝑐𝑜𝑟=(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150 𝑝𝑒𝑟𝑠𝑜𝑛𝑠</a:t>
              </a:r>
              <a:r>
                <a:rPr lang="da-DK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da-DK" sz="1400" b="0" i="0">
                  <a:latin typeface="Cambria Math" panose="02040503050406030204" pitchFamily="18" charset="0"/>
                </a:rPr>
                <a:t>2,44 𝑚 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∙45,7 𝑚)</a:t>
              </a:r>
              <a:r>
                <a:rPr lang="da-DK" sz="1400" b="0" i="0">
                  <a:latin typeface="Cambria Math" panose="02040503050406030204" pitchFamily="18" charset="0"/>
                </a:rPr>
                <a:t>=1,35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9525</xdr:colOff>
      <xdr:row>32</xdr:row>
      <xdr:rowOff>0</xdr:rowOff>
    </xdr:from>
    <xdr:ext cx="523463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=1,40−0,266∙1,40∙1,35=0,90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4" name="Tekstfelt 3"/>
            <xdr:cNvSpPr txBox="1"/>
          </xdr:nvSpPr>
          <xdr:spPr>
            <a:xfrm>
              <a:off x="3409950" y="5524500"/>
              <a:ext cx="523463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𝑆_𝑐𝑜𝑟=𝑘_𝑐𝑜𝑟−𝑎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∙𝑘_𝑐𝑜𝑟∙𝐷_𝑐𝑜𝑟=1,40−0,266∙1,40∙1,35=0,90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35</xdr:row>
      <xdr:rowOff>0</xdr:rowOff>
    </xdr:from>
    <xdr:ext cx="6087436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=(1−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=(1−0,266∙1,35)∙1,40∙1,35=1,21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5" name="Tekstfelt 4"/>
            <xdr:cNvSpPr txBox="1"/>
          </xdr:nvSpPr>
          <xdr:spPr>
            <a:xfrm>
              <a:off x="3886200" y="6096000"/>
              <a:ext cx="6087436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𝐹_(𝑠,𝑐𝑜𝑟)=(1−𝑎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∙𝐷_𝑐𝑜𝑟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∙𝑘_𝑐𝑜𝑟∙𝐷_𝑐𝑜𝑟=(1−0,266∙1,35)∙1,40∙1,35=1,21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39</xdr:row>
      <xdr:rowOff>180975</xdr:rowOff>
    </xdr:from>
    <xdr:ext cx="3024482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𝑐𝑜𝑟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=2,44−(2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=2,14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6" name="Tekstfelt 5"/>
            <xdr:cNvSpPr txBox="1"/>
          </xdr:nvSpPr>
          <xdr:spPr>
            <a:xfrm>
              <a:off x="3400425" y="7038975"/>
              <a:ext cx="3024482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𝑊_(𝑒,𝑐𝑜𝑟)=2,44−(2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=2,14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43</xdr:row>
      <xdr:rowOff>0</xdr:rowOff>
    </xdr:from>
    <xdr:ext cx="3622017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felt 6"/>
            <xdr:cNvSpPr txBox="1"/>
          </xdr:nvSpPr>
          <xdr:spPr>
            <a:xfrm>
              <a:off x="3886200" y="7620000"/>
              <a:ext cx="3622017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=1,21∙2,14=2,59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7" name="Tekstfelt 6"/>
            <xdr:cNvSpPr txBox="1"/>
          </xdr:nvSpPr>
          <xdr:spPr>
            <a:xfrm>
              <a:off x="3886200" y="7620000"/>
              <a:ext cx="3622017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𝐹_(𝑐,𝑐𝑜𝑟)=𝐹_(𝑠,𝑐𝑜𝑟)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∙𝑊_(𝑒,𝑐𝑜𝑟)=1,21∙2,14=2,59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46</xdr:row>
      <xdr:rowOff>0</xdr:rowOff>
    </xdr:from>
    <xdr:ext cx="3133999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𝑑𝑜𝑜𝑟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=0,91−(2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=0,61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 xmlns="">
        <xdr:sp macro="" textlink="">
          <xdr:nvSpPr>
            <xdr:cNvPr id="10" name="Tekstfelt 9"/>
            <xdr:cNvSpPr txBox="1"/>
          </xdr:nvSpPr>
          <xdr:spPr>
            <a:xfrm>
              <a:off x="3886200" y="8191500"/>
              <a:ext cx="3133999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𝑊_(𝑒,𝑑𝑜𝑜𝑟)=0,91−(2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=0,61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49</xdr:row>
      <xdr:rowOff>0</xdr:rowOff>
    </xdr:from>
    <xdr:ext cx="5986319" cy="4769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𝑜𝑢𝑡</m:t>
                            </m:r>
                            <m:r>
                              <a:rPr lang="da-DK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1,21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∙2,14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0,61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=4,24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9" name="Tekstfelt 8"/>
            <xdr:cNvSpPr txBox="1"/>
          </xdr:nvSpPr>
          <xdr:spPr>
            <a:xfrm>
              <a:off x="3886200" y="8953500"/>
              <a:ext cx="5986319" cy="4769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𝐹_(𝑠,𝑑𝑜𝑜𝑟)=(𝐹_(𝑠(𝑖𝑛))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∙𝑊_(𝑒(𝑖𝑛)))/</a:t>
              </a:r>
              <a:r>
                <a:rPr lang="da-DK" sz="1400" b="0" i="0">
                  <a:latin typeface="Cambria Math" panose="02040503050406030204" pitchFamily="18" charset="0"/>
                </a:rPr>
                <a:t>𝑊_(𝑒(𝑜𝑢𝑡)) 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∙𝑊_(𝑒,𝑐𝑜𝑟)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)/𝑊_(𝑒,𝑑𝑜𝑜𝑟) </a:t>
              </a:r>
              <a:r>
                <a:rPr lang="da-DK" sz="1400" b="0" i="0">
                  <a:latin typeface="Cambria Math" panose="02040503050406030204" pitchFamily="18" charset="0"/>
                </a:rPr>
                <a:t>=(1,21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∙2,14)/</a:t>
              </a:r>
              <a:r>
                <a:rPr lang="da-DK" sz="1400" b="0" i="0">
                  <a:latin typeface="Cambria Math" panose="02040503050406030204" pitchFamily="18" charset="0"/>
                </a:rPr>
                <a:t>0,61=4,24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56</xdr:row>
      <xdr:rowOff>0</xdr:rowOff>
    </xdr:from>
    <xdr:ext cx="2536015" cy="369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=1,30 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1" name="Tekstfelt 10"/>
            <xdr:cNvSpPr txBox="1"/>
          </xdr:nvSpPr>
          <xdr:spPr>
            <a:xfrm>
              <a:off x="3886200" y="10287000"/>
              <a:ext cx="2536015" cy="369012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𝐹_(𝑠,𝑑𝑜𝑜𝑟)=1,30 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61</xdr:row>
      <xdr:rowOff>0</xdr:rowOff>
    </xdr:from>
    <xdr:ext cx="2989408" cy="236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=1,3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∙0,61=0,79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 xmlns="">
        <xdr:sp macro="" textlink="">
          <xdr:nvSpPr>
            <xdr:cNvPr id="12" name="Tekstfelt 11"/>
            <xdr:cNvSpPr txBox="1"/>
          </xdr:nvSpPr>
          <xdr:spPr>
            <a:xfrm>
              <a:off x="3886200" y="11049000"/>
              <a:ext cx="2989408" cy="2364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𝐹_(𝑐(𝑑𝑜𝑜𝑟))=1,3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∙0,61=0,79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64</xdr:row>
      <xdr:rowOff>0</xdr:rowOff>
    </xdr:from>
    <xdr:ext cx="5106078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</a:rPr>
                      <m:t>𝑄𝑢𝑒𝑢𝑒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𝑏𝑢𝑖𝑙𝑑𝑢𝑝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𝑑𝑜𝑜𝑟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=2,59 −0,79=1,80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3" name="Tekstfelt 12"/>
            <xdr:cNvSpPr txBox="1"/>
          </xdr:nvSpPr>
          <xdr:spPr>
            <a:xfrm>
              <a:off x="3886200" y="11620500"/>
              <a:ext cx="510607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𝑄𝑢𝑒𝑢𝑒 𝑏𝑢𝑖𝑙𝑑𝑢𝑝=𝐹_(𝑐,𝑐𝑜𝑟)−𝐹_(𝑐,𝑑𝑜𝑜𝑟)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=2,59 −0,79=1,80 𝑝𝑒𝑟𝑠𝑜𝑛𝑠/𝑠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67</xdr:row>
      <xdr:rowOff>0</xdr:rowOff>
    </xdr:from>
    <xdr:ext cx="3144835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𝑠𝑡𝑎𝑖𝑟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=1,12−(2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∙0,15</m:t>
                  </m:r>
                  <m:r>
                    <a:rPr lang="da-DK" sz="1400" b="0" i="1">
                      <a:latin typeface="Cambria Math" panose="02040503050406030204" pitchFamily="18" charset="0"/>
                    </a:rPr>
                    <m:t>)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=0,82 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</m:t>
                  </m:r>
                </m:oMath>
              </a14:m>
              <a:r>
                <a:rPr lang="da-DK" sz="1400"/>
                <a:t>(eff)</a:t>
              </a:r>
            </a:p>
          </xdr:txBody>
        </xdr:sp>
      </mc:Choice>
      <mc:Fallback>
        <xdr:sp macro="" textlink="">
          <xdr:nvSpPr>
            <xdr:cNvPr id="14" name="Tekstfelt 13"/>
            <xdr:cNvSpPr txBox="1"/>
          </xdr:nvSpPr>
          <xdr:spPr>
            <a:xfrm>
              <a:off x="3886200" y="12192000"/>
              <a:ext cx="3144835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𝑊_(𝑒,𝑠𝑡𝑎𝑖𝑟)=1,12−(2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∙0,15</a:t>
              </a:r>
              <a:r>
                <a:rPr lang="da-DK" sz="1400" b="0" i="0">
                  <a:latin typeface="Cambria Math" panose="02040503050406030204" pitchFamily="18" charset="0"/>
                </a:rPr>
                <a:t>)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=0,82 𝑚</a:t>
              </a:r>
              <a:r>
                <a:rPr lang="da-DK" sz="1400"/>
                <a:t>(eff)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71</xdr:row>
      <xdr:rowOff>0</xdr:rowOff>
    </xdr:from>
    <xdr:ext cx="4975721" cy="4575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𝑑𝑜𝑜𝑟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𝑠𝑡𝑎𝑖𝑟</m:t>
                            </m:r>
                          </m:sub>
                        </m:sSub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1,30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∙0,61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0,82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f>
                      <m:f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𝑝𝑒𝑟𝑠𝑜𝑛𝑠</m:t>
                        </m:r>
                      </m:num>
                      <m:den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𝑒𝑓𝑓</m:t>
                    </m:r>
                    <m:r>
                      <a:rPr lang="da-DK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6" name="Tekstfelt 15"/>
            <xdr:cNvSpPr txBox="1"/>
          </xdr:nvSpPr>
          <xdr:spPr>
            <a:xfrm>
              <a:off x="3886200" y="13144500"/>
              <a:ext cx="4975721" cy="45756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(𝐹_(𝑠,𝑑𝑜𝑜𝑟)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∙𝑊_(𝑒,𝑑𝑜𝑜𝑟)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)/𝑊_(𝑒,𝑠𝑡𝑎𝑖𝑟) =</a:t>
              </a:r>
              <a:r>
                <a:rPr lang="da-DK" sz="1400" b="0" i="0">
                  <a:latin typeface="Cambria Math" panose="02040503050406030204" pitchFamily="18" charset="0"/>
                </a:rPr>
                <a:t>(1,30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∙0,61)/</a:t>
              </a:r>
              <a:r>
                <a:rPr lang="da-DK" sz="1400" b="0" i="0">
                  <a:latin typeface="Cambria Math" panose="02040503050406030204" pitchFamily="18" charset="0"/>
                </a:rPr>
                <a:t>0,82=0,97 𝑝𝑒𝑟𝑠𝑜𝑛𝑠/𝑠/𝑚(𝑒𝑓𝑓)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78</xdr:row>
      <xdr:rowOff>0</xdr:rowOff>
    </xdr:from>
    <xdr:ext cx="6792629" cy="3227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da-DK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𝑠𝑡𝑎𝑖𝑟</m:t>
                            </m:r>
                          </m:sub>
                        </m:sSub>
                      </m:e>
                    </m:d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groupChr>
                      <m:groupChrPr>
                        <m:chr m:val="⇒"/>
                        <m:vertJc m:val="bot"/>
                        <m:ctrlPr>
                          <a:rPr lang="da-DK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groupChrPr>
                      <m:e/>
                    </m:groupCh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7" name="Tekstfelt 16"/>
            <xdr:cNvSpPr txBox="1"/>
          </xdr:nvSpPr>
          <xdr:spPr>
            <a:xfrm>
              <a:off x="3886200" y="14668500"/>
              <a:ext cx="6792629" cy="32278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𝐹_(𝑠,𝑠𝑡𝑎𝑖𝑟)=(1−𝑎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∙𝐷_𝑠𝑡𝑎𝑖𝑟 )∙𝑘_𝑠𝑡𝑎𝑖𝑟∙𝐷_𝑠𝑡𝑎𝑖𝑟 ⇒┴ 𝑎∙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𝑘_𝑠𝑡𝑎𝑖𝑟∙𝐷_𝑠𝑡𝑎𝑖𝑟^2−𝑘_𝑠𝑡𝑎𝑖𝑟∙𝐷_𝑠𝑡𝑎𝑖𝑟+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𝐹_(𝑠,𝑠𝑡𝑎𝑖𝑟)=0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82</xdr:row>
      <xdr:rowOff>0</xdr:rowOff>
    </xdr:from>
    <xdr:ext cx="3519746" cy="2302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0,266∙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1,08∙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8" name="Tekstfelt 17"/>
            <xdr:cNvSpPr txBox="1"/>
          </xdr:nvSpPr>
          <xdr:spPr>
            <a:xfrm>
              <a:off x="3886200" y="15430500"/>
              <a:ext cx="351974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0,266∙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1,08∙𝐷_𝑠𝑡𝑎𝑖𝑟^2−1,08∙𝐷_𝑠𝑡𝑎𝑖𝑟+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85</xdr:row>
      <xdr:rowOff>0</xdr:rowOff>
    </xdr:from>
    <xdr:ext cx="2954976" cy="2302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0,29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Sup>
                      <m:sSubSup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  <m:sup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−1,08∙</m:t>
                    </m:r>
                    <m:sSub>
                      <m:sSub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𝑠𝑡𝑎𝑖𝑟</m:t>
                        </m:r>
                      </m:sub>
                    </m:sSub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0,9</m:t>
                    </m:r>
                    <m:r>
                      <a:rPr kumimoji="0" lang="da-DK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7=0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19" name="Tekstfelt 18"/>
            <xdr:cNvSpPr txBox="1"/>
          </xdr:nvSpPr>
          <xdr:spPr>
            <a:xfrm>
              <a:off x="3886200" y="16002000"/>
              <a:ext cx="2954976" cy="23025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∙𝐷_𝑠𝑡𝑎𝑖𝑟^2−1,08∙𝐷_𝑠𝑡𝑎𝑖𝑟+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0,97=0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3271234</xdr:colOff>
      <xdr:row>87</xdr:row>
      <xdr:rowOff>134937</xdr:rowOff>
    </xdr:from>
    <xdr:ext cx="4550733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da-DK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da-DK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da-DK" sz="14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da-DK" sz="14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a-DK" sz="14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8" name="Tekstfelt 7"/>
            <xdr:cNvSpPr txBox="1"/>
          </xdr:nvSpPr>
          <xdr:spPr>
            <a:xfrm>
              <a:off x="3880834" y="16517937"/>
              <a:ext cx="4550733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=(−𝑏±√(𝑏^2−4𝑎𝑐))/2𝑎</a:t>
              </a:r>
              <a:r>
                <a:rPr lang="da-DK" sz="1400" b="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(1,08±√(〖1,08〗^2−4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92</xdr:row>
      <xdr:rowOff>0</xdr:rowOff>
    </xdr:from>
    <xdr:ext cx="4625497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∙0,97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=2,29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0" name="Tekstfelt 19"/>
            <xdr:cNvSpPr txBox="1"/>
          </xdr:nvSpPr>
          <xdr:spPr>
            <a:xfrm>
              <a:off x="3886200" y="1733550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(1,08+√(〖1,08〗^2−4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∙0,97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)=2,29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1</xdr:col>
      <xdr:colOff>3257550</xdr:colOff>
      <xdr:row>96</xdr:row>
      <xdr:rowOff>95250</xdr:rowOff>
    </xdr:from>
    <xdr:ext cx="4625497" cy="4975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1,08−</m:t>
                        </m:r>
                        <m:rad>
                          <m:radPr>
                            <m:degHide m:val="on"/>
                            <m:ctrlP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1,08</m:t>
                                </m:r>
                              </m:e>
                              <m:sup>
                                <m:r>
                                  <a:rPr kumimoji="0" lang="da-DK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0,29</m:t>
                            </m:r>
                            <m:r>
                              <a:rPr kumimoji="0" lang="da-DK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∙0,98</m:t>
                            </m:r>
                          </m:e>
                        </m:rad>
                      </m:num>
                      <m:den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kumimoji="0" lang="da-DK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∙0,29</m:t>
                        </m:r>
                      </m:den>
                    </m:f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=1,47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𝑝𝑒𝑟𝑠𝑜𝑛𝑠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kumimoji="0" lang="da-DK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1" name="Tekstfelt 20"/>
            <xdr:cNvSpPr txBox="1"/>
          </xdr:nvSpPr>
          <xdr:spPr>
            <a:xfrm>
              <a:off x="3867150" y="18192750"/>
              <a:ext cx="4625497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a-DK" sz="1400" b="0" i="0">
                  <a:latin typeface="Cambria Math" panose="02040503050406030204" pitchFamily="18" charset="0"/>
                </a:rPr>
                <a:t>𝐷_𝑠𝑡𝑎𝑖𝑟</a:t>
              </a:r>
              <a:r>
                <a:rPr lang="da-DK" sz="1400" i="0">
                  <a:latin typeface="Cambria Math" panose="02040503050406030204" pitchFamily="18" charset="0"/>
                </a:rPr>
                <a:t>=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(1,08−√(〖1,08〗^2−4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∙0,98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))/(2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∙0,29</a:t>
              </a:r>
              <a:r>
                <a:rPr kumimoji="0" lang="da-DK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)=1,47 𝑝𝑒𝑟𝑠𝑜𝑛𝑠/𝑚²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101</xdr:row>
      <xdr:rowOff>0</xdr:rowOff>
    </xdr:from>
    <xdr:ext cx="3542188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1,08−0,266∙1,08∙1,47=0,66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2" name="Tekstfelt 21"/>
            <xdr:cNvSpPr txBox="1"/>
          </xdr:nvSpPr>
          <xdr:spPr>
            <a:xfrm>
              <a:off x="3886200" y="19050000"/>
              <a:ext cx="3542188" cy="21916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𝑆_𝑠𝑡𝑎𝑖𝑟=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1,08−0,266∙1,08∙1,47=0,66 𝑚/𝑠</a:t>
              </a:r>
              <a:endParaRPr lang="da-DK" sz="1400"/>
            </a:p>
          </xdr:txBody>
        </xdr:sp>
      </mc:Fallback>
    </mc:AlternateContent>
    <xdr:clientData/>
  </xdr:oneCellAnchor>
  <xdr:oneCellAnchor>
    <xdr:from>
      <xdr:col>2</xdr:col>
      <xdr:colOff>0</xdr:colOff>
      <xdr:row>105</xdr:row>
      <xdr:rowOff>0</xdr:rowOff>
    </xdr:from>
    <xdr:ext cx="2229072" cy="233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da-DK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𝑜𝑛𝑒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a-DK" sz="1400" b="0" i="1">
                          <a:latin typeface="Cambria Math" panose="02040503050406030204" pitchFamily="18" charset="0"/>
                        </a:rPr>
                        <m:t>𝑓𝑙𝑜𝑜𝑟</m:t>
                      </m:r>
                    </m:sub>
                  </m:sSub>
                  <m:r>
                    <a:rPr lang="da-DK" sz="1400" b="0" i="1">
                      <a:latin typeface="Cambria Math" panose="02040503050406030204" pitchFamily="18" charset="0"/>
                    </a:rPr>
                    <m:t>=11,6/0,66</m:t>
                  </m:r>
                  <m:r>
                    <a:rPr lang="da-DK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=18 </m:t>
                  </m:r>
                </m:oMath>
              </a14:m>
              <a:r>
                <a:rPr lang="da-DK" sz="1400"/>
                <a:t>s</a:t>
              </a:r>
            </a:p>
          </xdr:txBody>
        </xdr:sp>
      </mc:Choice>
      <mc:Fallback>
        <xdr:sp macro="" textlink="">
          <xdr:nvSpPr>
            <xdr:cNvPr id="23" name="Tekstfelt 22"/>
            <xdr:cNvSpPr txBox="1"/>
          </xdr:nvSpPr>
          <xdr:spPr>
            <a:xfrm>
              <a:off x="3886200" y="20002500"/>
              <a:ext cx="2229072" cy="23301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𝑡_(𝑜𝑛𝑒 𝑓𝑙𝑜𝑜𝑟)=11,6/0,66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=18 </a:t>
              </a:r>
              <a:r>
                <a:rPr lang="da-DK" sz="1400"/>
                <a:t>s</a:t>
              </a:r>
            </a:p>
          </xdr:txBody>
        </xdr:sp>
      </mc:Fallback>
    </mc:AlternateContent>
    <xdr:clientData/>
  </xdr:oneCellAnchor>
  <xdr:oneCellAnchor>
    <xdr:from>
      <xdr:col>2</xdr:col>
      <xdr:colOff>0</xdr:colOff>
      <xdr:row>109</xdr:row>
      <xdr:rowOff>0</xdr:rowOff>
    </xdr:from>
    <xdr:ext cx="2881558" cy="2251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a-DK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da-DK" sz="1400" b="0" i="1">
                            <a:latin typeface="Cambria Math" panose="02040503050406030204" pitchFamily="18" charset="0"/>
                          </a:rPr>
                          <m:t>𝑠𝑡𝑎𝑖𝑟</m:t>
                        </m:r>
                      </m:sub>
                    </m:sSub>
                    <m:r>
                      <a:rPr lang="da-DK" sz="1400" b="0" i="1">
                        <a:latin typeface="Cambria Math" panose="02040503050406030204" pitchFamily="18" charset="0"/>
                      </a:rPr>
                      <m:t>=0,97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∙0,82=48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𝑝𝑒𝑟𝑠𝑜𝑛𝑠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da-DK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da-DK" sz="1400"/>
            </a:p>
          </xdr:txBody>
        </xdr:sp>
      </mc:Choice>
      <mc:Fallback>
        <xdr:sp macro="" textlink="">
          <xdr:nvSpPr>
            <xdr:cNvPr id="24" name="Tekstfelt 23"/>
            <xdr:cNvSpPr txBox="1"/>
          </xdr:nvSpPr>
          <xdr:spPr>
            <a:xfrm>
              <a:off x="3886200" y="20764500"/>
              <a:ext cx="2881558" cy="22519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a-DK" sz="1400" b="0" i="0">
                  <a:latin typeface="Cambria Math" panose="02040503050406030204" pitchFamily="18" charset="0"/>
                </a:rPr>
                <a:t>𝐹_(𝑐,𝑠𝑡𝑎𝑖𝑟)=0,97</a:t>
              </a:r>
              <a:r>
                <a:rPr lang="da-DK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∙0,82=48 𝑝𝑒𝑟𝑠𝑜𝑛𝑠/𝑠</a:t>
              </a:r>
              <a:endParaRPr lang="da-DK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topLeftCell="A84" workbookViewId="0">
      <selection activeCell="M118" sqref="M118"/>
    </sheetView>
  </sheetViews>
  <sheetFormatPr defaultRowHeight="15" x14ac:dyDescent="0.25"/>
  <cols>
    <col min="2" max="2" width="49.140625" customWidth="1"/>
    <col min="15" max="15" width="14.42578125" bestFit="1" customWidth="1"/>
  </cols>
  <sheetData>
    <row r="1" spans="2:4" x14ac:dyDescent="0.25">
      <c r="B1" s="2" t="s">
        <v>16</v>
      </c>
    </row>
    <row r="3" spans="2:4" x14ac:dyDescent="0.25">
      <c r="B3" t="s">
        <v>0</v>
      </c>
      <c r="C3">
        <v>9</v>
      </c>
    </row>
    <row r="4" spans="2:4" x14ac:dyDescent="0.25">
      <c r="B4" t="s">
        <v>15</v>
      </c>
      <c r="C4">
        <v>91.4</v>
      </c>
      <c r="D4" t="s">
        <v>2</v>
      </c>
    </row>
    <row r="5" spans="2:4" x14ac:dyDescent="0.25">
      <c r="B5" t="s">
        <v>14</v>
      </c>
      <c r="C5">
        <v>24.4</v>
      </c>
      <c r="D5" t="s">
        <v>2</v>
      </c>
    </row>
    <row r="6" spans="2:4" x14ac:dyDescent="0.25">
      <c r="B6" t="s">
        <v>1</v>
      </c>
      <c r="C6">
        <v>3.7</v>
      </c>
      <c r="D6" t="s">
        <v>2</v>
      </c>
    </row>
    <row r="7" spans="2:4" x14ac:dyDescent="0.25">
      <c r="B7" t="s">
        <v>3</v>
      </c>
      <c r="C7">
        <v>2</v>
      </c>
    </row>
    <row r="8" spans="2:4" x14ac:dyDescent="0.25">
      <c r="B8" t="s">
        <v>4</v>
      </c>
      <c r="C8">
        <v>1.1200000000000001</v>
      </c>
      <c r="D8" t="s">
        <v>2</v>
      </c>
    </row>
    <row r="9" spans="2:4" x14ac:dyDescent="0.25">
      <c r="B9" t="s">
        <v>66</v>
      </c>
      <c r="C9">
        <v>11.6</v>
      </c>
      <c r="D9" t="s">
        <v>2</v>
      </c>
    </row>
    <row r="10" spans="2:4" x14ac:dyDescent="0.25">
      <c r="B10" t="s">
        <v>5</v>
      </c>
      <c r="C10" s="1" t="s">
        <v>6</v>
      </c>
    </row>
    <row r="11" spans="2:4" x14ac:dyDescent="0.25">
      <c r="B11" t="s">
        <v>28</v>
      </c>
      <c r="C11">
        <v>1.4</v>
      </c>
    </row>
    <row r="12" spans="2:4" x14ac:dyDescent="0.25">
      <c r="B12" t="s">
        <v>62</v>
      </c>
      <c r="C12">
        <v>1.08</v>
      </c>
    </row>
    <row r="13" spans="2:4" x14ac:dyDescent="0.25">
      <c r="B13" t="s">
        <v>7</v>
      </c>
      <c r="C13">
        <v>0.26600000000000001</v>
      </c>
    </row>
    <row r="14" spans="2:4" x14ac:dyDescent="0.25">
      <c r="B14" t="s">
        <v>8</v>
      </c>
    </row>
    <row r="15" spans="2:4" x14ac:dyDescent="0.25">
      <c r="B15" t="s">
        <v>10</v>
      </c>
      <c r="C15">
        <v>0.91</v>
      </c>
      <c r="D15" t="s">
        <v>2</v>
      </c>
    </row>
    <row r="16" spans="2:4" x14ac:dyDescent="0.25">
      <c r="B16" t="s">
        <v>9</v>
      </c>
    </row>
    <row r="17" spans="1:17" x14ac:dyDescent="0.25">
      <c r="B17" t="s">
        <v>11</v>
      </c>
      <c r="C17">
        <v>2.44</v>
      </c>
      <c r="D17" t="s">
        <v>2</v>
      </c>
    </row>
    <row r="18" spans="1:17" x14ac:dyDescent="0.25">
      <c r="B18" t="s">
        <v>12</v>
      </c>
      <c r="C18">
        <v>300</v>
      </c>
      <c r="D18" t="s">
        <v>13</v>
      </c>
    </row>
    <row r="19" spans="1:17" x14ac:dyDescent="0.25">
      <c r="B19" t="s">
        <v>37</v>
      </c>
      <c r="C19">
        <v>0.15</v>
      </c>
      <c r="D19" t="s">
        <v>2</v>
      </c>
    </row>
    <row r="20" spans="1:17" x14ac:dyDescent="0.25">
      <c r="B20" t="s">
        <v>43</v>
      </c>
      <c r="C20">
        <v>0.15</v>
      </c>
      <c r="D20" t="s">
        <v>2</v>
      </c>
    </row>
    <row r="21" spans="1:17" x14ac:dyDescent="0.25">
      <c r="B21" t="s">
        <v>56</v>
      </c>
      <c r="C21">
        <v>0.15</v>
      </c>
      <c r="D21" t="s">
        <v>2</v>
      </c>
    </row>
    <row r="23" spans="1:17" x14ac:dyDescent="0.25">
      <c r="A23">
        <v>1</v>
      </c>
      <c r="B23" s="2" t="s">
        <v>17</v>
      </c>
      <c r="C23" t="s">
        <v>18</v>
      </c>
    </row>
    <row r="25" spans="1:17" x14ac:dyDescent="0.25">
      <c r="A25">
        <v>2</v>
      </c>
      <c r="B25" s="2" t="s">
        <v>24</v>
      </c>
      <c r="C25" t="s">
        <v>25</v>
      </c>
    </row>
    <row r="26" spans="1:17" x14ac:dyDescent="0.25">
      <c r="B26" t="s">
        <v>22</v>
      </c>
    </row>
    <row r="27" spans="1:17" x14ac:dyDescent="0.25">
      <c r="B27" t="s">
        <v>19</v>
      </c>
      <c r="C27" t="s">
        <v>26</v>
      </c>
    </row>
    <row r="28" spans="1:17" x14ac:dyDescent="0.25">
      <c r="B28" t="s">
        <v>20</v>
      </c>
    </row>
    <row r="29" spans="1:17" x14ac:dyDescent="0.25">
      <c r="B29" t="s">
        <v>21</v>
      </c>
    </row>
    <row r="30" spans="1:17" x14ac:dyDescent="0.25">
      <c r="B30" t="s">
        <v>23</v>
      </c>
      <c r="O30" t="s">
        <v>27</v>
      </c>
      <c r="P30">
        <f>(C18/2)/(C4/2*C17)</f>
        <v>1.3451949635900562</v>
      </c>
      <c r="Q30" t="s">
        <v>31</v>
      </c>
    </row>
    <row r="33" spans="1:20" x14ac:dyDescent="0.25">
      <c r="O33" t="s">
        <v>29</v>
      </c>
      <c r="P33">
        <f>C11-C13*C11*P30</f>
        <v>0.89904939555906294</v>
      </c>
      <c r="Q33" t="s">
        <v>30</v>
      </c>
    </row>
    <row r="36" spans="1:20" x14ac:dyDescent="0.25">
      <c r="O36" t="s">
        <v>52</v>
      </c>
      <c r="P36">
        <f>(1-0.266*P30)*C11*P30</f>
        <v>1.2093967189247357</v>
      </c>
      <c r="Q36" t="s">
        <v>32</v>
      </c>
    </row>
    <row r="38" spans="1:20" x14ac:dyDescent="0.25">
      <c r="C38" t="s">
        <v>33</v>
      </c>
      <c r="D38" t="s">
        <v>61</v>
      </c>
      <c r="F38" t="s">
        <v>36</v>
      </c>
      <c r="H38" t="s">
        <v>34</v>
      </c>
    </row>
    <row r="41" spans="1:20" x14ac:dyDescent="0.25">
      <c r="O41" t="s">
        <v>35</v>
      </c>
      <c r="P41">
        <f>C17-(2*C19)</f>
        <v>2.14</v>
      </c>
      <c r="Q41" t="s">
        <v>45</v>
      </c>
    </row>
    <row r="43" spans="1:20" x14ac:dyDescent="0.25">
      <c r="C43" t="s">
        <v>40</v>
      </c>
      <c r="O43" t="s">
        <v>41</v>
      </c>
    </row>
    <row r="44" spans="1:20" x14ac:dyDescent="0.25">
      <c r="O44" t="s">
        <v>49</v>
      </c>
      <c r="P44">
        <f>P36*P41</f>
        <v>2.5881089784989344</v>
      </c>
      <c r="Q44" t="s">
        <v>38</v>
      </c>
      <c r="S44">
        <f>P44*60</f>
        <v>155.28653870993605</v>
      </c>
      <c r="T44" t="s">
        <v>39</v>
      </c>
    </row>
    <row r="47" spans="1:20" x14ac:dyDescent="0.25">
      <c r="A47">
        <v>3</v>
      </c>
      <c r="B47" s="2" t="s">
        <v>42</v>
      </c>
      <c r="O47" t="s">
        <v>44</v>
      </c>
      <c r="P47">
        <f>C15-(2*C20)</f>
        <v>0.6100000000000001</v>
      </c>
      <c r="Q47" t="s">
        <v>45</v>
      </c>
    </row>
    <row r="48" spans="1:20" x14ac:dyDescent="0.25">
      <c r="B48" s="3"/>
    </row>
    <row r="50" spans="3:20" x14ac:dyDescent="0.25">
      <c r="O50" t="s">
        <v>50</v>
      </c>
    </row>
    <row r="51" spans="3:20" x14ac:dyDescent="0.25">
      <c r="O51" t="s">
        <v>46</v>
      </c>
      <c r="P51">
        <f>(P36*P41)/P47</f>
        <v>4.2428016040966128</v>
      </c>
      <c r="Q51" t="s">
        <v>32</v>
      </c>
    </row>
    <row r="54" spans="3:20" x14ac:dyDescent="0.25">
      <c r="C54" t="s">
        <v>33</v>
      </c>
      <c r="D54" t="s">
        <v>60</v>
      </c>
      <c r="F54" t="s">
        <v>47</v>
      </c>
      <c r="H54" t="s">
        <v>48</v>
      </c>
    </row>
    <row r="56" spans="3:20" x14ac:dyDescent="0.25">
      <c r="O56" t="s">
        <v>51</v>
      </c>
    </row>
    <row r="57" spans="3:20" x14ac:dyDescent="0.25">
      <c r="O57" t="s">
        <v>46</v>
      </c>
      <c r="P57">
        <v>1.3</v>
      </c>
      <c r="Q57" t="s">
        <v>32</v>
      </c>
    </row>
    <row r="62" spans="3:20" x14ac:dyDescent="0.25">
      <c r="O62" t="s">
        <v>69</v>
      </c>
      <c r="P62">
        <f>P57*P47</f>
        <v>0.79300000000000015</v>
      </c>
      <c r="Q62" t="s">
        <v>38</v>
      </c>
      <c r="S62">
        <f>P62*60</f>
        <v>47.580000000000013</v>
      </c>
      <c r="T62" t="s">
        <v>39</v>
      </c>
    </row>
    <row r="65" spans="1:20" x14ac:dyDescent="0.25">
      <c r="O65" t="s">
        <v>53</v>
      </c>
      <c r="P65">
        <f>P44-P62</f>
        <v>1.7951089784989342</v>
      </c>
      <c r="Q65" t="s">
        <v>38</v>
      </c>
      <c r="S65">
        <f>P65*60</f>
        <v>107.70653870993605</v>
      </c>
      <c r="T65" t="s">
        <v>39</v>
      </c>
    </row>
    <row r="68" spans="1:20" x14ac:dyDescent="0.25">
      <c r="A68">
        <v>4</v>
      </c>
      <c r="B68" s="2" t="s">
        <v>54</v>
      </c>
      <c r="O68" t="s">
        <v>55</v>
      </c>
      <c r="P68">
        <f>C8-(2*C21)</f>
        <v>0.82000000000000006</v>
      </c>
      <c r="Q68" t="s">
        <v>2</v>
      </c>
    </row>
    <row r="72" spans="1:20" x14ac:dyDescent="0.25">
      <c r="O72" t="s">
        <v>57</v>
      </c>
      <c r="P72">
        <f>P57*P47/P68</f>
        <v>0.9670731707317074</v>
      </c>
      <c r="Q72" t="s">
        <v>32</v>
      </c>
    </row>
    <row r="76" spans="1:20" x14ac:dyDescent="0.25">
      <c r="C76" t="s">
        <v>33</v>
      </c>
      <c r="D76" t="s">
        <v>58</v>
      </c>
      <c r="F76" t="s">
        <v>59</v>
      </c>
      <c r="H76" t="s">
        <v>34</v>
      </c>
    </row>
    <row r="93" spans="15:17" x14ac:dyDescent="0.25">
      <c r="O93" t="s">
        <v>50</v>
      </c>
    </row>
    <row r="94" spans="15:17" x14ac:dyDescent="0.25">
      <c r="O94" t="s">
        <v>63</v>
      </c>
      <c r="P94">
        <f>(C12+(C12^2-4*C12*C13*P72)^0.5)/(2*C12*C13)</f>
        <v>2.2883072970377496</v>
      </c>
      <c r="Q94" t="s">
        <v>31</v>
      </c>
    </row>
    <row r="97" spans="15:20" x14ac:dyDescent="0.25">
      <c r="O97" t="s">
        <v>51</v>
      </c>
    </row>
    <row r="98" spans="15:20" x14ac:dyDescent="0.25">
      <c r="O98" t="s">
        <v>64</v>
      </c>
      <c r="P98">
        <f>(C12-(C12^2-4*C12*C13*P72)^0.5)/(2*C12*C13)</f>
        <v>1.4710911992028517</v>
      </c>
      <c r="Q98" t="s">
        <v>31</v>
      </c>
    </row>
    <row r="102" spans="15:20" x14ac:dyDescent="0.25">
      <c r="O102" t="s">
        <v>65</v>
      </c>
      <c r="P102">
        <f>C12-C13*C12*P98</f>
        <v>0.65738492029300477</v>
      </c>
      <c r="Q102" t="s">
        <v>30</v>
      </c>
    </row>
    <row r="106" spans="15:20" x14ac:dyDescent="0.25">
      <c r="O106" t="s">
        <v>71</v>
      </c>
      <c r="P106">
        <f>C9/P102</f>
        <v>17.645674006075062</v>
      </c>
      <c r="Q106" t="s">
        <v>67</v>
      </c>
      <c r="S106">
        <f>P106/60</f>
        <v>0.29409456676791768</v>
      </c>
      <c r="T106" t="s">
        <v>70</v>
      </c>
    </row>
    <row r="110" spans="15:20" x14ac:dyDescent="0.25">
      <c r="O110" t="s">
        <v>68</v>
      </c>
      <c r="P110">
        <f>P72*P68</f>
        <v>0.79300000000000015</v>
      </c>
      <c r="Q110" t="s">
        <v>38</v>
      </c>
      <c r="S110">
        <f>P110*60</f>
        <v>47.580000000000013</v>
      </c>
      <c r="T110" t="s"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2017-01-15T16:40:59Z</dcterms:created>
  <dcterms:modified xsi:type="dcterms:W3CDTF">2017-01-16T09:24:28Z</dcterms:modified>
</cp:coreProperties>
</file>