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m_red\Documents\ControlTest\RFSoC_RamanTest\2023\2023_11\2023_11_28\"/>
    </mc:Choice>
  </mc:AlternateContent>
  <xr:revisionPtr revIDLastSave="0" documentId="13_ncr:1_{24DBB4F8-F18C-4057-8C84-F1DBA645756E}" xr6:coauthVersionLast="47" xr6:coauthVersionMax="47" xr10:uidLastSave="{00000000-0000-0000-0000-000000000000}"/>
  <bookViews>
    <workbookView xWindow="-120" yWindow="-120" windowWidth="16440" windowHeight="28440" firstSheet="1" activeTab="2" xr2:uid="{7765D944-C224-4C47-ABF5-9D25355D4190}"/>
  </bookViews>
  <sheets>
    <sheet name="Rabi_freq_no_cal" sheetId="1" r:id="rId1"/>
    <sheet name="Power calibration" sheetId="2" r:id="rId2"/>
    <sheet name="Individual Co-prop" sheetId="6" r:id="rId3"/>
    <sheet name="Linear polarization" sheetId="3" r:id="rId4"/>
    <sheet name="Circular polariza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I3" i="6" s="1"/>
  <c r="J3" i="6" s="1"/>
  <c r="K3" i="6"/>
  <c r="L3" i="6" s="1"/>
  <c r="H6" i="6"/>
  <c r="I6" i="6" s="1"/>
  <c r="J6" i="6" s="1"/>
  <c r="K6" i="6"/>
  <c r="L6" i="6" s="1"/>
  <c r="H7" i="6"/>
  <c r="I7" i="6" s="1"/>
  <c r="J7" i="6" s="1"/>
  <c r="K7" i="6"/>
  <c r="L7" i="6" s="1"/>
  <c r="E5" i="6"/>
  <c r="F5" i="6"/>
  <c r="G5" i="6"/>
  <c r="K5" i="6" s="1"/>
  <c r="L5" i="6" s="1"/>
  <c r="H5" i="6"/>
  <c r="I5" i="6" s="1"/>
  <c r="J5" i="6" s="1"/>
  <c r="E4" i="6"/>
  <c r="K4" i="6" s="1"/>
  <c r="G8" i="6"/>
  <c r="F8" i="6"/>
  <c r="E8" i="6"/>
  <c r="G7" i="6"/>
  <c r="F7" i="6"/>
  <c r="E7" i="6"/>
  <c r="G6" i="6"/>
  <c r="F6" i="6"/>
  <c r="E6" i="6"/>
  <c r="G4" i="6"/>
  <c r="F4" i="6"/>
  <c r="H4" i="6" s="1"/>
  <c r="I4" i="6" s="1"/>
  <c r="J4" i="6" s="1"/>
  <c r="G3" i="6"/>
  <c r="F3" i="6"/>
  <c r="E3" i="6"/>
  <c r="H26" i="2"/>
  <c r="H25" i="2"/>
  <c r="L12" i="4"/>
  <c r="L11" i="4"/>
  <c r="L4" i="4"/>
  <c r="L5" i="4"/>
  <c r="L7" i="4"/>
  <c r="L8" i="4"/>
  <c r="L9" i="4"/>
  <c r="L3" i="4"/>
  <c r="K4" i="4"/>
  <c r="K5" i="4"/>
  <c r="K7" i="4"/>
  <c r="K8" i="4"/>
  <c r="K9" i="4"/>
  <c r="K3" i="4"/>
  <c r="F3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H5" i="4" s="1"/>
  <c r="I5" i="4" s="1"/>
  <c r="J5" i="4" s="1"/>
  <c r="G4" i="4"/>
  <c r="F4" i="4"/>
  <c r="E4" i="4"/>
  <c r="H4" i="4" s="1"/>
  <c r="I4" i="4" s="1"/>
  <c r="J4" i="4" s="1"/>
  <c r="G3" i="4"/>
  <c r="E3" i="4"/>
  <c r="C6" i="3"/>
  <c r="D6" i="3" s="1"/>
  <c r="D8" i="3"/>
  <c r="D2" i="3"/>
  <c r="D3" i="3"/>
  <c r="D4" i="3"/>
  <c r="D5" i="3"/>
  <c r="D7" i="3"/>
  <c r="F20" i="2"/>
  <c r="F14" i="2"/>
  <c r="F3" i="2"/>
  <c r="F4" i="2"/>
  <c r="F5" i="2"/>
  <c r="F6" i="2"/>
  <c r="F7" i="2"/>
  <c r="F8" i="2"/>
  <c r="F2" i="2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F3" i="1"/>
  <c r="G3" i="1"/>
  <c r="E3" i="1"/>
  <c r="K8" i="6" l="1"/>
  <c r="L8" i="6" s="1"/>
  <c r="L4" i="6"/>
  <c r="H8" i="6"/>
  <c r="I8" i="6" s="1"/>
  <c r="J8" i="6" s="1"/>
  <c r="H6" i="4"/>
  <c r="H3" i="4"/>
  <c r="I3" i="4" s="1"/>
  <c r="J3" i="4" s="1"/>
  <c r="H9" i="4"/>
  <c r="I9" i="4" s="1"/>
  <c r="J9" i="4" s="1"/>
  <c r="H7" i="4"/>
  <c r="I7" i="4" s="1"/>
  <c r="J7" i="4" s="1"/>
  <c r="J11" i="4" s="1"/>
  <c r="H8" i="4"/>
  <c r="I8" i="4" s="1"/>
  <c r="J8" i="4" s="1"/>
  <c r="J12" i="4" l="1"/>
</calcChain>
</file>

<file path=xl/sharedStrings.xml><?xml version="1.0" encoding="utf-8"?>
<sst xmlns="http://schemas.openxmlformats.org/spreadsheetml/2006/main" count="99" uniqueCount="47">
  <si>
    <t>QWP</t>
  </si>
  <si>
    <t>00-&gt;|1,-1&gt;</t>
  </si>
  <si>
    <t>00-&gt;|1,+1&gt;</t>
  </si>
  <si>
    <t>~ 70000</t>
  </si>
  <si>
    <t>&gt;&gt; 50000</t>
  </si>
  <si>
    <t>00-&gt;|1,0&gt;</t>
  </si>
  <si>
    <t>|0,0&gt;-&gt;|1,+1&gt;</t>
  </si>
  <si>
    <t>|0,0&gt;-&gt;|1,-1&gt;</t>
  </si>
  <si>
    <t>|0,0&gt;-&gt;|1,0&gt;</t>
  </si>
  <si>
    <t>Pi time (us)</t>
  </si>
  <si>
    <t>Rabi frequency (2pi*kHz)</t>
  </si>
  <si>
    <t>DDS00</t>
  </si>
  <si>
    <t>DDS01</t>
  </si>
  <si>
    <t>Tone 1 only (mW)</t>
  </si>
  <si>
    <t>Tone 2 only (mW)</t>
  </si>
  <si>
    <t>Both tone (mW)</t>
  </si>
  <si>
    <t>Two tone/(tone 1+tone 2)</t>
  </si>
  <si>
    <t>|1,+1&gt; Zeeman</t>
  </si>
  <si>
    <t>Frequency</t>
  </si>
  <si>
    <t>|1,-1&gt; Zeeman</t>
  </si>
  <si>
    <t>Ramsey period</t>
  </si>
  <si>
    <t>frequency</t>
  </si>
  <si>
    <t>filename</t>
  </si>
  <si>
    <t>ramsey_micrwave_rfsoc_001</t>
  </si>
  <si>
    <t>ramsey_micrwave_rfsoc_005</t>
  </si>
  <si>
    <t>ramsey_micrwave_rfsoc_004</t>
  </si>
  <si>
    <t>ramsey_micrwave_rfsoc_003</t>
  </si>
  <si>
    <t>ramsey_micrwave_rfsoc_002</t>
  </si>
  <si>
    <t>ramsey_micrwave_rfsoc_006</t>
  </si>
  <si>
    <t>ramsey_micrwave_rfsoc_007</t>
  </si>
  <si>
    <t>Transition</t>
  </si>
  <si>
    <t>Frequency (MHz)</t>
  </si>
  <si>
    <t>Ratio: |1,0&gt;/(|1,-1&gt; * sqrt(2))</t>
  </si>
  <si>
    <t>Theta (radians)</t>
  </si>
  <si>
    <t>Ratio: |1,0&gt;/(|1,+1&gt; * sqrt(2))</t>
  </si>
  <si>
    <t>Theta (degrees)</t>
  </si>
  <si>
    <t>Individual 1</t>
  </si>
  <si>
    <t>DDS10</t>
  </si>
  <si>
    <t>DDS11</t>
  </si>
  <si>
    <t>Tone 1 only (uW)</t>
  </si>
  <si>
    <t>Tone 2 only (uW)</t>
  </si>
  <si>
    <t>transition</t>
  </si>
  <si>
    <t>|1,0&gt;</t>
  </si>
  <si>
    <t>|1,-1&gt;</t>
  </si>
  <si>
    <t>|1,+1&gt;</t>
  </si>
  <si>
    <t>DDS 11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</si>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</sst>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Rabi_freq_no_cal!$E$2</c:f>
              <c:strCache>
                <c:ptCount val="1"/>
                <c:pt idx="0">
                  <c:v>|0,0&gt;-&gt;|1,0&gt;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Rabi_freq_no_cal!$A$3:$A$9</c:f>
              <c:numCache>
                <c:formatCode>General</c:formatCode>
                <c:ptCount val="7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116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</c:numCache>
            </c:numRef>
          </c:xVal>
          <c:yVal>
            <c:numRef>
              <c:f>Rabi_freq_no_cal!$E$3:$E$9</c:f>
              <c:numCache>
                <c:formatCode>General</c:formatCode>
                <c:ptCount val="7"/>
                <c:pt idx="0">
                  <c:v>3.8831935383659526</c:v>
                </c:pt>
                <c:pt idx="1">
                  <c:v>2.7609055770292659</c:v>
                </c:pt>
                <c:pt idx="2">
                  <c:v>1.1644968209236788</c:v>
                </c:pt>
                <c:pt idx="3">
                  <c:v>0</c:v>
                </c:pt>
                <c:pt idx="4">
                  <c:v>0.72302397547502684</c:v>
                </c:pt>
                <c:pt idx="5">
                  <c:v>2.4417639302632219</c:v>
                </c:pt>
                <c:pt idx="6">
                  <c:v>3.6592505854800939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B-433E-98DB-8AD1913875D9}"/>
            </c:ext>
          </c:extLst>
        </c:ser>
        <c:ser>
          <c:idx val="1"/>
          <c:order val="1"/>
          <c:tx>
            <c:strRef>
              <c:f>Rabi_freq_no_cal!$F$2</c:f>
              <c:strCache>
                <c:ptCount val="1"/>
                <c:pt idx="0">
                  <c:v>|0,0&gt;-&gt;|1,-1&gt;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Rabi_freq_no_cal!$A$3:$A$9</c:f>
              <c:numCache>
                <c:formatCode>General</c:formatCode>
                <c:ptCount val="7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116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</c:numCache>
            </c:numRef>
          </c:xVal>
          <c:yVal>
            <c:numRef>
              <c:f>Rabi_freq_no_cal!$F$3:$F$9</c:f>
              <c:numCache>
                <c:formatCode>General</c:formatCode>
                <c:ptCount val="7"/>
                <c:pt idx="0">
                  <c:v>17.787264318747777</c:v>
                </c:pt>
                <c:pt idx="1">
                  <c:v>12.873326467559217</c:v>
                </c:pt>
                <c:pt idx="2">
                  <c:v>5.283178360101437</c:v>
                </c:pt>
                <c:pt idx="3">
                  <c:v>0</c:v>
                </c:pt>
                <c:pt idx="4">
                  <c:v>3.2199896960329726</c:v>
                </c:pt>
                <c:pt idx="5">
                  <c:v>11.289230074508918</c:v>
                </c:pt>
                <c:pt idx="6">
                  <c:v>15.351550506601166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B-433E-98DB-8AD1913875D9}"/>
            </c:ext>
          </c:extLst>
        </c:ser>
        <c:ser>
          <c:idx val="2"/>
          <c:order val="2"/>
          <c:tx>
            <c:strRef>
              <c:f>Rabi_freq_no_cal!$G$2</c:f>
              <c:strCache>
                <c:ptCount val="1"/>
                <c:pt idx="0">
                  <c:v>|0,0&gt;-&gt;|1,+1&gt;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Rabi_freq_no_cal!$A$3:$A$9</c:f>
              <c:numCache>
                <c:formatCode>General</c:formatCode>
                <c:ptCount val="7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116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</c:numCache>
            </c:numRef>
          </c:xVal>
          <c:yVal>
            <c:numRef>
              <c:f>Rabi_freq_no_cal!$G$3:$G$9</c:f>
              <c:numCache>
                <c:formatCode>General</c:formatCode>
                <c:ptCount val="7"/>
                <c:pt idx="0">
                  <c:v>24.096385542168676</c:v>
                </c:pt>
                <c:pt idx="1">
                  <c:v>16.181229773462785</c:v>
                </c:pt>
                <c:pt idx="2">
                  <c:v>6.6085117631509389</c:v>
                </c:pt>
                <c:pt idx="3">
                  <c:v>0</c:v>
                </c:pt>
                <c:pt idx="4">
                  <c:v>4.1911148365465216</c:v>
                </c:pt>
                <c:pt idx="5">
                  <c:v>13.974287311347121</c:v>
                </c:pt>
                <c:pt idx="6">
                  <c:v>21.468441391155004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B-433E-98DB-8AD19138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96847"/>
        <c:axId val="679207887"/>
      </c:scatterChart>
      <c:valAx>
        <c:axId val="679196847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QWP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07887"/>
        <c:crosses val="autoZero"/>
        <c:crossBetween val="midCat"/>
      </c:valAx>
      <c:valAx>
        <c:axId val="6792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Rabi frequency (*2pi*kHz)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9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Stark shift vs. Global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polarization'!$D$1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polarization'!$B$2:$B$8</c:f>
              <c:numCache>
                <c:formatCode>General</c:formatCode>
                <c:ptCount val="7"/>
                <c:pt idx="0">
                  <c:v>24.25</c:v>
                </c:pt>
                <c:pt idx="1">
                  <c:v>19.25</c:v>
                </c:pt>
                <c:pt idx="2">
                  <c:v>12.28</c:v>
                </c:pt>
                <c:pt idx="3">
                  <c:v>6.91</c:v>
                </c:pt>
                <c:pt idx="4">
                  <c:v>3.03</c:v>
                </c:pt>
                <c:pt idx="5">
                  <c:v>0.76100000000000001</c:v>
                </c:pt>
                <c:pt idx="6">
                  <c:v>4.0000000000000001E-3</c:v>
                </c:pt>
              </c:numCache>
            </c:numRef>
          </c:xVal>
          <c:yVal>
            <c:numRef>
              <c:f>'Linear polarization'!$D$2:$D$8</c:f>
              <c:numCache>
                <c:formatCode>General</c:formatCode>
                <c:ptCount val="7"/>
                <c:pt idx="0">
                  <c:v>10</c:v>
                </c:pt>
                <c:pt idx="1">
                  <c:v>7.6923076923076916</c:v>
                </c:pt>
                <c:pt idx="2">
                  <c:v>4.8543689320388355</c:v>
                </c:pt>
                <c:pt idx="3">
                  <c:v>3.012048192771084</c:v>
                </c:pt>
                <c:pt idx="4">
                  <c:v>1.2953367875647668</c:v>
                </c:pt>
                <c:pt idx="5">
                  <c:v>0.5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A-417E-B516-F2355135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05327"/>
        <c:axId val="708423567"/>
      </c:scatterChart>
      <c:valAx>
        <c:axId val="70840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23567"/>
        <c:crosses val="autoZero"/>
        <c:crossBetween val="midCat"/>
      </c:valAx>
      <c:valAx>
        <c:axId val="7084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Stark</a:t>
                </a:r>
                <a:r>
                  <a:rPr lang="en-US" altLang="zh-CN" baseline="0"/>
                  <a:t> shift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385761</xdr:colOff>
      <xdr:row>11</xdr:row>
      <xdr:rowOff>9525</xdr:rowOff>
    </xdr:from>
    <xdr:to>
      <xdr:col>6</xdr:col>
      <xdr:colOff>152399</xdr:colOff>
      <xdr:row>28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A509D5-6AF6-5B1B-1DC7-8E43C62CA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9</xdr:row>
      <xdr:rowOff>123825</xdr:rowOff>
    </xdr:from>
    <xdr:to>
      <xdr:col>4</xdr:col>
      <xdr:colOff>1452562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C85C5-9CC9-AFC4-C742-FF012CA3C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C916-6224-402E-A3A8-CE558C2D910E}">
  <dimension ref="A1:G9"/>
  <sheetViews>
    <sheetView workbookViewId="0">
      <selection sqref="A1:G9"/>
    </sheetView>
  </sheetViews>
  <sheetFormatPr defaultRowHeight="15" x14ac:dyDescent="0.25"/>
  <cols>
    <col min="2" max="2" width="12.28515625" customWidth="1"/>
    <col min="3" max="4" width="12.5703125" customWidth="1"/>
    <col min="5" max="5" width="12.7109375" customWidth="1"/>
    <col min="6" max="6" width="13.7109375" customWidth="1"/>
    <col min="7" max="7" width="15.42578125" customWidth="1"/>
  </cols>
  <sheetData>
    <row r="1" spans="1:7" x14ac:dyDescent="0.25">
      <c r="B1" s="4" t="s">
        <v>9</v>
      </c>
      <c r="C1" s="4"/>
      <c r="D1" s="4"/>
      <c r="E1" s="4" t="s">
        <v>10</v>
      </c>
      <c r="F1" s="4"/>
      <c r="G1" s="4"/>
    </row>
    <row r="2" spans="1:7" ht="30" x14ac:dyDescent="0.25">
      <c r="A2" s="2" t="s">
        <v>0</v>
      </c>
      <c r="B2" s="2" t="s">
        <v>8</v>
      </c>
      <c r="C2" s="2" t="s">
        <v>7</v>
      </c>
      <c r="D2" s="2" t="s">
        <v>6</v>
      </c>
      <c r="E2" s="2" t="s">
        <v>8</v>
      </c>
      <c r="F2" s="2" t="s">
        <v>7</v>
      </c>
      <c r="G2" s="2" t="s">
        <v>6</v>
      </c>
    </row>
    <row r="3" spans="1:7" x14ac:dyDescent="0.25">
      <c r="A3" s="2">
        <v>90</v>
      </c>
      <c r="B3" s="2">
        <v>128.76</v>
      </c>
      <c r="C3" s="2">
        <v>28.11</v>
      </c>
      <c r="D3" s="2">
        <v>20.75</v>
      </c>
      <c r="E3">
        <f>1000/B3/2</f>
        <v>3.8831935383659526</v>
      </c>
      <c r="F3">
        <f t="shared" ref="F3:G3" si="0">1000/C3/2</f>
        <v>17.787264318747777</v>
      </c>
      <c r="G3">
        <f t="shared" si="0"/>
        <v>24.096385542168676</v>
      </c>
    </row>
    <row r="4" spans="1:7" x14ac:dyDescent="0.25">
      <c r="A4" s="2">
        <v>100</v>
      </c>
      <c r="B4" s="2">
        <v>181.1</v>
      </c>
      <c r="C4" s="2">
        <v>38.840000000000003</v>
      </c>
      <c r="D4" s="2">
        <v>30.9</v>
      </c>
      <c r="E4">
        <f t="shared" ref="E4:E9" si="1">1000/B4/2</f>
        <v>2.7609055770292659</v>
      </c>
      <c r="F4">
        <f t="shared" ref="F4:F9" si="2">1000/C4/2</f>
        <v>12.873326467559217</v>
      </c>
      <c r="G4">
        <f t="shared" ref="G4:G9" si="3">1000/D4/2</f>
        <v>16.181229773462785</v>
      </c>
    </row>
    <row r="5" spans="1:7" x14ac:dyDescent="0.25">
      <c r="A5" s="2">
        <v>110</v>
      </c>
      <c r="B5" s="2">
        <v>429.37</v>
      </c>
      <c r="C5" s="2">
        <v>94.64</v>
      </c>
      <c r="D5" s="2">
        <v>75.66</v>
      </c>
      <c r="E5">
        <f t="shared" si="1"/>
        <v>1.1644968209236788</v>
      </c>
      <c r="F5">
        <f t="shared" si="2"/>
        <v>5.283178360101437</v>
      </c>
      <c r="G5">
        <f t="shared" si="3"/>
        <v>6.6085117631509389</v>
      </c>
    </row>
    <row r="6" spans="1:7" x14ac:dyDescent="0.25">
      <c r="A6" s="2">
        <v>116</v>
      </c>
      <c r="B6" s="2" t="s">
        <v>3</v>
      </c>
      <c r="C6" s="2" t="s">
        <v>4</v>
      </c>
      <c r="D6" s="2" t="s">
        <v>4</v>
      </c>
      <c r="E6" t="e">
        <f t="shared" si="1"/>
        <v>#VALUE!</v>
      </c>
      <c r="F6" t="e">
        <f t="shared" si="2"/>
        <v>#VALUE!</v>
      </c>
      <c r="G6" t="e">
        <f t="shared" si="3"/>
        <v>#VALUE!</v>
      </c>
    </row>
    <row r="7" spans="1:7" x14ac:dyDescent="0.25">
      <c r="A7" s="2">
        <v>120</v>
      </c>
      <c r="B7" s="2">
        <v>691.54</v>
      </c>
      <c r="C7" s="2">
        <v>155.28</v>
      </c>
      <c r="D7" s="2">
        <v>119.3</v>
      </c>
      <c r="E7">
        <f t="shared" si="1"/>
        <v>0.72302397547502684</v>
      </c>
      <c r="F7">
        <f t="shared" si="2"/>
        <v>3.2199896960329726</v>
      </c>
      <c r="G7">
        <f t="shared" si="3"/>
        <v>4.1911148365465216</v>
      </c>
    </row>
    <row r="8" spans="1:7" x14ac:dyDescent="0.25">
      <c r="A8" s="2">
        <v>130</v>
      </c>
      <c r="B8" s="2">
        <v>204.77</v>
      </c>
      <c r="C8" s="2">
        <v>44.29</v>
      </c>
      <c r="D8" s="2">
        <v>35.78</v>
      </c>
      <c r="E8">
        <f t="shared" si="1"/>
        <v>2.4417639302632219</v>
      </c>
      <c r="F8">
        <f t="shared" si="2"/>
        <v>11.289230074508918</v>
      </c>
      <c r="G8">
        <f t="shared" si="3"/>
        <v>13.974287311347121</v>
      </c>
    </row>
    <row r="9" spans="1:7" x14ac:dyDescent="0.25">
      <c r="A9" s="2">
        <v>140</v>
      </c>
      <c r="B9" s="2">
        <v>136.63999999999999</v>
      </c>
      <c r="C9" s="2">
        <v>32.57</v>
      </c>
      <c r="D9" s="2">
        <v>23.29</v>
      </c>
      <c r="E9">
        <f t="shared" si="1"/>
        <v>3.6592505854800939</v>
      </c>
      <c r="F9">
        <f t="shared" si="2"/>
        <v>15.351550506601166</v>
      </c>
      <c r="G9">
        <f t="shared" si="3"/>
        <v>21.468441391155004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B764-5EDB-4B47-B576-2310C8A99EEE}">
  <dimension ref="A1:H27"/>
  <sheetViews>
    <sheetView workbookViewId="0">
      <selection activeCell="D26" sqref="D26"/>
    </sheetView>
  </sheetViews>
  <sheetFormatPr defaultRowHeight="15" x14ac:dyDescent="0.25"/>
  <cols>
    <col min="1" max="1" width="11.28515625" customWidth="1"/>
    <col min="2" max="2" width="10.5703125" customWidth="1"/>
    <col min="3" max="3" width="16.5703125" customWidth="1"/>
    <col min="4" max="4" width="18.140625" customWidth="1"/>
    <col min="5" max="5" width="16.28515625" customWidth="1"/>
    <col min="6" max="6" width="25.28515625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>
        <v>28</v>
      </c>
      <c r="B2">
        <v>28</v>
      </c>
      <c r="C2">
        <v>24.25</v>
      </c>
      <c r="D2">
        <v>21.98</v>
      </c>
      <c r="E2">
        <v>44.39</v>
      </c>
      <c r="F2">
        <f>E2/(C2+D2)</f>
        <v>0.96019900497512434</v>
      </c>
    </row>
    <row r="3" spans="1:6" x14ac:dyDescent="0.25">
      <c r="A3">
        <v>25</v>
      </c>
      <c r="B3">
        <v>25</v>
      </c>
      <c r="C3">
        <v>19.25</v>
      </c>
      <c r="D3">
        <v>17.41</v>
      </c>
      <c r="E3">
        <v>35.71</v>
      </c>
      <c r="F3">
        <f t="shared" ref="F3:F8" si="0">E3/(C3+D3)</f>
        <v>0.97408619749045289</v>
      </c>
    </row>
    <row r="4" spans="1:6" x14ac:dyDescent="0.25">
      <c r="A4">
        <v>20</v>
      </c>
      <c r="B4">
        <v>20</v>
      </c>
      <c r="C4">
        <v>12.28</v>
      </c>
      <c r="D4">
        <v>11.24</v>
      </c>
      <c r="E4">
        <v>23.21</v>
      </c>
      <c r="F4">
        <f t="shared" si="0"/>
        <v>0.98681972789115646</v>
      </c>
    </row>
    <row r="5" spans="1:6" x14ac:dyDescent="0.25">
      <c r="A5">
        <v>15</v>
      </c>
      <c r="B5">
        <v>15</v>
      </c>
      <c r="C5">
        <v>6.91</v>
      </c>
      <c r="D5">
        <v>6.32</v>
      </c>
      <c r="E5">
        <v>13.17</v>
      </c>
      <c r="F5">
        <f t="shared" si="0"/>
        <v>0.99546485260770967</v>
      </c>
    </row>
    <row r="6" spans="1:6" x14ac:dyDescent="0.25">
      <c r="A6">
        <v>10</v>
      </c>
      <c r="B6">
        <v>10</v>
      </c>
      <c r="C6">
        <v>3.03</v>
      </c>
      <c r="D6">
        <v>2.91</v>
      </c>
      <c r="E6">
        <v>5.84</v>
      </c>
      <c r="F6">
        <f t="shared" si="0"/>
        <v>0.98316498316498324</v>
      </c>
    </row>
    <row r="7" spans="1:6" x14ac:dyDescent="0.25">
      <c r="A7">
        <v>5</v>
      </c>
      <c r="B7">
        <v>5</v>
      </c>
      <c r="C7">
        <v>0.76100000000000001</v>
      </c>
      <c r="D7">
        <v>0.70699999999999996</v>
      </c>
      <c r="E7">
        <v>1.46</v>
      </c>
      <c r="F7">
        <f t="shared" si="0"/>
        <v>0.99455040871934608</v>
      </c>
    </row>
    <row r="8" spans="1:6" x14ac:dyDescent="0.25">
      <c r="A8">
        <v>0</v>
      </c>
      <c r="B8">
        <v>0</v>
      </c>
      <c r="C8">
        <v>4.0000000000000001E-3</v>
      </c>
      <c r="D8">
        <v>4.0000000000000001E-3</v>
      </c>
      <c r="E8">
        <v>4.0000000000000001E-3</v>
      </c>
      <c r="F8">
        <f t="shared" si="0"/>
        <v>0.5</v>
      </c>
    </row>
    <row r="10" spans="1:6" x14ac:dyDescent="0.25">
      <c r="A10" t="s">
        <v>17</v>
      </c>
    </row>
    <row r="11" spans="1:6" x14ac:dyDescent="0.25">
      <c r="A11" t="s">
        <v>18</v>
      </c>
      <c r="B11" s="5">
        <v>221.02208809202099</v>
      </c>
    </row>
    <row r="12" spans="1:6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</row>
    <row r="13" spans="1:6" x14ac:dyDescent="0.25">
      <c r="A13">
        <v>28</v>
      </c>
      <c r="B13">
        <v>28</v>
      </c>
      <c r="D13">
        <v>28.28</v>
      </c>
    </row>
    <row r="14" spans="1:6" x14ac:dyDescent="0.25">
      <c r="A14">
        <v>28</v>
      </c>
      <c r="B14" s="6">
        <v>24.6</v>
      </c>
      <c r="C14">
        <v>24.07</v>
      </c>
      <c r="D14">
        <v>21.99</v>
      </c>
      <c r="E14">
        <v>44.41</v>
      </c>
      <c r="F14">
        <f>E14/(C14+D14)</f>
        <v>0.96417716022579236</v>
      </c>
    </row>
    <row r="16" spans="1:6" x14ac:dyDescent="0.25">
      <c r="A16" t="s">
        <v>19</v>
      </c>
    </row>
    <row r="17" spans="1:8" x14ac:dyDescent="0.25">
      <c r="A17" t="s">
        <v>18</v>
      </c>
      <c r="B17" s="5">
        <v>235.12834087100001</v>
      </c>
    </row>
    <row r="18" spans="1:8" x14ac:dyDescent="0.25">
      <c r="A18" t="s">
        <v>11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</row>
    <row r="19" spans="1:8" x14ac:dyDescent="0.25">
      <c r="A19">
        <v>28</v>
      </c>
      <c r="B19">
        <v>28</v>
      </c>
      <c r="D19">
        <v>16.23</v>
      </c>
    </row>
    <row r="20" spans="1:8" x14ac:dyDescent="0.25">
      <c r="A20">
        <v>28</v>
      </c>
      <c r="B20" s="6">
        <v>32.799999999999997</v>
      </c>
      <c r="C20">
        <v>24.06</v>
      </c>
      <c r="D20">
        <v>21.99</v>
      </c>
      <c r="E20">
        <v>43.89</v>
      </c>
      <c r="F20">
        <f>E20/(C20+D20)</f>
        <v>0.95309446254071672</v>
      </c>
    </row>
    <row r="23" spans="1:8" x14ac:dyDescent="0.25">
      <c r="A23" t="s">
        <v>36</v>
      </c>
    </row>
    <row r="24" spans="1:8" x14ac:dyDescent="0.25">
      <c r="A24" t="s">
        <v>41</v>
      </c>
      <c r="B24" t="s">
        <v>21</v>
      </c>
      <c r="C24" t="s">
        <v>37</v>
      </c>
      <c r="D24" t="s">
        <v>38</v>
      </c>
      <c r="E24" t="s">
        <v>39</v>
      </c>
      <c r="F24" t="s">
        <v>40</v>
      </c>
      <c r="G24" t="s">
        <v>15</v>
      </c>
      <c r="H24" t="s">
        <v>16</v>
      </c>
    </row>
    <row r="25" spans="1:8" x14ac:dyDescent="0.25">
      <c r="A25" t="s">
        <v>42</v>
      </c>
      <c r="C25">
        <v>40</v>
      </c>
      <c r="D25">
        <v>40</v>
      </c>
      <c r="E25">
        <v>103.19</v>
      </c>
      <c r="F25">
        <v>72.37</v>
      </c>
      <c r="G25">
        <v>95.57</v>
      </c>
      <c r="H25">
        <f>G25/(E25+F25)</f>
        <v>0.54437229437229429</v>
      </c>
    </row>
    <row r="26" spans="1:8" x14ac:dyDescent="0.25">
      <c r="A26" t="s">
        <v>43</v>
      </c>
      <c r="C26">
        <v>40</v>
      </c>
      <c r="D26">
        <v>36.25</v>
      </c>
      <c r="E26">
        <v>102.7</v>
      </c>
      <c r="F26">
        <v>72.3</v>
      </c>
      <c r="G26">
        <v>100.3</v>
      </c>
      <c r="H26">
        <f>G26/(E26+F26)</f>
        <v>0.57314285714285718</v>
      </c>
    </row>
    <row r="27" spans="1:8" x14ac:dyDescent="0.25">
      <c r="A27" t="s">
        <v>44</v>
      </c>
      <c r="C27">
        <v>40</v>
      </c>
      <c r="D27">
        <v>44.9</v>
      </c>
      <c r="E27">
        <v>111.9</v>
      </c>
      <c r="F27">
        <v>72.2</v>
      </c>
      <c r="G27">
        <v>88.6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93AD-014C-44D2-8BEA-BC0960C9AB4D}">
  <dimension ref="A1:L13"/>
  <sheetViews>
    <sheetView tabSelected="1" workbookViewId="0">
      <selection activeCell="E13" sqref="E13"/>
    </sheetView>
  </sheetViews>
  <sheetFormatPr defaultRowHeight="15" x14ac:dyDescent="0.25"/>
  <cols>
    <col min="2" max="2" width="15.85546875" customWidth="1"/>
    <col min="3" max="3" width="14.5703125" customWidth="1"/>
    <col min="4" max="4" width="14.140625" customWidth="1"/>
    <col min="5" max="5" width="13.42578125" customWidth="1"/>
    <col min="6" max="6" width="14.28515625" customWidth="1"/>
    <col min="7" max="7" width="14.140625" customWidth="1"/>
  </cols>
  <sheetData>
    <row r="1" spans="1:12" x14ac:dyDescent="0.25">
      <c r="B1" s="4" t="s">
        <v>9</v>
      </c>
      <c r="C1" s="4"/>
      <c r="D1" s="4"/>
      <c r="E1" s="4" t="s">
        <v>10</v>
      </c>
      <c r="F1" s="4"/>
      <c r="G1" s="4"/>
      <c r="H1" s="3"/>
      <c r="I1" s="3"/>
      <c r="J1" s="3"/>
      <c r="K1" s="3"/>
      <c r="L1" s="3"/>
    </row>
    <row r="2" spans="1:12" ht="60" x14ac:dyDescent="0.25">
      <c r="A2" s="2" t="s">
        <v>0</v>
      </c>
      <c r="B2" s="2" t="s">
        <v>8</v>
      </c>
      <c r="C2" s="2" t="s">
        <v>7</v>
      </c>
      <c r="D2" s="2" t="s">
        <v>6</v>
      </c>
      <c r="E2" s="2" t="s">
        <v>8</v>
      </c>
      <c r="F2" s="2" t="s">
        <v>7</v>
      </c>
      <c r="G2" s="2" t="s">
        <v>6</v>
      </c>
      <c r="H2" s="2" t="s">
        <v>32</v>
      </c>
      <c r="I2" s="2" t="s">
        <v>33</v>
      </c>
      <c r="J2" s="7" t="s">
        <v>35</v>
      </c>
      <c r="K2" s="2" t="s">
        <v>34</v>
      </c>
      <c r="L2" s="2" t="s">
        <v>35</v>
      </c>
    </row>
    <row r="3" spans="1:12" x14ac:dyDescent="0.25">
      <c r="A3" s="2">
        <v>240</v>
      </c>
      <c r="B3" s="2">
        <v>27.644053629063102</v>
      </c>
      <c r="C3" s="2">
        <v>181.009953760207</v>
      </c>
      <c r="D3" s="2">
        <v>194.078317725272</v>
      </c>
      <c r="E3">
        <f>1000/B3/2</f>
        <v>18.087072421040798</v>
      </c>
      <c r="F3">
        <f>1000/C3/2</f>
        <v>2.7622790328004569</v>
      </c>
      <c r="G3">
        <f t="shared" ref="F3:G9" si="0">1000/D3/2</f>
        <v>2.5762795445690956</v>
      </c>
      <c r="H3">
        <f>F3*SQRT(2)/E3</f>
        <v>0.21598036322897909</v>
      </c>
      <c r="I3">
        <f>ATAN(H3)</f>
        <v>0.21271301917818428</v>
      </c>
      <c r="J3">
        <f>I3*180/PI()</f>
        <v>12.187558246395298</v>
      </c>
      <c r="K3">
        <f>G3*SQRT(2)/E3</f>
        <v>0.20143721369499223</v>
      </c>
      <c r="L3">
        <f>ATAN(K3)*180/PI()</f>
        <v>11.389089660012445</v>
      </c>
    </row>
    <row r="4" spans="1:12" x14ac:dyDescent="0.25">
      <c r="A4" s="2">
        <v>248</v>
      </c>
      <c r="B4" s="2">
        <v>22.3323235082356</v>
      </c>
      <c r="C4" s="2">
        <v>158.15172192656101</v>
      </c>
      <c r="D4" s="2">
        <v>169.83497893575</v>
      </c>
      <c r="E4">
        <f>1000/B4/2</f>
        <v>22.389072046874681</v>
      </c>
      <c r="F4">
        <f>1000/C4/2</f>
        <v>3.1615210628701149</v>
      </c>
      <c r="G4">
        <f>1000/D4/2</f>
        <v>2.944034280412601</v>
      </c>
      <c r="H4">
        <f>F4*SQRT(2)/E4</f>
        <v>0.1996985831068975</v>
      </c>
      <c r="I4">
        <f>ATAN(H4)</f>
        <v>0.19710571912176497</v>
      </c>
      <c r="J4">
        <f>I4*180/PI()</f>
        <v>11.29332582356818</v>
      </c>
      <c r="K4">
        <f>G4*SQRT(2)/E4</f>
        <v>0.18596095446626623</v>
      </c>
      <c r="L4">
        <f>ATAN(K4)*180/PI()</f>
        <v>10.534445591532453</v>
      </c>
    </row>
    <row r="5" spans="1:12" x14ac:dyDescent="0.25">
      <c r="A5" s="2">
        <v>260</v>
      </c>
      <c r="B5">
        <v>22.698997324383601</v>
      </c>
      <c r="C5">
        <v>154.30794994804299</v>
      </c>
      <c r="D5">
        <v>167.47880863483101</v>
      </c>
      <c r="E5">
        <f>1000/B5/2</f>
        <v>22.027404684650655</v>
      </c>
      <c r="F5">
        <f>1000/C5/2</f>
        <v>3.240273752378636</v>
      </c>
      <c r="G5">
        <f>1000/D5/2</f>
        <v>2.9854523331975367</v>
      </c>
      <c r="H5">
        <f>F5*SQRT(2)/E5</f>
        <v>0.20803354512338923</v>
      </c>
      <c r="I5">
        <f>ATAN(H5)</f>
        <v>0.20510805417989483</v>
      </c>
      <c r="J5">
        <f>I5*180/PI()</f>
        <v>11.751825848648597</v>
      </c>
      <c r="K5">
        <f>G5*SQRT(2)/E5</f>
        <v>0.19167338321833341</v>
      </c>
      <c r="L5">
        <f>ATAN(K5)*180/PI()</f>
        <v>10.850475823181499</v>
      </c>
    </row>
    <row r="6" spans="1:12" x14ac:dyDescent="0.25">
      <c r="A6" s="2">
        <v>270</v>
      </c>
      <c r="B6" s="2">
        <v>29.808794479150201</v>
      </c>
      <c r="C6" s="2">
        <v>194.25649651652401</v>
      </c>
      <c r="D6" s="2">
        <v>213.53284646927301</v>
      </c>
      <c r="E6">
        <f t="shared" ref="E4:E9" si="1">1000/B6/2</f>
        <v>16.773573327486478</v>
      </c>
      <c r="F6">
        <f t="shared" si="0"/>
        <v>2.5739164916807225</v>
      </c>
      <c r="G6">
        <f t="shared" si="0"/>
        <v>2.3415601312276286</v>
      </c>
      <c r="H6">
        <f>F6*SQRT(2)/E6</f>
        <v>0.21701205461007864</v>
      </c>
      <c r="I6">
        <f>ATAN(H6)</f>
        <v>0.21369851948833504</v>
      </c>
      <c r="J6">
        <f>I6*180/PI()</f>
        <v>12.244023254875771</v>
      </c>
      <c r="K6">
        <f>G6*SQRT(2)/E6</f>
        <v>0.19742162448282929</v>
      </c>
      <c r="L6">
        <f>ATAN(K6)*180/PI()</f>
        <v>11.167814186496718</v>
      </c>
    </row>
    <row r="7" spans="1:12" x14ac:dyDescent="0.25">
      <c r="A7" s="2">
        <v>280</v>
      </c>
      <c r="B7" s="2">
        <v>62.765050230432898</v>
      </c>
      <c r="C7" s="2">
        <v>362.55272465840102</v>
      </c>
      <c r="D7" s="2">
        <v>390.40089554855803</v>
      </c>
      <c r="E7">
        <f t="shared" si="1"/>
        <v>7.9662168382614462</v>
      </c>
      <c r="F7">
        <f t="shared" si="0"/>
        <v>1.3791097569908004</v>
      </c>
      <c r="G7">
        <f t="shared" si="0"/>
        <v>1.2807347670077516</v>
      </c>
      <c r="H7">
        <f>F7*SQRT(2)/E7</f>
        <v>0.24482834975944501</v>
      </c>
      <c r="I7">
        <f>ATAN(H7)</f>
        <v>0.24010533598775485</v>
      </c>
      <c r="J7">
        <f>I7*180/PI()</f>
        <v>13.757022390668952</v>
      </c>
      <c r="K7">
        <f>G7*SQRT(2)/E7</f>
        <v>0.22736419483409306</v>
      </c>
      <c r="L7">
        <f>ATAN(K7)*180/PI()</f>
        <v>12.809249269974531</v>
      </c>
    </row>
    <row r="8" spans="1:12" x14ac:dyDescent="0.25">
      <c r="A8" s="2">
        <v>290</v>
      </c>
      <c r="B8" s="2">
        <v>799.195014967882</v>
      </c>
      <c r="C8" s="2" t="s">
        <v>46</v>
      </c>
      <c r="D8" s="2" t="s">
        <v>46</v>
      </c>
      <c r="E8">
        <f t="shared" si="1"/>
        <v>0.62562952800712102</v>
      </c>
      <c r="F8" t="e">
        <f t="shared" si="0"/>
        <v>#VALUE!</v>
      </c>
      <c r="G8" t="e">
        <f t="shared" si="0"/>
        <v>#VALUE!</v>
      </c>
      <c r="H8" t="e">
        <f t="shared" ref="H4:H9" si="2">E8/F8/SQRT(2)</f>
        <v>#VALUE!</v>
      </c>
      <c r="I8" t="e">
        <f t="shared" ref="I4:I9" si="3">ATAN(H8)</f>
        <v>#VALUE!</v>
      </c>
      <c r="J8" t="e">
        <f t="shared" ref="J4:J9" si="4">I8*180/PI()</f>
        <v>#VALUE!</v>
      </c>
      <c r="K8" t="e">
        <f t="shared" ref="K4:K9" si="5">E8/G8/SQRT(2)</f>
        <v>#VALUE!</v>
      </c>
      <c r="L8" t="e">
        <f t="shared" ref="L4:L9" si="6">ATAN(K8)*180/PI()</f>
        <v>#VALUE!</v>
      </c>
    </row>
    <row r="9" spans="1:12" x14ac:dyDescent="0.25">
      <c r="A9" s="2"/>
      <c r="B9" s="2"/>
      <c r="C9" s="2"/>
      <c r="D9" s="2"/>
    </row>
    <row r="10" spans="1:12" ht="15.75" thickBot="1" x14ac:dyDescent="0.3"/>
    <row r="11" spans="1:12" ht="30.75" thickBot="1" x14ac:dyDescent="0.3">
      <c r="A11" s="1" t="s">
        <v>30</v>
      </c>
      <c r="B11" s="1" t="s">
        <v>5</v>
      </c>
      <c r="C11" s="1" t="s">
        <v>1</v>
      </c>
      <c r="D11" s="1" t="s">
        <v>2</v>
      </c>
    </row>
    <row r="12" spans="1:12" ht="30.75" thickBot="1" x14ac:dyDescent="0.3">
      <c r="A12" s="1" t="s">
        <v>31</v>
      </c>
      <c r="B12" s="1">
        <v>175.139768580506</v>
      </c>
      <c r="C12" s="1">
        <v>178.67826359064699</v>
      </c>
      <c r="D12" s="1">
        <v>171.59819853395899</v>
      </c>
    </row>
    <row r="13" spans="1:12" x14ac:dyDescent="0.25">
      <c r="A13" t="s">
        <v>45</v>
      </c>
      <c r="B13">
        <v>40</v>
      </c>
      <c r="C13">
        <v>36.25</v>
      </c>
      <c r="D13">
        <v>44.9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C1D3-7A3B-4210-AD89-64AF28747D40}">
  <dimension ref="A1:E8"/>
  <sheetViews>
    <sheetView workbookViewId="0">
      <selection sqref="A1:E8"/>
    </sheetView>
  </sheetViews>
  <sheetFormatPr defaultRowHeight="15" x14ac:dyDescent="0.25"/>
  <cols>
    <col min="2" max="2" width="18" customWidth="1"/>
    <col min="3" max="3" width="16.140625" customWidth="1"/>
    <col min="4" max="4" width="13.28515625" customWidth="1"/>
    <col min="5" max="5" width="27.5703125" customWidth="1"/>
  </cols>
  <sheetData>
    <row r="1" spans="1:5" x14ac:dyDescent="0.25">
      <c r="A1" t="s">
        <v>11</v>
      </c>
      <c r="B1" t="s">
        <v>13</v>
      </c>
      <c r="C1" t="s">
        <v>20</v>
      </c>
      <c r="D1" t="s">
        <v>21</v>
      </c>
      <c r="E1" t="s">
        <v>22</v>
      </c>
    </row>
    <row r="2" spans="1:5" x14ac:dyDescent="0.25">
      <c r="A2">
        <v>28</v>
      </c>
      <c r="B2">
        <v>24.25</v>
      </c>
      <c r="C2">
        <v>0.1</v>
      </c>
      <c r="D2">
        <f t="shared" ref="D2:D7" si="0">1/C2</f>
        <v>10</v>
      </c>
      <c r="E2" t="s">
        <v>27</v>
      </c>
    </row>
    <row r="3" spans="1:5" x14ac:dyDescent="0.25">
      <c r="A3">
        <v>25</v>
      </c>
      <c r="B3">
        <v>19.25</v>
      </c>
      <c r="C3">
        <v>0.13</v>
      </c>
      <c r="D3">
        <f t="shared" si="0"/>
        <v>7.6923076923076916</v>
      </c>
      <c r="E3" t="s">
        <v>26</v>
      </c>
    </row>
    <row r="4" spans="1:5" x14ac:dyDescent="0.25">
      <c r="A4">
        <v>20</v>
      </c>
      <c r="B4">
        <v>12.28</v>
      </c>
      <c r="C4">
        <v>0.20599999999999999</v>
      </c>
      <c r="D4">
        <f t="shared" si="0"/>
        <v>4.8543689320388355</v>
      </c>
      <c r="E4" t="s">
        <v>25</v>
      </c>
    </row>
    <row r="5" spans="1:5" x14ac:dyDescent="0.25">
      <c r="A5">
        <v>15</v>
      </c>
      <c r="B5">
        <v>6.91</v>
      </c>
      <c r="C5">
        <v>0.33200000000000002</v>
      </c>
      <c r="D5">
        <f t="shared" si="0"/>
        <v>3.012048192771084</v>
      </c>
      <c r="E5" t="s">
        <v>24</v>
      </c>
    </row>
    <row r="6" spans="1:5" x14ac:dyDescent="0.25">
      <c r="A6">
        <v>10</v>
      </c>
      <c r="B6">
        <v>3.03</v>
      </c>
      <c r="C6">
        <f>0.193*4</f>
        <v>0.77200000000000002</v>
      </c>
      <c r="D6">
        <f t="shared" si="0"/>
        <v>1.2953367875647668</v>
      </c>
      <c r="E6" t="s">
        <v>28</v>
      </c>
    </row>
    <row r="7" spans="1:5" x14ac:dyDescent="0.25">
      <c r="A7">
        <v>5</v>
      </c>
      <c r="B7">
        <v>0.76100000000000001</v>
      </c>
      <c r="C7">
        <v>2</v>
      </c>
      <c r="D7">
        <f t="shared" si="0"/>
        <v>0.5</v>
      </c>
      <c r="E7" t="s">
        <v>29</v>
      </c>
    </row>
    <row r="8" spans="1:5" x14ac:dyDescent="0.25">
      <c r="A8">
        <v>0</v>
      </c>
      <c r="B8">
        <v>4.0000000000000001E-3</v>
      </c>
      <c r="C8">
        <v>10</v>
      </c>
      <c r="D8">
        <f>1/C8</f>
        <v>0.1</v>
      </c>
      <c r="E8" t="s">
        <v>23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4A9B-F531-4B00-B7CB-65BCFC52735C}">
  <dimension ref="A1:P12"/>
  <sheetViews>
    <sheetView topLeftCell="F1" workbookViewId="0">
      <selection activeCell="J11" sqref="J11"/>
    </sheetView>
  </sheetViews>
  <sheetFormatPr defaultRowHeight="15" x14ac:dyDescent="0.25"/>
  <cols>
    <col min="2" max="2" width="17" customWidth="1"/>
    <col min="3" max="3" width="14.5703125" customWidth="1"/>
    <col min="4" max="4" width="16.7109375" customWidth="1"/>
    <col min="5" max="5" width="16.85546875" customWidth="1"/>
    <col min="6" max="6" width="15.85546875" customWidth="1"/>
    <col min="7" max="12" width="13.85546875" customWidth="1"/>
    <col min="14" max="16" width="11.5703125" bestFit="1" customWidth="1"/>
  </cols>
  <sheetData>
    <row r="1" spans="1:16" ht="15.75" thickBot="1" x14ac:dyDescent="0.3">
      <c r="B1" s="4" t="s">
        <v>9</v>
      </c>
      <c r="C1" s="4"/>
      <c r="D1" s="4"/>
      <c r="E1" s="4" t="s">
        <v>10</v>
      </c>
      <c r="F1" s="4"/>
      <c r="G1" s="4"/>
      <c r="H1" s="3"/>
      <c r="I1" s="3"/>
      <c r="J1" s="3"/>
      <c r="K1" s="3"/>
      <c r="L1" s="3"/>
      <c r="M1" s="4"/>
      <c r="N1" s="4"/>
      <c r="O1" s="4"/>
    </row>
    <row r="2" spans="1:16" ht="45.75" thickBot="1" x14ac:dyDescent="0.3">
      <c r="A2" s="2" t="s">
        <v>0</v>
      </c>
      <c r="B2" s="2" t="s">
        <v>8</v>
      </c>
      <c r="C2" s="2" t="s">
        <v>7</v>
      </c>
      <c r="D2" s="2" t="s">
        <v>6</v>
      </c>
      <c r="E2" s="2" t="s">
        <v>8</v>
      </c>
      <c r="F2" s="2" t="s">
        <v>7</v>
      </c>
      <c r="G2" s="2" t="s">
        <v>6</v>
      </c>
      <c r="H2" s="2" t="s">
        <v>32</v>
      </c>
      <c r="I2" s="2" t="s">
        <v>33</v>
      </c>
      <c r="J2" s="7" t="s">
        <v>35</v>
      </c>
      <c r="K2" s="2" t="s">
        <v>34</v>
      </c>
      <c r="L2" s="2" t="s">
        <v>35</v>
      </c>
      <c r="M2" s="1" t="s">
        <v>30</v>
      </c>
      <c r="N2" s="1" t="s">
        <v>5</v>
      </c>
      <c r="O2" s="1" t="s">
        <v>1</v>
      </c>
      <c r="P2" s="1" t="s">
        <v>2</v>
      </c>
    </row>
    <row r="3" spans="1:16" ht="30.75" thickBot="1" x14ac:dyDescent="0.3">
      <c r="A3" s="2">
        <v>90</v>
      </c>
      <c r="B3" s="2">
        <v>157.736188198994</v>
      </c>
      <c r="C3" s="2">
        <v>30.149230013969099</v>
      </c>
      <c r="D3" s="2">
        <v>29.702490728838001</v>
      </c>
      <c r="E3">
        <f>1000/B3/2</f>
        <v>3.1698496439461246</v>
      </c>
      <c r="F3">
        <f>1000/C3/2</f>
        <v>16.584171462035151</v>
      </c>
      <c r="G3">
        <f t="shared" ref="F3:G9" si="0">1000/D3/2</f>
        <v>16.833605119672757</v>
      </c>
      <c r="H3">
        <f>E3/F3/SQRT(2)</f>
        <v>0.13515430564060318</v>
      </c>
      <c r="I3">
        <f>ATAN(H3)</f>
        <v>0.13434026860663645</v>
      </c>
      <c r="J3">
        <f>I3*180/PI()</f>
        <v>7.6971304098140969</v>
      </c>
      <c r="K3">
        <f>E3/G3/SQRT(2)</f>
        <v>0.13315164295713505</v>
      </c>
      <c r="L3">
        <f>ATAN(K3)*180/PI()</f>
        <v>7.5844148691681541</v>
      </c>
      <c r="M3" s="1" t="s">
        <v>31</v>
      </c>
      <c r="N3" s="1">
        <v>228.080265905</v>
      </c>
      <c r="O3" s="1">
        <v>235.12834087100001</v>
      </c>
      <c r="P3" s="1">
        <v>221.02208809000001</v>
      </c>
    </row>
    <row r="4" spans="1:16" x14ac:dyDescent="0.25">
      <c r="A4" s="2">
        <v>100</v>
      </c>
      <c r="B4" s="2">
        <v>219.05669145883601</v>
      </c>
      <c r="C4" s="2">
        <v>41.394494190838799</v>
      </c>
      <c r="D4" s="2">
        <v>41.6079328999312</v>
      </c>
      <c r="E4">
        <f t="shared" ref="E4:E9" si="1">1000/B4/2</f>
        <v>2.2825141595547076</v>
      </c>
      <c r="F4">
        <f t="shared" si="0"/>
        <v>12.078901065800611</v>
      </c>
      <c r="G4">
        <f t="shared" si="0"/>
        <v>12.016939202495848</v>
      </c>
      <c r="H4">
        <f t="shared" ref="H4:H9" si="2">E4/F4/SQRT(2)</f>
        <v>0.13361987415768847</v>
      </c>
      <c r="I4">
        <f t="shared" ref="I4:I9" si="3">ATAN(H4)</f>
        <v>0.13283305746577018</v>
      </c>
      <c r="J4">
        <f t="shared" ref="J4:J9" si="4">I4*180/PI()</f>
        <v>7.6107735726073615</v>
      </c>
      <c r="K4">
        <f t="shared" ref="K4:K9" si="5">E4/G4/SQRT(2)</f>
        <v>0.13430884630257864</v>
      </c>
      <c r="L4">
        <f t="shared" ref="L4:L9" si="6">ATAN(K4)*180/PI()</f>
        <v>7.6495528175133876</v>
      </c>
    </row>
    <row r="5" spans="1:16" x14ac:dyDescent="0.25">
      <c r="A5" s="2">
        <v>110</v>
      </c>
      <c r="B5" s="2">
        <v>468.64570820931101</v>
      </c>
      <c r="C5" s="2">
        <v>94.497024127865998</v>
      </c>
      <c r="D5" s="2">
        <v>90.747440330515701</v>
      </c>
      <c r="E5">
        <f t="shared" si="1"/>
        <v>1.0669040412436366</v>
      </c>
      <c r="F5">
        <f t="shared" si="0"/>
        <v>5.2911719137677711</v>
      </c>
      <c r="G5">
        <f t="shared" si="0"/>
        <v>5.5097972811015437</v>
      </c>
      <c r="H5">
        <f t="shared" si="2"/>
        <v>0.14257996049527311</v>
      </c>
      <c r="I5">
        <f t="shared" si="3"/>
        <v>0.14162540535471999</v>
      </c>
      <c r="J5">
        <f t="shared" si="4"/>
        <v>8.114537998654944</v>
      </c>
      <c r="K5">
        <f t="shared" si="5"/>
        <v>0.13692247535609536</v>
      </c>
      <c r="L5">
        <f t="shared" si="6"/>
        <v>7.7965982519243564</v>
      </c>
    </row>
    <row r="6" spans="1:16" x14ac:dyDescent="0.25">
      <c r="A6" s="2">
        <v>116</v>
      </c>
      <c r="B6" s="2">
        <v>400000</v>
      </c>
      <c r="C6" s="2">
        <v>1000000</v>
      </c>
      <c r="D6" s="2">
        <v>1000000</v>
      </c>
      <c r="E6">
        <f t="shared" si="1"/>
        <v>1.25E-3</v>
      </c>
      <c r="F6">
        <f t="shared" si="0"/>
        <v>5.0000000000000001E-4</v>
      </c>
      <c r="G6">
        <f t="shared" si="0"/>
        <v>5.0000000000000001E-4</v>
      </c>
      <c r="H6">
        <f t="shared" si="2"/>
        <v>1.7677669529663687</v>
      </c>
    </row>
    <row r="7" spans="1:16" x14ac:dyDescent="0.25">
      <c r="A7" s="2">
        <v>120</v>
      </c>
      <c r="B7" s="2">
        <v>1593.24905417185</v>
      </c>
      <c r="C7" s="2">
        <v>264.20947885288598</v>
      </c>
      <c r="D7" s="2">
        <v>258.11346398739101</v>
      </c>
      <c r="E7">
        <f t="shared" si="1"/>
        <v>0.31382413106775292</v>
      </c>
      <c r="F7">
        <f t="shared" si="0"/>
        <v>1.8924377814559943</v>
      </c>
      <c r="G7">
        <f t="shared" si="0"/>
        <v>1.9371325783471152</v>
      </c>
      <c r="H7">
        <f t="shared" si="2"/>
        <v>0.11725995610130661</v>
      </c>
      <c r="I7">
        <f t="shared" si="3"/>
        <v>0.11672690939005102</v>
      </c>
      <c r="J7">
        <f t="shared" si="4"/>
        <v>6.6879592636559027</v>
      </c>
      <c r="K7">
        <f t="shared" si="5"/>
        <v>0.11455445727278474</v>
      </c>
      <c r="L7">
        <f t="shared" si="6"/>
        <v>6.5350006077474756</v>
      </c>
    </row>
    <row r="8" spans="1:16" x14ac:dyDescent="0.25">
      <c r="A8" s="2">
        <v>130</v>
      </c>
      <c r="B8" s="2">
        <v>262.998435631397</v>
      </c>
      <c r="C8" s="2">
        <v>51.222456849693799</v>
      </c>
      <c r="D8" s="2">
        <v>50.092868240222302</v>
      </c>
      <c r="E8">
        <f t="shared" si="1"/>
        <v>1.9011519927851219</v>
      </c>
      <c r="F8">
        <f t="shared" si="0"/>
        <v>9.7613435737217848</v>
      </c>
      <c r="G8">
        <f t="shared" si="0"/>
        <v>9.9814607860390527</v>
      </c>
      <c r="H8">
        <f t="shared" si="2"/>
        <v>0.13771848680581986</v>
      </c>
      <c r="I8">
        <f t="shared" si="3"/>
        <v>0.13685758885336358</v>
      </c>
      <c r="J8">
        <f t="shared" si="4"/>
        <v>7.8413622356343922</v>
      </c>
      <c r="K8">
        <f t="shared" si="5"/>
        <v>0.13468143541123342</v>
      </c>
      <c r="L8">
        <f t="shared" si="6"/>
        <v>7.6705213029700907</v>
      </c>
    </row>
    <row r="9" spans="1:16" x14ac:dyDescent="0.25">
      <c r="A9" s="2">
        <v>140</v>
      </c>
      <c r="B9" s="2">
        <v>154.408262808845</v>
      </c>
      <c r="C9" s="2">
        <v>30.8375628119976</v>
      </c>
      <c r="D9" s="2">
        <v>30.7994588567059</v>
      </c>
      <c r="E9">
        <f t="shared" si="1"/>
        <v>3.2381686763680007</v>
      </c>
      <c r="F9">
        <f t="shared" si="0"/>
        <v>16.213992105934878</v>
      </c>
      <c r="G9">
        <f t="shared" si="0"/>
        <v>16.234051459353353</v>
      </c>
      <c r="H9">
        <f t="shared" si="2"/>
        <v>0.14121944890102417</v>
      </c>
      <c r="I9">
        <f t="shared" si="3"/>
        <v>0.14029174784565196</v>
      </c>
      <c r="J9">
        <f t="shared" si="4"/>
        <v>8.0381250520694163</v>
      </c>
      <c r="K9">
        <f t="shared" si="5"/>
        <v>0.1410449532834539</v>
      </c>
      <c r="L9">
        <f t="shared" si="6"/>
        <v>8.0283224409924649</v>
      </c>
    </row>
    <row r="11" spans="1:16" x14ac:dyDescent="0.25">
      <c r="J11">
        <f>AVERAGE(J3:J9)</f>
        <v>7.6649814220726853</v>
      </c>
      <c r="L11">
        <f>AVERAGE(L3:L9)</f>
        <v>7.544068381719323</v>
      </c>
    </row>
    <row r="12" spans="1:16" x14ac:dyDescent="0.25">
      <c r="J12">
        <f>_xlfn.STDEV.S(J3:J9)</f>
        <v>0.51594414851648984</v>
      </c>
      <c r="L12">
        <f>_xlfn.STDEV.S(L3:L9)</f>
        <v>0.51869764762795856</v>
      </c>
    </row>
  </sheetData>
  <mergeCells count="3">
    <mergeCell ref="B1:D1"/>
    <mergeCell ref="E1:G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Rabi_freq_no_cal</vt:lpstr>
      <vt:lpstr>Power calibration</vt:lpstr>
      <vt:lpstr>Individual Co-prop</vt:lpstr>
      <vt:lpstr>Linear polarization</vt:lpstr>
      <vt:lpstr>Circular polarization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team_red</dc:creator>
  <cp:lastModifiedBy>team_red</cp:lastModifiedBy>
  <dcterms:created xsi:type="dcterms:W3CDTF">2023-11-28T21:02:11Z</dcterms:created>
  <dcterms:modified xsi:type="dcterms:W3CDTF">2023-11-29T22:52:48Z</dcterms:modified>
</cp:coreProperties>
</file>